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Léky Recepty" sheetId="346" r:id="rId12"/>
    <sheet name="LRp Lékaři" sheetId="415" r:id="rId13"/>
    <sheet name="LRp Detail" sheetId="347" r:id="rId14"/>
    <sheet name="LRp PL" sheetId="388" r:id="rId15"/>
    <sheet name="LRp PL Detail" sheetId="390" r:id="rId16"/>
    <sheet name="Materiál Žádanky" sheetId="420" r:id="rId17"/>
    <sheet name="MŽ Detail" sheetId="403" r:id="rId18"/>
    <sheet name="Osobní náklady" sheetId="419" r:id="rId19"/>
    <sheet name="ON Data" sheetId="418" state="hidden" r:id="rId20"/>
    <sheet name="ZV Vykáz.-A" sheetId="344" r:id="rId21"/>
    <sheet name="ZV Vykáz.-A Lékaři" sheetId="429" r:id="rId22"/>
    <sheet name="ZV Vykáz.-A Detail" sheetId="345" r:id="rId23"/>
    <sheet name="ZV Vykáz.-H" sheetId="410" r:id="rId24"/>
    <sheet name="ZV Vykáz.-H Detail" sheetId="377" r:id="rId25"/>
    <sheet name="CaseMix" sheetId="370" r:id="rId26"/>
    <sheet name="ALOS" sheetId="374" r:id="rId27"/>
    <sheet name="Total" sheetId="371" r:id="rId28"/>
    <sheet name="ZV Vyžád." sheetId="342" r:id="rId29"/>
    <sheet name="ZV Vyžád. Detail" sheetId="343" r:id="rId30"/>
    <sheet name="OD TISS" sheetId="372" r:id="rId31"/>
  </sheets>
  <definedNames>
    <definedName name="_xlnm._FilterDatabase" localSheetId="5" hidden="1">HV!$A$5:$A$5</definedName>
    <definedName name="_xlnm._FilterDatabase" localSheetId="11" hidden="1">'Léky Recepty'!$A$4:$M$4</definedName>
    <definedName name="_xlnm._FilterDatabase" localSheetId="6" hidden="1">'Léky Žádanky'!$A$4:$I$4</definedName>
    <definedName name="_xlnm._FilterDatabase" localSheetId="13" hidden="1">'LRp Detail'!$A$6:$U$6</definedName>
    <definedName name="_xlnm._FilterDatabase" localSheetId="12" hidden="1">'LRp Lékaři'!$A$4:$N$4</definedName>
    <definedName name="_xlnm._FilterDatabase" localSheetId="14" hidden="1">'LRp PL'!$A$3:$F$50</definedName>
    <definedName name="_xlnm._FilterDatabase" localSheetId="15" hidden="1">'LRp PL Detail'!$A$5:$M$1005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6" hidden="1">'Materiál Žádanky'!$A$4:$I$4</definedName>
    <definedName name="_xlnm._FilterDatabase" localSheetId="17" hidden="1">'MŽ Detail'!$A$4:$K$4</definedName>
    <definedName name="_xlnm._FilterDatabase" localSheetId="30" hidden="1">'OD TISS'!$A$5:$N$5</definedName>
    <definedName name="_xlnm._FilterDatabase" localSheetId="27" hidden="1">Total!$A$4:$W$4</definedName>
    <definedName name="_xlnm._FilterDatabase" localSheetId="22" hidden="1">'ZV Vykáz.-A Detail'!$A$5:$Q$5</definedName>
    <definedName name="_xlnm._FilterDatabase" localSheetId="21" hidden="1">'ZV Vykáz.-A Lékaři'!$A$4:$A$5</definedName>
    <definedName name="_xlnm._FilterDatabase" localSheetId="24" hidden="1">'ZV Vykáz.-H Detail'!$A$5:$Q$5</definedName>
    <definedName name="_xlnm._FilterDatabase" localSheetId="28" hidden="1">'ZV Vyžád.'!$A$5:$M$5</definedName>
    <definedName name="_xlnm._FilterDatabase" localSheetId="29" hidden="1">'ZV Vyžád. Detail'!$A$5:$Q$5</definedName>
    <definedName name="doměsíce">'HI Graf'!$C$11</definedName>
    <definedName name="_xlnm.Print_Area" localSheetId="26">ALOS!$A$1:$M$45</definedName>
    <definedName name="_xlnm.Print_Area" localSheetId="25">CaseMix!$A$1:$M$39</definedName>
  </definedNames>
  <calcPr calcId="152511"/>
</workbook>
</file>

<file path=xl/calcChain.xml><?xml version="1.0" encoding="utf-8"?>
<calcChain xmlns="http://schemas.openxmlformats.org/spreadsheetml/2006/main">
  <c r="V200" i="371" l="1"/>
  <c r="T200" i="371"/>
  <c r="U200" i="371" s="1"/>
  <c r="S200" i="371"/>
  <c r="R200" i="371"/>
  <c r="Q200" i="371"/>
  <c r="T199" i="371"/>
  <c r="V199" i="371" s="1"/>
  <c r="S199" i="371"/>
  <c r="R199" i="371"/>
  <c r="Q199" i="371"/>
  <c r="V198" i="371"/>
  <c r="U198" i="371"/>
  <c r="T198" i="371"/>
  <c r="S198" i="371"/>
  <c r="R198" i="371"/>
  <c r="Q198" i="371"/>
  <c r="T197" i="371"/>
  <c r="V197" i="371" s="1"/>
  <c r="S197" i="371"/>
  <c r="R197" i="371"/>
  <c r="Q197" i="371"/>
  <c r="V196" i="371"/>
  <c r="T196" i="371"/>
  <c r="U196" i="371" s="1"/>
  <c r="S196" i="371"/>
  <c r="R196" i="371"/>
  <c r="Q196" i="371"/>
  <c r="T195" i="371"/>
  <c r="V195" i="371" s="1"/>
  <c r="S195" i="371"/>
  <c r="R195" i="371"/>
  <c r="Q195" i="371"/>
  <c r="V194" i="371"/>
  <c r="U194" i="371"/>
  <c r="T194" i="371"/>
  <c r="S194" i="371"/>
  <c r="R194" i="371"/>
  <c r="Q194" i="371"/>
  <c r="T193" i="371"/>
  <c r="V193" i="371" s="1"/>
  <c r="S193" i="371"/>
  <c r="R193" i="371"/>
  <c r="Q193" i="371"/>
  <c r="V192" i="371"/>
  <c r="T192" i="371"/>
  <c r="U192" i="371" s="1"/>
  <c r="S192" i="371"/>
  <c r="R192" i="371"/>
  <c r="Q192" i="371"/>
  <c r="T191" i="371"/>
  <c r="V191" i="371" s="1"/>
  <c r="S191" i="371"/>
  <c r="R191" i="371"/>
  <c r="Q191" i="371"/>
  <c r="V190" i="371"/>
  <c r="T190" i="371"/>
  <c r="U190" i="371" s="1"/>
  <c r="S190" i="371"/>
  <c r="R190" i="371"/>
  <c r="Q190" i="371"/>
  <c r="T189" i="371"/>
  <c r="V189" i="371" s="1"/>
  <c r="S189" i="371"/>
  <c r="R189" i="371"/>
  <c r="Q189" i="371"/>
  <c r="V188" i="371"/>
  <c r="U188" i="371"/>
  <c r="T188" i="371"/>
  <c r="S188" i="371"/>
  <c r="R188" i="371"/>
  <c r="Q188" i="371"/>
  <c r="T187" i="371"/>
  <c r="V187" i="371" s="1"/>
  <c r="S187" i="371"/>
  <c r="R187" i="371"/>
  <c r="Q187" i="371"/>
  <c r="V186" i="371"/>
  <c r="T186" i="371"/>
  <c r="U186" i="371" s="1"/>
  <c r="S186" i="371"/>
  <c r="R186" i="371"/>
  <c r="Q186" i="371"/>
  <c r="T185" i="371"/>
  <c r="V185" i="371" s="1"/>
  <c r="S185" i="371"/>
  <c r="R185" i="371"/>
  <c r="Q185" i="371"/>
  <c r="V184" i="371"/>
  <c r="U184" i="371"/>
  <c r="T184" i="371"/>
  <c r="S184" i="371"/>
  <c r="R184" i="371"/>
  <c r="Q184" i="371"/>
  <c r="T183" i="371"/>
  <c r="V183" i="371" s="1"/>
  <c r="S183" i="371"/>
  <c r="R183" i="371"/>
  <c r="Q183" i="371"/>
  <c r="V182" i="371"/>
  <c r="U182" i="371"/>
  <c r="T182" i="371"/>
  <c r="S182" i="371"/>
  <c r="R182" i="371"/>
  <c r="Q182" i="371"/>
  <c r="V181" i="371"/>
  <c r="U181" i="371"/>
  <c r="T181" i="371"/>
  <c r="S181" i="371"/>
  <c r="R181" i="371"/>
  <c r="Q181" i="371"/>
  <c r="V180" i="371"/>
  <c r="U180" i="371"/>
  <c r="T180" i="371"/>
  <c r="S180" i="371"/>
  <c r="R180" i="371"/>
  <c r="Q180" i="371"/>
  <c r="V179" i="371"/>
  <c r="U179" i="371"/>
  <c r="T179" i="371"/>
  <c r="S179" i="371"/>
  <c r="R179" i="371"/>
  <c r="Q179" i="371"/>
  <c r="V178" i="371"/>
  <c r="T178" i="371"/>
  <c r="U178" i="371" s="1"/>
  <c r="S178" i="371"/>
  <c r="R178" i="371"/>
  <c r="Q178" i="371"/>
  <c r="T177" i="371"/>
  <c r="V177" i="371" s="1"/>
  <c r="S177" i="371"/>
  <c r="R177" i="371"/>
  <c r="Q177" i="371"/>
  <c r="V176" i="371"/>
  <c r="T176" i="371"/>
  <c r="U176" i="371" s="1"/>
  <c r="S176" i="371"/>
  <c r="R176" i="371"/>
  <c r="Q176" i="371"/>
  <c r="T175" i="371"/>
  <c r="V175" i="371" s="1"/>
  <c r="S175" i="371"/>
  <c r="R175" i="371"/>
  <c r="Q175" i="371"/>
  <c r="V174" i="371"/>
  <c r="T174" i="371"/>
  <c r="U174" i="371" s="1"/>
  <c r="S174" i="371"/>
  <c r="R174" i="371"/>
  <c r="Q174" i="371"/>
  <c r="V173" i="371"/>
  <c r="U173" i="371"/>
  <c r="T173" i="371"/>
  <c r="S173" i="371"/>
  <c r="R173" i="371"/>
  <c r="Q173" i="371"/>
  <c r="V172" i="371"/>
  <c r="U172" i="371"/>
  <c r="T172" i="371"/>
  <c r="S172" i="371"/>
  <c r="R172" i="371"/>
  <c r="Q172" i="371"/>
  <c r="T171" i="371"/>
  <c r="V171" i="371" s="1"/>
  <c r="S171" i="371"/>
  <c r="R171" i="371"/>
  <c r="Q171" i="371"/>
  <c r="V170" i="371"/>
  <c r="U170" i="371"/>
  <c r="T170" i="371"/>
  <c r="S170" i="371"/>
  <c r="R170" i="371"/>
  <c r="Q170" i="371"/>
  <c r="V169" i="371"/>
  <c r="U169" i="371"/>
  <c r="T169" i="371"/>
  <c r="S169" i="371"/>
  <c r="R169" i="371"/>
  <c r="Q169" i="371"/>
  <c r="V168" i="371"/>
  <c r="T168" i="371"/>
  <c r="U168" i="371" s="1"/>
  <c r="S168" i="371"/>
  <c r="R168" i="371"/>
  <c r="Q168" i="371"/>
  <c r="T167" i="371"/>
  <c r="V167" i="371" s="1"/>
  <c r="S167" i="371"/>
  <c r="R167" i="371"/>
  <c r="Q167" i="371"/>
  <c r="V166" i="371"/>
  <c r="U166" i="371"/>
  <c r="T166" i="371"/>
  <c r="S166" i="371"/>
  <c r="R166" i="371"/>
  <c r="Q166" i="371"/>
  <c r="V165" i="371"/>
  <c r="T165" i="371"/>
  <c r="U165" i="371" s="1"/>
  <c r="S165" i="371"/>
  <c r="R165" i="371"/>
  <c r="Q165" i="371"/>
  <c r="T164" i="371"/>
  <c r="V164" i="371" s="1"/>
  <c r="S164" i="371"/>
  <c r="R164" i="371"/>
  <c r="Q164" i="371"/>
  <c r="V163" i="371"/>
  <c r="U163" i="371"/>
  <c r="T163" i="371"/>
  <c r="S163" i="371"/>
  <c r="R163" i="371"/>
  <c r="Q163" i="371"/>
  <c r="T162" i="371"/>
  <c r="V162" i="371" s="1"/>
  <c r="S162" i="371"/>
  <c r="R162" i="371"/>
  <c r="Q162" i="371"/>
  <c r="T161" i="371"/>
  <c r="V161" i="371" s="1"/>
  <c r="S161" i="371"/>
  <c r="R161" i="371"/>
  <c r="Q161" i="371"/>
  <c r="V160" i="371"/>
  <c r="U160" i="371"/>
  <c r="T160" i="371"/>
  <c r="S160" i="371"/>
  <c r="R160" i="371"/>
  <c r="Q160" i="371"/>
  <c r="V159" i="371"/>
  <c r="U159" i="371"/>
  <c r="T159" i="371"/>
  <c r="S159" i="371"/>
  <c r="R159" i="371"/>
  <c r="Q159" i="371"/>
  <c r="V158" i="371"/>
  <c r="U158" i="371"/>
  <c r="T158" i="371"/>
  <c r="S158" i="371"/>
  <c r="R158" i="371"/>
  <c r="Q158" i="371"/>
  <c r="T157" i="371"/>
  <c r="V157" i="371" s="1"/>
  <c r="S157" i="371"/>
  <c r="R157" i="371"/>
  <c r="Q157" i="371"/>
  <c r="V156" i="371"/>
  <c r="U156" i="371"/>
  <c r="T156" i="371"/>
  <c r="S156" i="371"/>
  <c r="R156" i="371"/>
  <c r="Q156" i="371"/>
  <c r="T155" i="371"/>
  <c r="V155" i="371" s="1"/>
  <c r="S155" i="371"/>
  <c r="R155" i="371"/>
  <c r="Q155" i="371"/>
  <c r="V154" i="371"/>
  <c r="U154" i="371"/>
  <c r="T154" i="371"/>
  <c r="S154" i="371"/>
  <c r="R154" i="371"/>
  <c r="Q154" i="371"/>
  <c r="T153" i="371"/>
  <c r="V153" i="371" s="1"/>
  <c r="S153" i="371"/>
  <c r="R153" i="371"/>
  <c r="Q153" i="371"/>
  <c r="T152" i="371"/>
  <c r="V152" i="371" s="1"/>
  <c r="S152" i="371"/>
  <c r="R152" i="371"/>
  <c r="Q152" i="371"/>
  <c r="T151" i="371"/>
  <c r="V151" i="371" s="1"/>
  <c r="S151" i="371"/>
  <c r="R151" i="371"/>
  <c r="Q151" i="371"/>
  <c r="V150" i="371"/>
  <c r="U150" i="371"/>
  <c r="T150" i="371"/>
  <c r="S150" i="371"/>
  <c r="R150" i="371"/>
  <c r="Q150" i="371"/>
  <c r="T149" i="371"/>
  <c r="V149" i="371" s="1"/>
  <c r="S149" i="371"/>
  <c r="R149" i="371"/>
  <c r="Q149" i="371"/>
  <c r="T148" i="371"/>
  <c r="V148" i="371" s="1"/>
  <c r="S148" i="371"/>
  <c r="R148" i="371"/>
  <c r="Q148" i="371"/>
  <c r="V147" i="371"/>
  <c r="U147" i="371"/>
  <c r="T147" i="371"/>
  <c r="S147" i="371"/>
  <c r="R147" i="371"/>
  <c r="Q147" i="371"/>
  <c r="T146" i="371"/>
  <c r="V146" i="371" s="1"/>
  <c r="S146" i="371"/>
  <c r="R146" i="371"/>
  <c r="Q146" i="371"/>
  <c r="V145" i="371"/>
  <c r="U145" i="371"/>
  <c r="T145" i="371"/>
  <c r="S145" i="371"/>
  <c r="R145" i="371"/>
  <c r="Q145" i="371"/>
  <c r="V144" i="371"/>
  <c r="T144" i="371"/>
  <c r="U144" i="371" s="1"/>
  <c r="S144" i="371"/>
  <c r="R144" i="371"/>
  <c r="Q144" i="371"/>
  <c r="V143" i="371"/>
  <c r="U143" i="371"/>
  <c r="T143" i="371"/>
  <c r="S143" i="371"/>
  <c r="R143" i="371"/>
  <c r="Q143" i="371"/>
  <c r="T142" i="371"/>
  <c r="V142" i="371" s="1"/>
  <c r="S142" i="371"/>
  <c r="R142" i="371"/>
  <c r="Q142" i="371"/>
  <c r="V141" i="371"/>
  <c r="U141" i="371"/>
  <c r="T141" i="371"/>
  <c r="S141" i="371"/>
  <c r="R141" i="371"/>
  <c r="Q141" i="371"/>
  <c r="V140" i="371"/>
  <c r="U140" i="371"/>
  <c r="T140" i="371"/>
  <c r="S140" i="371"/>
  <c r="R140" i="371"/>
  <c r="Q140" i="371"/>
  <c r="V139" i="371"/>
  <c r="U139" i="371"/>
  <c r="T139" i="371"/>
  <c r="S139" i="371"/>
  <c r="R139" i="371"/>
  <c r="Q139" i="371"/>
  <c r="V138" i="371"/>
  <c r="T138" i="371"/>
  <c r="U138" i="371" s="1"/>
  <c r="S138" i="371"/>
  <c r="R138" i="371"/>
  <c r="Q138" i="371"/>
  <c r="V137" i="371"/>
  <c r="U137" i="371"/>
  <c r="T137" i="371"/>
  <c r="S137" i="371"/>
  <c r="R137" i="371"/>
  <c r="Q137" i="371"/>
  <c r="V136" i="371"/>
  <c r="U136" i="371"/>
  <c r="T136" i="371"/>
  <c r="S136" i="371"/>
  <c r="R136" i="371"/>
  <c r="Q136" i="371"/>
  <c r="T135" i="371"/>
  <c r="V135" i="371" s="1"/>
  <c r="S135" i="371"/>
  <c r="R135" i="371"/>
  <c r="Q135" i="371"/>
  <c r="V134" i="371"/>
  <c r="T134" i="371"/>
  <c r="U134" i="371" s="1"/>
  <c r="S134" i="371"/>
  <c r="R134" i="371"/>
  <c r="Q134" i="371"/>
  <c r="V133" i="371"/>
  <c r="U133" i="371"/>
  <c r="T133" i="371"/>
  <c r="S133" i="371"/>
  <c r="R133" i="371"/>
  <c r="Q133" i="371"/>
  <c r="V132" i="371"/>
  <c r="T132" i="371"/>
  <c r="U132" i="371" s="1"/>
  <c r="S132" i="371"/>
  <c r="R132" i="371"/>
  <c r="Q132" i="371"/>
  <c r="T131" i="371"/>
  <c r="V131" i="371" s="1"/>
  <c r="S131" i="371"/>
  <c r="R131" i="371"/>
  <c r="Q131" i="371"/>
  <c r="T130" i="371"/>
  <c r="V130" i="371" s="1"/>
  <c r="S130" i="371"/>
  <c r="R130" i="371"/>
  <c r="Q130" i="371"/>
  <c r="T129" i="371"/>
  <c r="V129" i="371" s="1"/>
  <c r="S129" i="371"/>
  <c r="R129" i="371"/>
  <c r="Q129" i="371"/>
  <c r="V128" i="371"/>
  <c r="T128" i="371"/>
  <c r="U128" i="371" s="1"/>
  <c r="S128" i="371"/>
  <c r="R128" i="371"/>
  <c r="Q128" i="371"/>
  <c r="V127" i="371"/>
  <c r="U127" i="371"/>
  <c r="T127" i="371"/>
  <c r="S127" i="371"/>
  <c r="R127" i="371"/>
  <c r="Q127" i="371"/>
  <c r="V126" i="371"/>
  <c r="U126" i="371"/>
  <c r="T126" i="371"/>
  <c r="S126" i="371"/>
  <c r="R126" i="371"/>
  <c r="Q126" i="371"/>
  <c r="V125" i="371"/>
  <c r="U125" i="371"/>
  <c r="T125" i="371"/>
  <c r="S125" i="371"/>
  <c r="R125" i="371"/>
  <c r="Q125" i="371"/>
  <c r="V124" i="371"/>
  <c r="T124" i="371"/>
  <c r="U124" i="371" s="1"/>
  <c r="S124" i="371"/>
  <c r="R124" i="371"/>
  <c r="Q124" i="371"/>
  <c r="T123" i="371"/>
  <c r="V123" i="371" s="1"/>
  <c r="S123" i="371"/>
  <c r="R123" i="371"/>
  <c r="Q123" i="371"/>
  <c r="T122" i="371"/>
  <c r="V122" i="371" s="1"/>
  <c r="S122" i="371"/>
  <c r="R122" i="371"/>
  <c r="Q122" i="371"/>
  <c r="T121" i="371"/>
  <c r="V121" i="371" s="1"/>
  <c r="S121" i="371"/>
  <c r="R121" i="371"/>
  <c r="Q121" i="371"/>
  <c r="V120" i="371"/>
  <c r="U120" i="371"/>
  <c r="T120" i="371"/>
  <c r="S120" i="371"/>
  <c r="R120" i="371"/>
  <c r="Q120" i="371"/>
  <c r="V119" i="371"/>
  <c r="U119" i="371"/>
  <c r="T119" i="371"/>
  <c r="S119" i="371"/>
  <c r="R119" i="371"/>
  <c r="Q119" i="371"/>
  <c r="V118" i="371"/>
  <c r="U118" i="371"/>
  <c r="T118" i="371"/>
  <c r="S118" i="371"/>
  <c r="R118" i="371"/>
  <c r="Q118" i="371"/>
  <c r="T117" i="371"/>
  <c r="V117" i="371" s="1"/>
  <c r="S117" i="371"/>
  <c r="R117" i="371"/>
  <c r="Q117" i="371"/>
  <c r="T116" i="371"/>
  <c r="V116" i="371" s="1"/>
  <c r="S116" i="371"/>
  <c r="R116" i="371"/>
  <c r="Q116" i="371"/>
  <c r="T115" i="371"/>
  <c r="V115" i="371" s="1"/>
  <c r="S115" i="371"/>
  <c r="R115" i="371"/>
  <c r="Q115" i="371"/>
  <c r="T114" i="371"/>
  <c r="V114" i="371" s="1"/>
  <c r="S114" i="371"/>
  <c r="R114" i="371"/>
  <c r="Q114" i="371"/>
  <c r="T113" i="371"/>
  <c r="V113" i="371" s="1"/>
  <c r="S113" i="371"/>
  <c r="R113" i="371"/>
  <c r="Q113" i="371"/>
  <c r="T112" i="371"/>
  <c r="V112" i="371" s="1"/>
  <c r="S112" i="371"/>
  <c r="R112" i="371"/>
  <c r="Q112" i="371"/>
  <c r="T111" i="371"/>
  <c r="V111" i="371" s="1"/>
  <c r="S111" i="371"/>
  <c r="R111" i="371"/>
  <c r="Q111" i="371"/>
  <c r="T110" i="371"/>
  <c r="V110" i="371" s="1"/>
  <c r="S110" i="371"/>
  <c r="R110" i="371"/>
  <c r="Q110" i="371"/>
  <c r="T109" i="371"/>
  <c r="V109" i="371" s="1"/>
  <c r="S109" i="371"/>
  <c r="R109" i="371"/>
  <c r="Q109" i="371"/>
  <c r="T108" i="371"/>
  <c r="V108" i="371" s="1"/>
  <c r="S108" i="371"/>
  <c r="R108" i="371"/>
  <c r="Q108" i="371"/>
  <c r="T107" i="371"/>
  <c r="V107" i="371" s="1"/>
  <c r="S107" i="371"/>
  <c r="R107" i="371"/>
  <c r="Q107" i="371"/>
  <c r="V106" i="371"/>
  <c r="U106" i="371"/>
  <c r="T106" i="371"/>
  <c r="S106" i="371"/>
  <c r="R106" i="371"/>
  <c r="Q106" i="371"/>
  <c r="V105" i="371"/>
  <c r="U105" i="371"/>
  <c r="T105" i="371"/>
  <c r="S105" i="371"/>
  <c r="R105" i="371"/>
  <c r="Q105" i="371"/>
  <c r="T104" i="371"/>
  <c r="U104" i="371" s="1"/>
  <c r="S104" i="371"/>
  <c r="R104" i="371"/>
  <c r="Q104" i="371"/>
  <c r="V103" i="371"/>
  <c r="U103" i="371"/>
  <c r="T103" i="371"/>
  <c r="S103" i="371"/>
  <c r="R103" i="371"/>
  <c r="Q103" i="371"/>
  <c r="T102" i="371"/>
  <c r="V102" i="371" s="1"/>
  <c r="S102" i="371"/>
  <c r="R102" i="371"/>
  <c r="Q102" i="371"/>
  <c r="V101" i="371"/>
  <c r="T101" i="371"/>
  <c r="U101" i="371" s="1"/>
  <c r="S101" i="371"/>
  <c r="R101" i="371"/>
  <c r="Q101" i="371"/>
  <c r="V100" i="371"/>
  <c r="U100" i="371"/>
  <c r="T100" i="371"/>
  <c r="S100" i="371"/>
  <c r="R100" i="371"/>
  <c r="Q100" i="371"/>
  <c r="V99" i="371"/>
  <c r="U99" i="371"/>
  <c r="T99" i="371"/>
  <c r="S99" i="371"/>
  <c r="R99" i="371"/>
  <c r="Q99" i="371"/>
  <c r="V98" i="371"/>
  <c r="U98" i="371"/>
  <c r="T98" i="371"/>
  <c r="S98" i="371"/>
  <c r="R98" i="371"/>
  <c r="Q98" i="371"/>
  <c r="V97" i="371"/>
  <c r="T97" i="371"/>
  <c r="U97" i="371" s="1"/>
  <c r="S97" i="371"/>
  <c r="R97" i="371"/>
  <c r="Q97" i="371"/>
  <c r="T96" i="371"/>
  <c r="U96" i="371" s="1"/>
  <c r="S96" i="371"/>
  <c r="R96" i="371"/>
  <c r="Q96" i="371"/>
  <c r="V95" i="371"/>
  <c r="T95" i="371"/>
  <c r="U95" i="371" s="1"/>
  <c r="S95" i="371"/>
  <c r="R95" i="371"/>
  <c r="Q95" i="371"/>
  <c r="T94" i="371"/>
  <c r="V94" i="371" s="1"/>
  <c r="S94" i="371"/>
  <c r="R94" i="371"/>
  <c r="Q94" i="371"/>
  <c r="V93" i="371"/>
  <c r="T93" i="371"/>
  <c r="U93" i="371" s="1"/>
  <c r="S93" i="371"/>
  <c r="R93" i="371"/>
  <c r="Q93" i="371"/>
  <c r="V92" i="371"/>
  <c r="U92" i="371"/>
  <c r="T92" i="371"/>
  <c r="S92" i="371"/>
  <c r="R92" i="371"/>
  <c r="Q92" i="371"/>
  <c r="V91" i="371"/>
  <c r="U91" i="371"/>
  <c r="T91" i="371"/>
  <c r="S91" i="371"/>
  <c r="R91" i="371"/>
  <c r="Q91" i="371"/>
  <c r="T90" i="371"/>
  <c r="V90" i="371" s="1"/>
  <c r="S90" i="371"/>
  <c r="R90" i="371"/>
  <c r="Q90" i="371"/>
  <c r="V89" i="371"/>
  <c r="U89" i="371"/>
  <c r="T89" i="371"/>
  <c r="S89" i="371"/>
  <c r="R89" i="371"/>
  <c r="Q89" i="371"/>
  <c r="T88" i="371"/>
  <c r="U88" i="371" s="1"/>
  <c r="S88" i="371"/>
  <c r="R88" i="371"/>
  <c r="Q88" i="371"/>
  <c r="V87" i="371"/>
  <c r="U87" i="371"/>
  <c r="T87" i="371"/>
  <c r="S87" i="371"/>
  <c r="R87" i="371"/>
  <c r="Q87" i="371"/>
  <c r="T86" i="371"/>
  <c r="V86" i="371" s="1"/>
  <c r="S86" i="371"/>
  <c r="R86" i="371"/>
  <c r="Q86" i="371"/>
  <c r="V85" i="371"/>
  <c r="U85" i="371"/>
  <c r="T85" i="371"/>
  <c r="S85" i="371"/>
  <c r="R85" i="371"/>
  <c r="Q85" i="371"/>
  <c r="T84" i="371"/>
  <c r="U84" i="371" s="1"/>
  <c r="S84" i="371"/>
  <c r="R84" i="371"/>
  <c r="Q84" i="371"/>
  <c r="V83" i="371"/>
  <c r="U83" i="371"/>
  <c r="T83" i="371"/>
  <c r="S83" i="371"/>
  <c r="R83" i="371"/>
  <c r="Q83" i="371"/>
  <c r="V82" i="371"/>
  <c r="U82" i="371"/>
  <c r="T82" i="371"/>
  <c r="S82" i="371"/>
  <c r="R82" i="371"/>
  <c r="Q82" i="371"/>
  <c r="V81" i="371"/>
  <c r="T81" i="371"/>
  <c r="U81" i="371" s="1"/>
  <c r="S81" i="371"/>
  <c r="R81" i="371"/>
  <c r="Q81" i="371"/>
  <c r="T80" i="371"/>
  <c r="V80" i="371" s="1"/>
  <c r="S80" i="371"/>
  <c r="R80" i="371"/>
  <c r="Q80" i="371"/>
  <c r="V79" i="371"/>
  <c r="T79" i="371"/>
  <c r="U79" i="371" s="1"/>
  <c r="S79" i="371"/>
  <c r="R79" i="371"/>
  <c r="Q79" i="371"/>
  <c r="V78" i="371"/>
  <c r="U78" i="371"/>
  <c r="T78" i="371"/>
  <c r="S78" i="371"/>
  <c r="R78" i="371"/>
  <c r="Q78" i="371"/>
  <c r="V77" i="371"/>
  <c r="U77" i="371"/>
  <c r="T77" i="371"/>
  <c r="S77" i="371"/>
  <c r="R77" i="371"/>
  <c r="Q77" i="371"/>
  <c r="T76" i="371"/>
  <c r="V76" i="371" s="1"/>
  <c r="S76" i="371"/>
  <c r="R76" i="371"/>
  <c r="Q76" i="371"/>
  <c r="V75" i="371"/>
  <c r="T75" i="371"/>
  <c r="U75" i="371" s="1"/>
  <c r="S75" i="371"/>
  <c r="R75" i="371"/>
  <c r="Q75" i="371"/>
  <c r="T74" i="371"/>
  <c r="U74" i="371" s="1"/>
  <c r="S74" i="371"/>
  <c r="R74" i="371"/>
  <c r="Q74" i="371"/>
  <c r="V73" i="371"/>
  <c r="U73" i="371"/>
  <c r="T73" i="371"/>
  <c r="S73" i="371"/>
  <c r="R73" i="371"/>
  <c r="Q73" i="371"/>
  <c r="T72" i="371"/>
  <c r="V72" i="371" s="1"/>
  <c r="S72" i="371"/>
  <c r="R72" i="371"/>
  <c r="Q72" i="371"/>
  <c r="V71" i="371"/>
  <c r="T71" i="371"/>
  <c r="U71" i="371" s="1"/>
  <c r="S71" i="371"/>
  <c r="R71" i="371"/>
  <c r="Q71" i="371"/>
  <c r="T70" i="371"/>
  <c r="V70" i="371" s="1"/>
  <c r="S70" i="371"/>
  <c r="R70" i="371"/>
  <c r="Q70" i="371"/>
  <c r="V69" i="371"/>
  <c r="T69" i="371"/>
  <c r="U69" i="371" s="1"/>
  <c r="S69" i="371"/>
  <c r="R69" i="371"/>
  <c r="Q69" i="371"/>
  <c r="V68" i="371"/>
  <c r="U68" i="371"/>
  <c r="T68" i="371"/>
  <c r="S68" i="371"/>
  <c r="R68" i="371"/>
  <c r="Q68" i="371"/>
  <c r="V67" i="371"/>
  <c r="T67" i="371"/>
  <c r="U67" i="371" s="1"/>
  <c r="S67" i="371"/>
  <c r="R67" i="371"/>
  <c r="Q67" i="371"/>
  <c r="V66" i="371"/>
  <c r="U66" i="371"/>
  <c r="T66" i="371"/>
  <c r="S66" i="371"/>
  <c r="R66" i="371"/>
  <c r="Q66" i="371"/>
  <c r="V65" i="371"/>
  <c r="U65" i="371"/>
  <c r="T65" i="371"/>
  <c r="S65" i="371"/>
  <c r="R65" i="371"/>
  <c r="Q65" i="371"/>
  <c r="T64" i="371"/>
  <c r="V64" i="371" s="1"/>
  <c r="S64" i="371"/>
  <c r="R64" i="371"/>
  <c r="Q64" i="371"/>
  <c r="V63" i="371"/>
  <c r="T63" i="371"/>
  <c r="U63" i="371" s="1"/>
  <c r="S63" i="371"/>
  <c r="R63" i="371"/>
  <c r="Q63" i="371"/>
  <c r="T62" i="371"/>
  <c r="U62" i="371" s="1"/>
  <c r="S62" i="371"/>
  <c r="R62" i="371"/>
  <c r="Q62" i="371"/>
  <c r="V61" i="371"/>
  <c r="T61" i="371"/>
  <c r="U61" i="371" s="1"/>
  <c r="S61" i="371"/>
  <c r="R61" i="371"/>
  <c r="Q61" i="371"/>
  <c r="V60" i="371"/>
  <c r="U60" i="371"/>
  <c r="T60" i="371"/>
  <c r="S60" i="371"/>
  <c r="R60" i="371"/>
  <c r="Q60" i="371"/>
  <c r="V59" i="371"/>
  <c r="U59" i="371"/>
  <c r="T59" i="371"/>
  <c r="S59" i="371"/>
  <c r="R59" i="371"/>
  <c r="Q59" i="371"/>
  <c r="V58" i="371"/>
  <c r="U58" i="371"/>
  <c r="T58" i="371"/>
  <c r="S58" i="371"/>
  <c r="R58" i="371"/>
  <c r="Q58" i="371"/>
  <c r="V57" i="371"/>
  <c r="U57" i="371"/>
  <c r="T57" i="371"/>
  <c r="S57" i="371"/>
  <c r="R57" i="371"/>
  <c r="Q57" i="371"/>
  <c r="T56" i="371"/>
  <c r="V56" i="371" s="1"/>
  <c r="S56" i="371"/>
  <c r="R56" i="371"/>
  <c r="Q56" i="371"/>
  <c r="V55" i="371"/>
  <c r="U55" i="371"/>
  <c r="T55" i="371"/>
  <c r="S55" i="371"/>
  <c r="R55" i="371"/>
  <c r="Q55" i="371"/>
  <c r="T54" i="371"/>
  <c r="U54" i="371" s="1"/>
  <c r="S54" i="371"/>
  <c r="R54" i="371"/>
  <c r="Q54" i="371"/>
  <c r="V53" i="371"/>
  <c r="T53" i="371"/>
  <c r="U53" i="371" s="1"/>
  <c r="S53" i="371"/>
  <c r="R53" i="371"/>
  <c r="Q53" i="371"/>
  <c r="T52" i="371"/>
  <c r="U52" i="371" s="1"/>
  <c r="S52" i="371"/>
  <c r="R52" i="371"/>
  <c r="Q52" i="371"/>
  <c r="V51" i="371"/>
  <c r="T51" i="371"/>
  <c r="U51" i="371" s="1"/>
  <c r="S51" i="371"/>
  <c r="R51" i="371"/>
  <c r="Q51" i="371"/>
  <c r="T50" i="371"/>
  <c r="U50" i="371" s="1"/>
  <c r="S50" i="371"/>
  <c r="R50" i="371"/>
  <c r="Q50" i="371"/>
  <c r="V49" i="371"/>
  <c r="T49" i="371"/>
  <c r="U49" i="371" s="1"/>
  <c r="S49" i="371"/>
  <c r="R49" i="371"/>
  <c r="Q49" i="371"/>
  <c r="T48" i="371"/>
  <c r="V48" i="371" s="1"/>
  <c r="S48" i="371"/>
  <c r="R48" i="371"/>
  <c r="Q48" i="371"/>
  <c r="V47" i="371"/>
  <c r="U47" i="371"/>
  <c r="T47" i="371"/>
  <c r="S47" i="371"/>
  <c r="R47" i="371"/>
  <c r="Q47" i="371"/>
  <c r="T46" i="371"/>
  <c r="V46" i="371" s="1"/>
  <c r="S46" i="371"/>
  <c r="R46" i="371"/>
  <c r="Q46" i="371"/>
  <c r="V45" i="371"/>
  <c r="T45" i="371"/>
  <c r="U45" i="371" s="1"/>
  <c r="S45" i="371"/>
  <c r="R45" i="371"/>
  <c r="Q45" i="371"/>
  <c r="V44" i="371"/>
  <c r="U44" i="371"/>
  <c r="T44" i="371"/>
  <c r="S44" i="371"/>
  <c r="R44" i="371"/>
  <c r="Q44" i="371"/>
  <c r="V43" i="371"/>
  <c r="T43" i="371"/>
  <c r="U43" i="371" s="1"/>
  <c r="S43" i="371"/>
  <c r="R43" i="371"/>
  <c r="Q43" i="371"/>
  <c r="V42" i="371"/>
  <c r="U42" i="371"/>
  <c r="T42" i="371"/>
  <c r="S42" i="371"/>
  <c r="R42" i="371"/>
  <c r="Q42" i="371"/>
  <c r="V41" i="371"/>
  <c r="T41" i="371"/>
  <c r="U41" i="371" s="1"/>
  <c r="S41" i="371"/>
  <c r="R41" i="371"/>
  <c r="Q41" i="371"/>
  <c r="T40" i="371"/>
  <c r="U40" i="371" s="1"/>
  <c r="S40" i="371"/>
  <c r="R40" i="371"/>
  <c r="Q40" i="371"/>
  <c r="V39" i="371"/>
  <c r="T39" i="371"/>
  <c r="U39" i="371" s="1"/>
  <c r="S39" i="371"/>
  <c r="R39" i="371"/>
  <c r="Q39" i="371"/>
  <c r="V38" i="371"/>
  <c r="U38" i="371"/>
  <c r="T38" i="371"/>
  <c r="S38" i="371"/>
  <c r="R38" i="371"/>
  <c r="Q38" i="371"/>
  <c r="V37" i="371"/>
  <c r="U37" i="371"/>
  <c r="T37" i="371"/>
  <c r="S37" i="371"/>
  <c r="R37" i="371"/>
  <c r="Q37" i="371"/>
  <c r="V36" i="371"/>
  <c r="U36" i="371"/>
  <c r="T36" i="371"/>
  <c r="S36" i="371"/>
  <c r="R36" i="371"/>
  <c r="Q36" i="371"/>
  <c r="V35" i="371"/>
  <c r="T35" i="371"/>
  <c r="U35" i="371" s="1"/>
  <c r="S35" i="371"/>
  <c r="R35" i="371"/>
  <c r="Q35" i="371"/>
  <c r="T34" i="371"/>
  <c r="U34" i="371" s="1"/>
  <c r="S34" i="371"/>
  <c r="R34" i="371"/>
  <c r="Q34" i="371"/>
  <c r="V33" i="371"/>
  <c r="T33" i="371"/>
  <c r="U33" i="371" s="1"/>
  <c r="S33" i="371"/>
  <c r="R33" i="371"/>
  <c r="Q33" i="371"/>
  <c r="T32" i="371"/>
  <c r="U32" i="371" s="1"/>
  <c r="S32" i="371"/>
  <c r="R32" i="371"/>
  <c r="Q32" i="371"/>
  <c r="V31" i="371"/>
  <c r="T31" i="371"/>
  <c r="U31" i="371" s="1"/>
  <c r="S31" i="371"/>
  <c r="R31" i="371"/>
  <c r="Q31" i="371"/>
  <c r="T30" i="371"/>
  <c r="V30" i="371" s="1"/>
  <c r="S30" i="371"/>
  <c r="R30" i="371"/>
  <c r="Q30" i="371"/>
  <c r="V29" i="371"/>
  <c r="T29" i="371"/>
  <c r="U29" i="371" s="1"/>
  <c r="S29" i="371"/>
  <c r="R29" i="371"/>
  <c r="Q29" i="371"/>
  <c r="V28" i="371"/>
  <c r="U28" i="371"/>
  <c r="T28" i="371"/>
  <c r="S28" i="371"/>
  <c r="R28" i="371"/>
  <c r="Q28" i="371"/>
  <c r="V27" i="371"/>
  <c r="T27" i="371"/>
  <c r="U27" i="371" s="1"/>
  <c r="S27" i="371"/>
  <c r="R27" i="371"/>
  <c r="Q27" i="371"/>
  <c r="T26" i="371"/>
  <c r="V26" i="371" s="1"/>
  <c r="S26" i="371"/>
  <c r="R26" i="371"/>
  <c r="Q26" i="371"/>
  <c r="V25" i="371"/>
  <c r="T25" i="371"/>
  <c r="U25" i="371" s="1"/>
  <c r="S25" i="371"/>
  <c r="R25" i="371"/>
  <c r="Q25" i="371"/>
  <c r="T24" i="371"/>
  <c r="U24" i="371" s="1"/>
  <c r="S24" i="371"/>
  <c r="R24" i="371"/>
  <c r="Q24" i="371"/>
  <c r="V23" i="371"/>
  <c r="T23" i="371"/>
  <c r="U23" i="371" s="1"/>
  <c r="S23" i="371"/>
  <c r="R23" i="371"/>
  <c r="Q23" i="371"/>
  <c r="V22" i="371"/>
  <c r="U22" i="371"/>
  <c r="T22" i="371"/>
  <c r="S22" i="371"/>
  <c r="R22" i="371"/>
  <c r="Q22" i="371"/>
  <c r="V21" i="371"/>
  <c r="U21" i="371"/>
  <c r="T21" i="371"/>
  <c r="S21" i="371"/>
  <c r="R21" i="371"/>
  <c r="Q21" i="371"/>
  <c r="T20" i="371"/>
  <c r="V20" i="371" s="1"/>
  <c r="S20" i="371"/>
  <c r="R20" i="371"/>
  <c r="Q20" i="371"/>
  <c r="V19" i="371"/>
  <c r="U19" i="371"/>
  <c r="T19" i="371"/>
  <c r="S19" i="371"/>
  <c r="R19" i="371"/>
  <c r="Q19" i="371"/>
  <c r="T18" i="371"/>
  <c r="U18" i="371" s="1"/>
  <c r="S18" i="371"/>
  <c r="R18" i="371"/>
  <c r="Q18" i="371"/>
  <c r="V17" i="371"/>
  <c r="U17" i="371"/>
  <c r="T17" i="371"/>
  <c r="S17" i="371"/>
  <c r="R17" i="371"/>
  <c r="Q17" i="371"/>
  <c r="T16" i="371"/>
  <c r="V16" i="371" s="1"/>
  <c r="S16" i="371"/>
  <c r="R16" i="371"/>
  <c r="Q16" i="371"/>
  <c r="V15" i="371"/>
  <c r="T15" i="371"/>
  <c r="U15" i="371" s="1"/>
  <c r="S15" i="371"/>
  <c r="R15" i="371"/>
  <c r="Q15" i="371"/>
  <c r="T14" i="371"/>
  <c r="V14" i="371" s="1"/>
  <c r="S14" i="371"/>
  <c r="R14" i="371"/>
  <c r="Q14" i="371"/>
  <c r="V13" i="371"/>
  <c r="T13" i="371"/>
  <c r="U13" i="371" s="1"/>
  <c r="S13" i="371"/>
  <c r="R13" i="371"/>
  <c r="Q13" i="371"/>
  <c r="T12" i="371"/>
  <c r="V12" i="371" s="1"/>
  <c r="S12" i="371"/>
  <c r="R12" i="371"/>
  <c r="Q12" i="371"/>
  <c r="V11" i="371"/>
  <c r="U11" i="371"/>
  <c r="T11" i="371"/>
  <c r="S11" i="371"/>
  <c r="R11" i="371"/>
  <c r="Q11" i="371"/>
  <c r="V10" i="371"/>
  <c r="U10" i="371"/>
  <c r="T10" i="371"/>
  <c r="S10" i="371"/>
  <c r="R10" i="371"/>
  <c r="Q10" i="371"/>
  <c r="V9" i="371"/>
  <c r="T9" i="371"/>
  <c r="U9" i="371" s="1"/>
  <c r="S9" i="371"/>
  <c r="R9" i="371"/>
  <c r="Q9" i="371"/>
  <c r="V8" i="371"/>
  <c r="U8" i="371"/>
  <c r="T8" i="371"/>
  <c r="S8" i="371"/>
  <c r="R8" i="371"/>
  <c r="Q8" i="371"/>
  <c r="V7" i="371"/>
  <c r="U7" i="371"/>
  <c r="T7" i="371"/>
  <c r="S7" i="371"/>
  <c r="R7" i="371"/>
  <c r="Q7" i="371"/>
  <c r="V6" i="371"/>
  <c r="U6" i="371"/>
  <c r="T6" i="371"/>
  <c r="S6" i="371"/>
  <c r="R6" i="371"/>
  <c r="Q6" i="371"/>
  <c r="V5" i="371"/>
  <c r="U5" i="371"/>
  <c r="T5" i="371"/>
  <c r="S5" i="371"/>
  <c r="R5" i="371"/>
  <c r="Q5" i="371"/>
  <c r="U12" i="371" l="1"/>
  <c r="U16" i="371"/>
  <c r="U26" i="371"/>
  <c r="V18" i="371"/>
  <c r="V24" i="371"/>
  <c r="V32" i="371"/>
  <c r="V34" i="371"/>
  <c r="V40" i="371"/>
  <c r="V50" i="371"/>
  <c r="V52" i="371"/>
  <c r="V54" i="371"/>
  <c r="V62" i="371"/>
  <c r="V74" i="371"/>
  <c r="V84" i="371"/>
  <c r="V88" i="371"/>
  <c r="V96" i="371"/>
  <c r="V104" i="371"/>
  <c r="U107" i="371"/>
  <c r="U109" i="371"/>
  <c r="U111" i="371"/>
  <c r="U113" i="371"/>
  <c r="U115" i="371"/>
  <c r="U117" i="371"/>
  <c r="U121" i="371"/>
  <c r="U123" i="371"/>
  <c r="U129" i="371"/>
  <c r="U131" i="371"/>
  <c r="U135" i="371"/>
  <c r="U149" i="371"/>
  <c r="U151" i="371"/>
  <c r="U153" i="371"/>
  <c r="U155" i="371"/>
  <c r="U157" i="371"/>
  <c r="U161" i="371"/>
  <c r="U167" i="371"/>
  <c r="U171" i="371"/>
  <c r="U175" i="371"/>
  <c r="U177" i="371"/>
  <c r="U183" i="371"/>
  <c r="U185" i="371"/>
  <c r="U187" i="371"/>
  <c r="U189" i="371"/>
  <c r="U191" i="371"/>
  <c r="U193" i="371"/>
  <c r="U195" i="371"/>
  <c r="U197" i="371"/>
  <c r="U199" i="371"/>
  <c r="U20" i="371"/>
  <c r="U30" i="371"/>
  <c r="U46" i="371"/>
  <c r="U48" i="371"/>
  <c r="U56" i="371"/>
  <c r="U64" i="371"/>
  <c r="U70" i="371"/>
  <c r="U72" i="371"/>
  <c r="U76" i="371"/>
  <c r="U80" i="371"/>
  <c r="U86" i="371"/>
  <c r="U90" i="371"/>
  <c r="U94" i="371"/>
  <c r="U102" i="371"/>
  <c r="U108" i="371"/>
  <c r="U110" i="371"/>
  <c r="U112" i="371"/>
  <c r="U114" i="371"/>
  <c r="U116" i="371"/>
  <c r="U122" i="371"/>
  <c r="U130" i="371"/>
  <c r="U142" i="371"/>
  <c r="U146" i="371"/>
  <c r="U148" i="371"/>
  <c r="U152" i="371"/>
  <c r="U162" i="371"/>
  <c r="U164" i="371"/>
  <c r="U14" i="371"/>
  <c r="C26" i="419"/>
  <c r="M26" i="419" l="1"/>
  <c r="M25" i="419"/>
  <c r="F26" i="419"/>
  <c r="M28" i="419" l="1"/>
  <c r="M27" i="419"/>
  <c r="F25" i="419"/>
  <c r="C25" i="419"/>
  <c r="M20" i="419"/>
  <c r="L20" i="419"/>
  <c r="K20" i="419"/>
  <c r="M19" i="419"/>
  <c r="L19" i="419"/>
  <c r="K19" i="419"/>
  <c r="M17" i="419"/>
  <c r="L17" i="419"/>
  <c r="K17" i="419"/>
  <c r="M16" i="419"/>
  <c r="L16" i="419"/>
  <c r="K16" i="419"/>
  <c r="M14" i="419"/>
  <c r="L14" i="419"/>
  <c r="K14" i="419"/>
  <c r="M13" i="419"/>
  <c r="L13" i="419"/>
  <c r="K13" i="419"/>
  <c r="M12" i="419"/>
  <c r="L12" i="419"/>
  <c r="K12" i="419"/>
  <c r="M11" i="419"/>
  <c r="L11" i="419"/>
  <c r="K11" i="419"/>
  <c r="AW3" i="418"/>
  <c r="AV3" i="418"/>
  <c r="AU3" i="418"/>
  <c r="AT3" i="418"/>
  <c r="AS3" i="418"/>
  <c r="AR3" i="418"/>
  <c r="AQ3" i="418"/>
  <c r="AP3" i="418"/>
  <c r="L18" i="419" l="1"/>
  <c r="K18" i="419"/>
  <c r="M18" i="419"/>
  <c r="B25" i="419"/>
  <c r="F27" i="419" l="1"/>
  <c r="B26" i="419"/>
  <c r="B27" i="419" s="1"/>
  <c r="F28" i="419"/>
  <c r="A12" i="414"/>
  <c r="A11" i="414"/>
  <c r="A9" i="414"/>
  <c r="A8" i="414"/>
  <c r="A7" i="414"/>
  <c r="F3" i="344" l="1"/>
  <c r="D3" i="344"/>
  <c r="B3" i="344"/>
  <c r="K21" i="419" l="1"/>
  <c r="J21" i="419"/>
  <c r="I21" i="419"/>
  <c r="I22" i="419" s="1"/>
  <c r="H21" i="419"/>
  <c r="G21" i="419"/>
  <c r="F21" i="419"/>
  <c r="J20" i="419"/>
  <c r="I20" i="419"/>
  <c r="H20" i="419"/>
  <c r="G20" i="419"/>
  <c r="F20" i="419"/>
  <c r="J19" i="419"/>
  <c r="I19" i="419"/>
  <c r="H19" i="419"/>
  <c r="G19" i="419"/>
  <c r="F19" i="419"/>
  <c r="J17" i="419"/>
  <c r="I17" i="419"/>
  <c r="H17" i="419"/>
  <c r="G17" i="419"/>
  <c r="F17" i="419"/>
  <c r="J16" i="419"/>
  <c r="I16" i="419"/>
  <c r="H16" i="419"/>
  <c r="G16" i="419"/>
  <c r="F16" i="419"/>
  <c r="J14" i="419"/>
  <c r="I14" i="419"/>
  <c r="H14" i="419"/>
  <c r="G14" i="419"/>
  <c r="F14" i="419"/>
  <c r="J13" i="419"/>
  <c r="I13" i="419"/>
  <c r="H13" i="419"/>
  <c r="G13" i="419"/>
  <c r="F13" i="419"/>
  <c r="J12" i="419"/>
  <c r="I12" i="419"/>
  <c r="H12" i="419"/>
  <c r="G12" i="419"/>
  <c r="F12" i="419"/>
  <c r="J11" i="419"/>
  <c r="I11" i="419"/>
  <c r="H11" i="419"/>
  <c r="G11" i="419"/>
  <c r="F11" i="419"/>
  <c r="F18" i="419" l="1"/>
  <c r="J18" i="419"/>
  <c r="F23" i="419"/>
  <c r="J23" i="419"/>
  <c r="H18" i="419"/>
  <c r="I23" i="419"/>
  <c r="I18" i="419"/>
  <c r="G23" i="419"/>
  <c r="J22" i="419"/>
  <c r="H23" i="419"/>
  <c r="K23" i="419"/>
  <c r="G18" i="419"/>
  <c r="F22" i="419"/>
  <c r="G22" i="419"/>
  <c r="H22" i="419"/>
  <c r="K22" i="419"/>
  <c r="M3" i="418"/>
  <c r="E21" i="419" l="1"/>
  <c r="E22" i="419" s="1"/>
  <c r="D21" i="419"/>
  <c r="C21" i="419"/>
  <c r="C22" i="419" s="1"/>
  <c r="E20" i="419"/>
  <c r="D20" i="419"/>
  <c r="C20" i="419"/>
  <c r="E19" i="419"/>
  <c r="D19" i="419"/>
  <c r="C19" i="419"/>
  <c r="E17" i="419"/>
  <c r="D17" i="419"/>
  <c r="C17" i="419"/>
  <c r="E16" i="419"/>
  <c r="D16" i="419"/>
  <c r="C16" i="419"/>
  <c r="E14" i="419"/>
  <c r="D14" i="419"/>
  <c r="C14" i="419"/>
  <c r="E13" i="419"/>
  <c r="D13" i="419"/>
  <c r="C13" i="419"/>
  <c r="E12" i="419"/>
  <c r="D12" i="419"/>
  <c r="C12" i="419"/>
  <c r="E11" i="419"/>
  <c r="D11" i="419"/>
  <c r="C11" i="419"/>
  <c r="D18" i="419" l="1"/>
  <c r="D23" i="419"/>
  <c r="C18" i="419"/>
  <c r="E18" i="419"/>
  <c r="C23" i="419"/>
  <c r="E23" i="419"/>
  <c r="D22" i="419"/>
  <c r="B21" i="419"/>
  <c r="B22" i="419" l="1"/>
  <c r="A27" i="383"/>
  <c r="G3" i="429"/>
  <c r="F3" i="429"/>
  <c r="E3" i="429"/>
  <c r="D3" i="429"/>
  <c r="C3" i="429"/>
  <c r="B3" i="429"/>
  <c r="A36" i="383" l="1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C11" i="340" l="1"/>
  <c r="A21" i="383" l="1"/>
  <c r="A11" i="383"/>
  <c r="AO3" i="418" l="1"/>
  <c r="AN3" i="418"/>
  <c r="AM3" i="418"/>
  <c r="AL3" i="418"/>
  <c r="AK3" i="418"/>
  <c r="AJ3" i="418"/>
  <c r="AI3" i="418"/>
  <c r="AH3" i="418"/>
  <c r="AG3" i="418"/>
  <c r="AF3" i="418"/>
  <c r="AE3" i="418"/>
  <c r="AD3" i="418"/>
  <c r="AC3" i="418"/>
  <c r="AB3" i="418"/>
  <c r="AA3" i="418"/>
  <c r="Z3" i="418"/>
  <c r="Y3" i="418"/>
  <c r="X3" i="418"/>
  <c r="W3" i="418"/>
  <c r="V3" i="418"/>
  <c r="U3" i="418"/>
  <c r="T3" i="418"/>
  <c r="S3" i="418"/>
  <c r="C28" i="419" l="1"/>
  <c r="B28" i="419" s="1"/>
  <c r="C27" i="419"/>
  <c r="R3" i="418"/>
  <c r="Q3" i="418"/>
  <c r="P3" i="418"/>
  <c r="O3" i="418"/>
  <c r="N3" i="418"/>
  <c r="L3" i="418"/>
  <c r="K3" i="418"/>
  <c r="J3" i="418"/>
  <c r="I3" i="418"/>
  <c r="H3" i="418"/>
  <c r="G3" i="418"/>
  <c r="F3" i="418"/>
  <c r="A7" i="339" l="1"/>
  <c r="D3" i="418" l="1"/>
  <c r="L6" i="419" l="1"/>
  <c r="M6" i="419"/>
  <c r="K6" i="419"/>
  <c r="I6" i="419"/>
  <c r="H6" i="419"/>
  <c r="G6" i="419"/>
  <c r="J6" i="419"/>
  <c r="F6" i="419"/>
  <c r="D6" i="419"/>
  <c r="E6" i="419"/>
  <c r="C6" i="419"/>
  <c r="B6" i="419"/>
  <c r="B20" i="419"/>
  <c r="B23" i="419" s="1"/>
  <c r="B19" i="419"/>
  <c r="B17" i="419"/>
  <c r="B16" i="419"/>
  <c r="B14" i="419"/>
  <c r="B13" i="419"/>
  <c r="B12" i="419"/>
  <c r="B11" i="419"/>
  <c r="B18" i="419" l="1"/>
  <c r="B39" i="370" l="1"/>
  <c r="H39" i="370"/>
  <c r="G39" i="370"/>
  <c r="F39" i="370"/>
  <c r="D39" i="370"/>
  <c r="C39" i="370"/>
  <c r="H26" i="370"/>
  <c r="G26" i="370"/>
  <c r="F26" i="370"/>
  <c r="D26" i="370"/>
  <c r="C26" i="370"/>
  <c r="B26" i="370"/>
  <c r="H13" i="370"/>
  <c r="G13" i="370"/>
  <c r="F13" i="370"/>
  <c r="D13" i="370"/>
  <c r="C13" i="370"/>
  <c r="B13" i="370"/>
  <c r="M38" i="370" l="1"/>
  <c r="L38" i="370"/>
  <c r="M25" i="370"/>
  <c r="L25" i="370"/>
  <c r="M12" i="370"/>
  <c r="L12" i="370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5" i="414" l="1"/>
  <c r="D7" i="414"/>
  <c r="A28" i="414" l="1"/>
  <c r="A18" i="414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6" i="414" l="1"/>
  <c r="A25" i="414"/>
  <c r="A24" i="414"/>
  <c r="A23" i="414" l="1"/>
  <c r="A22" i="414"/>
  <c r="A19" i="414"/>
  <c r="L3" i="342" l="1"/>
  <c r="K3" i="342"/>
  <c r="J3" i="342"/>
  <c r="I3" i="342"/>
  <c r="H3" i="342"/>
  <c r="M3" i="342" s="1"/>
  <c r="F3" i="342"/>
  <c r="E3" i="342"/>
  <c r="D3" i="342"/>
  <c r="C3" i="342"/>
  <c r="B3" i="342"/>
  <c r="G3" i="342" s="1"/>
  <c r="D28" i="414" s="1"/>
  <c r="R3" i="410"/>
  <c r="Q3" i="410"/>
  <c r="P3" i="410"/>
  <c r="O3" i="410"/>
  <c r="N3" i="410"/>
  <c r="S3" i="410" s="1"/>
  <c r="L3" i="410"/>
  <c r="K3" i="410"/>
  <c r="J3" i="410"/>
  <c r="I3" i="410"/>
  <c r="H3" i="410"/>
  <c r="M3" i="410" s="1"/>
  <c r="F3" i="410"/>
  <c r="E3" i="410"/>
  <c r="D3" i="410"/>
  <c r="C3" i="410"/>
  <c r="B3" i="410"/>
  <c r="G3" i="410" s="1"/>
  <c r="D21" i="414" s="1"/>
  <c r="R3" i="344" l="1"/>
  <c r="Q3" i="344"/>
  <c r="P3" i="344"/>
  <c r="O3" i="344"/>
  <c r="N3" i="344"/>
  <c r="S3" i="344" s="1"/>
  <c r="L3" i="344"/>
  <c r="K3" i="344"/>
  <c r="J3" i="344"/>
  <c r="I3" i="344"/>
  <c r="H3" i="344"/>
  <c r="M3" i="344" s="1"/>
  <c r="E11" i="339"/>
  <c r="E3" i="344"/>
  <c r="C3" i="344"/>
  <c r="B11" i="339"/>
  <c r="F11" i="339" l="1"/>
  <c r="G3" i="344"/>
  <c r="D20" i="414" s="1"/>
  <c r="C11" i="339"/>
  <c r="H11" i="339" l="1"/>
  <c r="G11" i="339"/>
  <c r="A27" i="414"/>
  <c r="A21" i="414"/>
  <c r="A20" i="414"/>
  <c r="A15" i="414"/>
  <c r="A16" i="414"/>
  <c r="A4" i="414"/>
  <c r="A6" i="339" l="1"/>
  <c r="A5" i="339"/>
  <c r="D4" i="414"/>
  <c r="C16" i="414"/>
  <c r="C19" i="414"/>
  <c r="D19" i="414"/>
  <c r="D16" i="414"/>
  <c r="D12" i="414" l="1"/>
  <c r="D8" i="414"/>
  <c r="C15" i="414" l="1"/>
  <c r="C7" i="414"/>
  <c r="D11" i="414" l="1"/>
  <c r="E11" i="414" s="1"/>
  <c r="E21" i="414"/>
  <c r="E20" i="414"/>
  <c r="E15" i="414"/>
  <c r="E7" i="414"/>
  <c r="E12" i="414"/>
  <c r="E8" i="414"/>
  <c r="A17" i="383" l="1"/>
  <c r="A20" i="383" l="1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M37" i="370" l="1"/>
  <c r="L37" i="370"/>
  <c r="M36" i="370"/>
  <c r="L36" i="370"/>
  <c r="M35" i="370"/>
  <c r="L35" i="370"/>
  <c r="M34" i="370"/>
  <c r="L34" i="370"/>
  <c r="M33" i="370"/>
  <c r="L33" i="370"/>
  <c r="M32" i="370"/>
  <c r="L32" i="370"/>
  <c r="M31" i="370"/>
  <c r="L31" i="370"/>
  <c r="E39" i="370" l="1"/>
  <c r="D25" i="414" s="1"/>
  <c r="E25" i="414" s="1"/>
  <c r="I39" i="370"/>
  <c r="I26" i="370"/>
  <c r="E12" i="339"/>
  <c r="M39" i="370"/>
  <c r="E26" i="370"/>
  <c r="D24" i="414" s="1"/>
  <c r="E24" i="414" s="1"/>
  <c r="L39" i="370"/>
  <c r="C12" i="339"/>
  <c r="E13" i="370"/>
  <c r="D23" i="414" s="1"/>
  <c r="E23" i="414" s="1"/>
  <c r="L13" i="370"/>
  <c r="B12" i="339"/>
  <c r="F12" i="339" s="1"/>
  <c r="I13" i="370"/>
  <c r="D26" i="414" s="1"/>
  <c r="E26" i="414" s="1"/>
  <c r="M3" i="372"/>
  <c r="L3" i="372"/>
  <c r="K3" i="372"/>
  <c r="I3" i="372"/>
  <c r="H3" i="372"/>
  <c r="G3" i="372"/>
  <c r="E3" i="372"/>
  <c r="D3" i="372"/>
  <c r="C3" i="372"/>
  <c r="O3" i="343"/>
  <c r="N3" i="343"/>
  <c r="K3" i="343"/>
  <c r="J3" i="343"/>
  <c r="G3" i="343"/>
  <c r="F3" i="343"/>
  <c r="O3" i="377"/>
  <c r="N3" i="377"/>
  <c r="Q3" i="377" s="1"/>
  <c r="K3" i="377"/>
  <c r="J3" i="377"/>
  <c r="G3" i="377"/>
  <c r="P3" i="377" s="1"/>
  <c r="F3" i="377"/>
  <c r="O3" i="345"/>
  <c r="N3" i="345"/>
  <c r="Q3" i="345" s="1"/>
  <c r="K3" i="345"/>
  <c r="J3" i="345"/>
  <c r="G3" i="345"/>
  <c r="P3" i="345" s="1"/>
  <c r="F3" i="345"/>
  <c r="M3" i="390"/>
  <c r="L3" i="390"/>
  <c r="J3" i="390"/>
  <c r="I3" i="390"/>
  <c r="G3" i="390"/>
  <c r="F3" i="390"/>
  <c r="T3" i="347"/>
  <c r="R3" i="347"/>
  <c r="P3" i="347"/>
  <c r="O3" i="347"/>
  <c r="N3" i="347"/>
  <c r="M3" i="347"/>
  <c r="M3" i="387"/>
  <c r="K3" i="387" s="1"/>
  <c r="L3" i="387"/>
  <c r="J3" i="387"/>
  <c r="I3" i="387"/>
  <c r="G3" i="387"/>
  <c r="H3" i="387" s="1"/>
  <c r="F3" i="387"/>
  <c r="N3" i="220"/>
  <c r="L3" i="220" s="1"/>
  <c r="D22" i="414"/>
  <c r="C22" i="414"/>
  <c r="H3" i="390" l="1"/>
  <c r="Q3" i="347"/>
  <c r="S3" i="347"/>
  <c r="U3" i="347"/>
  <c r="N3" i="372"/>
  <c r="F3" i="372"/>
  <c r="C28" i="414"/>
  <c r="E28" i="414" s="1"/>
  <c r="F13" i="339"/>
  <c r="E13" i="339"/>
  <c r="E15" i="339" s="1"/>
  <c r="J3" i="372"/>
  <c r="H12" i="339"/>
  <c r="G12" i="339"/>
  <c r="K3" i="390"/>
  <c r="A4" i="383"/>
  <c r="A35" i="383"/>
  <c r="A34" i="383"/>
  <c r="A33" i="383"/>
  <c r="A32" i="383"/>
  <c r="A31" i="383"/>
  <c r="A30" i="383"/>
  <c r="A29" i="383"/>
  <c r="A28" i="383"/>
  <c r="A26" i="383"/>
  <c r="A23" i="383"/>
  <c r="A22" i="383"/>
  <c r="A19" i="383"/>
  <c r="A18" i="383"/>
  <c r="A16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E45" i="374"/>
  <c r="D45" i="374"/>
  <c r="E44" i="374"/>
  <c r="D44" i="374"/>
  <c r="E43" i="374"/>
  <c r="D43" i="374"/>
  <c r="E42" i="374"/>
  <c r="D42" i="374"/>
  <c r="E41" i="374"/>
  <c r="D41" i="374"/>
  <c r="E40" i="374"/>
  <c r="D40" i="374"/>
  <c r="E39" i="374"/>
  <c r="D39" i="374"/>
  <c r="E38" i="374"/>
  <c r="D38" i="374"/>
  <c r="E37" i="374"/>
  <c r="D37" i="374"/>
  <c r="E36" i="374"/>
  <c r="D36" i="374"/>
  <c r="E35" i="374"/>
  <c r="D35" i="374"/>
  <c r="E34" i="374"/>
  <c r="D34" i="374"/>
  <c r="E33" i="374"/>
  <c r="D33" i="374"/>
  <c r="M24" i="370"/>
  <c r="L24" i="370"/>
  <c r="M23" i="370"/>
  <c r="L23" i="370"/>
  <c r="M22" i="370"/>
  <c r="L22" i="370"/>
  <c r="M21" i="370"/>
  <c r="L21" i="370"/>
  <c r="M20" i="370"/>
  <c r="L20" i="370"/>
  <c r="M19" i="370"/>
  <c r="L19" i="370"/>
  <c r="M18" i="370"/>
  <c r="L18" i="370"/>
  <c r="M13" i="370"/>
  <c r="M11" i="370"/>
  <c r="L11" i="370"/>
  <c r="M10" i="370"/>
  <c r="L10" i="370"/>
  <c r="M9" i="370"/>
  <c r="L9" i="370"/>
  <c r="M8" i="370"/>
  <c r="L8" i="370"/>
  <c r="M7" i="370"/>
  <c r="L7" i="370"/>
  <c r="M6" i="370"/>
  <c r="L6" i="370"/>
  <c r="M5" i="370"/>
  <c r="L5" i="370"/>
  <c r="Q3" i="343"/>
  <c r="P3" i="343"/>
  <c r="C13" i="339"/>
  <c r="C15" i="339" s="1"/>
  <c r="B13" i="339"/>
  <c r="B15" i="339" s="1"/>
  <c r="L26" i="370"/>
  <c r="M26" i="370"/>
  <c r="C4" i="414"/>
  <c r="D18" i="414"/>
  <c r="H13" i="339" l="1"/>
  <c r="F15" i="339"/>
  <c r="D27" i="414"/>
  <c r="E27" i="414" s="1"/>
  <c r="E16" i="414"/>
  <c r="E4" i="414"/>
  <c r="C6" i="340"/>
  <c r="D6" i="340" s="1"/>
  <c r="B4" i="340"/>
  <c r="G13" i="339"/>
  <c r="B13" i="340" l="1"/>
  <c r="B12" i="340"/>
  <c r="G15" i="339"/>
  <c r="H15" i="339"/>
  <c r="C4" i="340"/>
  <c r="E19" i="414"/>
  <c r="E22" i="414"/>
  <c r="D4" i="340"/>
  <c r="E6" i="340"/>
  <c r="C18" i="414"/>
  <c r="E18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<sst xmlns="http://schemas.openxmlformats.org/spreadsheetml/2006/main" count="35974" uniqueCount="7253">
  <si>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</si>
  <si>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</si>
  <si>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</si>
  <si>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</si>
  <si>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</si>
  <si>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</si>
  <si>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</si>
  <si>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</si>
  <si>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</si>
  <si>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</si>
  <si>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</si>
  <si>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</si>
  <si>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</si>
  <si>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</si>
  <si>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</si>
  <si>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</si>
  <si>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</si>
  <si>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</si>
  <si>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</si>
  <si>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</si>
  <si>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</si>
  <si>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</si>
  <si>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</si>
  <si>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</si>
  <si>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</si>
  <si>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</si>
  <si>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</si>
  <si>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</si>
  <si>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</si>
  <si>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</si>
  <si>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</si>
  <si>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</si>
  <si>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</si>
  <si>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</si>
  <si>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</si>
  <si>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</si>
  <si>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</si>
  <si>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</si>
  <si>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</si>
  <si>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</si>
  <si>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</si>
  <si>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</si>
  <si>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</si>
  <si>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</si>
  <si>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</si>
  <si>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</si>
  <si>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</si>
  <si>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</si>
  <si>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</si>
  <si>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</si>
  <si>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</si>
  <si>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</si>
  <si>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</si>
  <si>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</si>
  <si>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</si>
  <si>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</si>
  <si>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</si>
  <si>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</si>
  <si>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</si>
  <si>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</si>
  <si>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</si>
  <si>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</si>
  <si>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</si>
  <si>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</si>
  <si>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</si>
  <si>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</si>
  <si>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</si>
  <si>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</si>
  <si>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Měsíc</t>
  </si>
  <si>
    <t>Rozdíl</t>
  </si>
  <si>
    <t>DRG total</t>
  </si>
  <si>
    <t>Casemix</t>
  </si>
  <si>
    <t>CM</t>
  </si>
  <si>
    <t>Hosp.</t>
  </si>
  <si>
    <t>KL</t>
  </si>
  <si>
    <t>DRG</t>
  </si>
  <si>
    <t>Váha DRG</t>
  </si>
  <si>
    <t>LTP</t>
  </si>
  <si>
    <t>HTP</t>
  </si>
  <si>
    <t>Alos</t>
  </si>
  <si>
    <t>Alfa</t>
  </si>
  <si>
    <t>Nazev</t>
  </si>
  <si>
    <t>Rozdíly</t>
  </si>
  <si>
    <t>Ošetřovací dny</t>
  </si>
  <si>
    <t>poč.</t>
  </si>
  <si>
    <t>ø dnů</t>
  </si>
  <si>
    <t>ALOS</t>
  </si>
  <si>
    <t>FNOL</t>
  </si>
  <si>
    <t>rozdíl</t>
  </si>
  <si>
    <t>případy nad ALOS</t>
  </si>
  <si>
    <t>Kód</t>
  </si>
  <si>
    <t>Počet</t>
  </si>
  <si>
    <t>Lékový paušál</t>
  </si>
  <si>
    <t>Kč / j.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</si>
  <si>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</si>
  <si>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</si>
  <si>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</si>
  <si>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</si>
  <si>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</si>
  <si>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</si>
  <si>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</si>
  <si>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</si>
  <si>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</si>
  <si>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</si>
  <si>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</si>
  <si>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</si>
  <si>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</si>
  <si>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</si>
  <si>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</si>
  <si>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</si>
  <si>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</si>
  <si>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</si>
  <si>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</si>
  <si>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</si>
  <si>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</si>
  <si>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Přehled délky hospitalizace ve FNOL oproti ALOS (průměru v České republice)</t>
  </si>
  <si>
    <t>b</t>
  </si>
  <si>
    <t>1-13</t>
  </si>
  <si>
    <t>Zdravotnické pracoviště poskytující zdravotní výkon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</si>
  <si>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</si>
  <si>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</si>
  <si>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</si>
  <si>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</si>
  <si>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</si>
  <si>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</si>
  <si>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</si>
  <si>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</si>
  <si>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</si>
  <si>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</si>
  <si>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</si>
  <si>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</si>
  <si>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</si>
  <si>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</si>
  <si>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</si>
  <si>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</si>
  <si>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Plnění casemixu dle FNOL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</si>
  <si>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</si>
  <si>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</si>
  <si>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</si>
  <si>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</si>
  <si>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</si>
  <si>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</si>
  <si>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</si>
  <si>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</si>
  <si>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</si>
  <si>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Osobní náklady</t>
  </si>
  <si>
    <t>CaseMix</t>
  </si>
  <si>
    <t>Total</t>
  </si>
  <si>
    <t>OD TISS</t>
  </si>
  <si>
    <t>ZV Vyžád. Detail</t>
  </si>
  <si>
    <t>ZV Vyžád.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</si>
  <si>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</si>
  <si>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</si>
  <si>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</si>
  <si>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</si>
  <si>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</si>
  <si>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</si>
  <si>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</si>
  <si>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Zdravotní výkony (vybraných odborností) vyžádané pro pacienty hospitalizované na vlastním pracovišti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</si>
  <si>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</si>
  <si>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</si>
  <si>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</si>
  <si>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</si>
  <si>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</si>
  <si>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</si>
  <si>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</si>
  <si>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</si>
  <si>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Lékař</t>
  </si>
  <si>
    <t>111 - VZP</t>
  </si>
  <si>
    <t>201 - VoZP</t>
  </si>
  <si>
    <t>205 - ČPZP</t>
  </si>
  <si>
    <t>207 - OZP</t>
  </si>
  <si>
    <t>209 - ZP ŠKODA</t>
  </si>
  <si>
    <t>211 - ZP MV</t>
  </si>
  <si>
    <t>213 - RBP</t>
  </si>
  <si>
    <t>Hospodaření zdravotnického pracoviště (v tisících)</t>
  </si>
  <si>
    <t>Spotřeba léčivých přípravků</t>
  </si>
  <si>
    <t>Preskripce a záchyt receptů a poukazů</t>
  </si>
  <si>
    <t>Spotřeba zdravotnického materiálu</t>
  </si>
  <si>
    <t>Optimum CM pro</t>
  </si>
  <si>
    <t>olomoucký kraj</t>
  </si>
  <si>
    <t>Ošetřovací dny a TISS (v tisících Kč)</t>
  </si>
  <si>
    <t>Přehledové sestavy</t>
  </si>
  <si>
    <t>Akt. měsíc</t>
  </si>
  <si>
    <t>Kč/ks</t>
  </si>
  <si>
    <t>NS / ATC</t>
  </si>
  <si>
    <t>LŽ PL</t>
  </si>
  <si>
    <t>LRp PL</t>
  </si>
  <si>
    <t>LŽ PL Detail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</si>
  <si>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</si>
  <si>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</si>
  <si>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</si>
  <si>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</si>
  <si>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</si>
  <si>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</si>
  <si>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</si>
  <si>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</si>
  <si>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</si>
  <si>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</si>
  <si>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</si>
  <si>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</si>
  <si>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</si>
  <si>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</si>
  <si>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</si>
  <si>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</si>
  <si>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</si>
  <si>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</si>
  <si>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DRG mimo vyjmenované baze</t>
  </si>
  <si>
    <t>Vyjmenované baze DRG</t>
  </si>
  <si>
    <t>optimum 100% *</t>
  </si>
  <si>
    <t>optimum 95% *</t>
  </si>
  <si>
    <t>333 - Cizinci</t>
  </si>
  <si>
    <t>Lékař / ATC</t>
  </si>
  <si>
    <t>Pol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</si>
  <si>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</si>
  <si>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</si>
  <si>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</si>
  <si>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</si>
  <si>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</si>
  <si>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</si>
  <si>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</si>
  <si>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</si>
  <si>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</si>
  <si>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</si>
  <si>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</si>
  <si>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</si>
  <si>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</si>
  <si>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</si>
  <si>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dohody</t>
  </si>
  <si>
    <t>lékaři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</si>
  <si>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</si>
  <si>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</si>
  <si>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</si>
  <si>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</si>
  <si>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</si>
  <si>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</si>
  <si>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</si>
  <si>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</si>
  <si>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</si>
  <si>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</si>
  <si>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</si>
  <si>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</si>
  <si>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</si>
  <si>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</si>
  <si>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</si>
  <si>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</si>
  <si>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</si>
  <si>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</si>
  <si>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</si>
  <si>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</si>
  <si>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lékaři, VŠ NLZP *</t>
  </si>
  <si>
    <t>NLZP *</t>
  </si>
  <si>
    <t>THP *</t>
  </si>
  <si>
    <t>Rozpočet na vzdělávání je plánován na rok, měsíční plány jsou v tabulce dvanáctinou ročního rozpočtu</t>
  </si>
  <si>
    <t>zdravotničtí asistenti</t>
  </si>
  <si>
    <t>ošetřovatelé</t>
  </si>
  <si>
    <t>sanitáři</t>
  </si>
  <si>
    <t>Pracoviště/účet</t>
  </si>
  <si>
    <t>Počet případů hospitalizací</t>
  </si>
  <si>
    <t>* Legenda (viz Vyhláška MZ ČR Sbírka zákonů č. 428/2013)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</si>
  <si>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</si>
  <si>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</si>
  <si>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</si>
  <si>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</si>
  <si>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</si>
  <si>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</si>
  <si>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</si>
  <si>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</si>
  <si>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</si>
  <si>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</si>
  <si>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</si>
  <si>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</si>
  <si>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</si>
  <si>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</si>
  <si>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ROZDÍL (Sk.do data - Rozp.do data 2015)</t>
  </si>
  <si>
    <t>Sml.odb./NS</t>
  </si>
  <si>
    <t>Dle vyhlášky FNOL musí dosáhnout casemixu 96 % a počtu případů hospitalizací 92 % u každé pojišťovny (se zohledněním přesunu pojištěnců)</t>
  </si>
  <si>
    <t>lékaři specialisti</t>
  </si>
  <si>
    <t>všeobecné sestry pod dohl.</t>
  </si>
  <si>
    <t>všeobecné sestry bez dohl.</t>
  </si>
  <si>
    <t>všeobecné sestry bez dohl., spec.</t>
  </si>
  <si>
    <t>všeobecné sestry VŠ</t>
  </si>
  <si>
    <t>Lékaři, VŠ NLZP = kategorie 99-203, 520-523, 525-529, 743-747</t>
  </si>
  <si>
    <t>NLZP = kategorie 302-421, 524, 530-642, 748-749</t>
  </si>
  <si>
    <t>THP = kategorie 930</t>
  </si>
  <si>
    <t>01/2016</t>
  </si>
  <si>
    <t>02/2016</t>
  </si>
  <si>
    <t>03/2016</t>
  </si>
  <si>
    <t>04/2016</t>
  </si>
  <si>
    <t>05/2016</t>
  </si>
  <si>
    <t>06/2016</t>
  </si>
  <si>
    <t>07/2016</t>
  </si>
  <si>
    <t>08/2016</t>
  </si>
  <si>
    <t>09/2016</t>
  </si>
  <si>
    <t>10/2016</t>
  </si>
  <si>
    <t>11/2016</t>
  </si>
  <si>
    <t>12/2016</t>
  </si>
  <si>
    <t>POMĚROVÉ  PLNĚNÍ = Rozpočet na rok 2016 celkem a 1/12  ročního rozpočtu, skutečnost daných měsíců a % plnění načítané skutečnosti do data k poměrné části rozpočtu do data.</t>
  </si>
  <si>
    <t>Rozp. 2015            CELKEM</t>
  </si>
  <si>
    <t>Skut. 2015 CELKEM</t>
  </si>
  <si>
    <t>ROZDÍL  Skut. - Rozp. 2015</t>
  </si>
  <si>
    <t>% plnění rozp.2015</t>
  </si>
  <si>
    <t>Rozp.rok 2016</t>
  </si>
  <si>
    <t>Sk.v tis 2016</t>
  </si>
  <si>
    <t>% plnění (Skut.do data/Rozp.rok 2016)</t>
  </si>
  <si>
    <t>Případy hospitalizací se při výpočtu casemixu v letech 2014, 2015, 2016 rozumí případy hospitalizací přepočtené pomocí pravidel pro Klasifikaci a sestavování případů</t>
  </si>
  <si>
    <t>hospitalizací platných pro rok 2016</t>
  </si>
  <si>
    <t>Casemix v letech 2014, 2015, 2016 je počet případů hospitalizací ukončených ve sledovaném období, poskytovatelem vykázaných a zdravotní pojišťovnou uznaných,</t>
  </si>
  <si>
    <t>které jsou podle Klasifikace zařazeny do skupin vztažených k diagnóze, vynásobený indexy 2016 (viz příloha č. 10)</t>
  </si>
  <si>
    <t>Rozpočet výnosů pro rok 2016 je stanoven jako 100% skutečnosti referenčního období (2014)</t>
  </si>
  <si>
    <r>
      <t>Zpět na Obsah</t>
    </r>
    <r>
      <rPr>
        <sz val="9"/>
        <rFont val="Calibri"/>
        <family val="2"/>
        <charset val="238"/>
        <scheme val="minor"/>
      </rPr>
      <t xml:space="preserve"> | 1.-11.měsíc | Oddělení geriatrie</t>
    </r>
  </si>
  <si>
    <t>/0</t>
  </si>
  <si>
    <t>--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</si>
  <si>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</si>
  <si>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</si>
  <si>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</si>
  <si>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</si>
  <si>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</si>
  <si>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</si>
  <si>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</si>
  <si>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 (LEK)</t>
  </si>
  <si>
    <t>50113002     léky - parenterální výživa (LEK)</t>
  </si>
  <si>
    <t>50113006     léky - enterální výživa (LEK)</t>
  </si>
  <si>
    <t>50113008     léky - krev.deriváty ZUL (TO)</t>
  </si>
  <si>
    <t>50113013     léky - antibiotika (LEK)</t>
  </si>
  <si>
    <t>50113014     léky - antimykotika (LEK)</t>
  </si>
  <si>
    <t>50113190     léky - medicinální plyny (sklad SVm.)</t>
  </si>
  <si>
    <t>50114     Krevní přípravky</t>
  </si>
  <si>
    <t>50114002     krevní přípravky</t>
  </si>
  <si>
    <t>50114003     plazma</t>
  </si>
  <si>
    <t>50115     Zdravotnické prostředky</t>
  </si>
  <si>
    <t>50115020     laboratorní diagnostika-LEK (Z501)</t>
  </si>
  <si>
    <t>50115040     laboratorní materiál (Z505)</t>
  </si>
  <si>
    <t>50115050     obvazový materiál (Z502)</t>
  </si>
  <si>
    <t>50115060     ZPr - ostatní (Z503)</t>
  </si>
  <si>
    <t>50115063     ZPr - vaky, sety (Z528)</t>
  </si>
  <si>
    <t>50115064     ZPr - šicí materiál (Z529)</t>
  </si>
  <si>
    <t>50115065     ZPr - vpichovací materiál (Z530)</t>
  </si>
  <si>
    <t>50115067     ZPr - rukavice (Z532)</t>
  </si>
  <si>
    <t>50115070     ZPr - katetry ostatní (Z513)</t>
  </si>
  <si>
    <t>50115079     ZPr - internzivní péče (Z542)</t>
  </si>
  <si>
    <t>50116     Potraviny</t>
  </si>
  <si>
    <t>50116001     lůžk. pacienti</t>
  </si>
  <si>
    <t>50116002     lůžk. pacienti nad normu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</si>
  <si>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</si>
  <si>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</si>
  <si>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</si>
  <si>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</si>
  <si>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</si>
  <si>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50117005     údržbový materiál ZVIT (sk.B36,61,62,64)</t>
  </si>
  <si>
    <t>50117007     údržbový materiál ostatní - sklady (sk.T17)</t>
  </si>
  <si>
    <t>50117009     spotřební materiál k ZPr. (sk.V21)</t>
  </si>
  <si>
    <t>50117015     IT - spotřební materiál (sk. P37, 48)</t>
  </si>
  <si>
    <t>50117023     všeob.mat. - kancel.tech. (V34) od 1tis do 2999,99</t>
  </si>
  <si>
    <t>50117024     všeob.mat. - ostatní-vyjímky (V44) od 0,01 do 999,99</t>
  </si>
  <si>
    <t>50118     Náhradní díly</t>
  </si>
  <si>
    <t>50118001     ND - ostatní (všeob.sklad) (sk.V38)</t>
  </si>
  <si>
    <t>50118002     ND - zdravot.techn.(sklad) (sk.Z39)</t>
  </si>
  <si>
    <t>50118003     ND - ostatní techn.(dispečink)</t>
  </si>
  <si>
    <t>50118004     ND - zdravot.techn.(dispečink)</t>
  </si>
  <si>
    <t>50118005     ND - výpoč. techn.(sklad) (sk.P47)</t>
  </si>
  <si>
    <t>50118006     ND - ZVIT (sk.B63)</t>
  </si>
  <si>
    <t>50119     DDHM a textil</t>
  </si>
  <si>
    <t>50119077     OOPP a prádlo pro zaměstnance (sk.T14)</t>
  </si>
  <si>
    <t>50119090     OOPP pro pacienty a doprovod (sk.T11)</t>
  </si>
  <si>
    <t>50119092     pokojový textil (sk. T15)</t>
  </si>
  <si>
    <t>50119100     jednorázové ochranné pomůcky (sk.T18A)</t>
  </si>
  <si>
    <t>50119101     jednorázový operační materiál (sk.T18B)</t>
  </si>
  <si>
    <t>50119102     jednorázové hygienické potřeby (sk.T18C)</t>
  </si>
  <si>
    <t>50180     Materiál z darů, FKSP</t>
  </si>
  <si>
    <t>50180000     spotř.nák.- z fin. darů</t>
  </si>
  <si>
    <t>50210     Spotřeba energie</t>
  </si>
  <si>
    <t>50210071     elektřina</t>
  </si>
  <si>
    <t>50210072     vodné, stočné</t>
  </si>
  <si>
    <t>50210073     pára</t>
  </si>
  <si>
    <t>51     Služby</t>
  </si>
  <si>
    <t>51102     Technika a stavby</t>
  </si>
  <si>
    <t>51102021     opravy zdravotnické techniky</t>
  </si>
  <si>
    <t>51102022     opravy - Úsek inf.systémů</t>
  </si>
  <si>
    <t>51102023     opravy ostatní techniky</t>
  </si>
  <si>
    <t>51102024     opravy - správa budov</t>
  </si>
  <si>
    <t>51102025     opravy - hl.energetik</t>
  </si>
  <si>
    <t>51201     Cestovné zaměstnanců-tuzemské</t>
  </si>
  <si>
    <t>51201000     cestovné z mezd</t>
  </si>
  <si>
    <t>51201001     cestovné tuzemské - OUC</t>
  </si>
  <si>
    <t>51203     Cestovné zaměstnanců-zahraniční</t>
  </si>
  <si>
    <t>51203000     cestovné zahraniční - mzdy</t>
  </si>
  <si>
    <t>51203001     cestovné zahraniční - OUC</t>
  </si>
  <si>
    <t>51801     Přepravné</t>
  </si>
  <si>
    <t>51801000     přepravné-lab. vzorky,...</t>
  </si>
  <si>
    <t>51802     Spoje</t>
  </si>
  <si>
    <t>51802001     poštovné</t>
  </si>
  <si>
    <t>51802003     telekom.styk</t>
  </si>
  <si>
    <t>51804     Nájemné</t>
  </si>
  <si>
    <t>51804004     popl. za R a TV, veř. produkce</t>
  </si>
  <si>
    <t>51804005     náj. plynových lahví</t>
  </si>
  <si>
    <t>51806     Úklid, odpad, desinf., deratizace</t>
  </si>
  <si>
    <t>51806001     úklid. služby - paušál</t>
  </si>
  <si>
    <t>51806002     úklid. služby - více práce</t>
  </si>
  <si>
    <t>51806004     popl. za DDD a ostatní služby</t>
  </si>
  <si>
    <t>51806005     odpad (spalovna)</t>
  </si>
  <si>
    <t>51807     Stravné, pohoštění - dodavatelsky</t>
  </si>
  <si>
    <t>51807002     konference - pohoštění zajištěné ve vlastní režii</t>
  </si>
  <si>
    <t>51808     Revize a smluvní servisy majetku</t>
  </si>
  <si>
    <t>51808007     revize, sml.servis - energetik</t>
  </si>
  <si>
    <t>51808008     revize, tech.kontroly, prev.prohl.- OHM</t>
  </si>
  <si>
    <t>51808009     revize, sml.servis PO - OBKR</t>
  </si>
  <si>
    <t>51808013     revize - kalibrace - metrolog</t>
  </si>
  <si>
    <t>51808018     smluvní servis - OHM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</si>
  <si>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</si>
  <si>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</si>
  <si>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</si>
  <si>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</si>
  <si>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</si>
  <si>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</si>
  <si>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</si>
  <si>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</si>
  <si>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</si>
  <si>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</si>
  <si>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</si>
  <si>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</si>
  <si>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</si>
  <si>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</si>
  <si>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</si>
  <si>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</si>
  <si>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</si>
  <si>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</si>
  <si>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54910003     práce výrobní povahy(výroba klíčů,tabulek)</t>
  </si>
  <si>
    <t>54910009     školení, kongresové poplatky tuzemské - ost.zdrav.pracov.</t>
  </si>
  <si>
    <t>54910010     školení - nezdrav.pracov.</t>
  </si>
  <si>
    <t>54972     Školení, kongres.popl.tuzemské - lékaři (pouze OPMČ)</t>
  </si>
  <si>
    <t>54972000     školení, kongres.popl.tuzemské - lékaři (pouze OPMČ)</t>
  </si>
  <si>
    <t>54973     Školení, kongres.popl.tuzemské - ostatní zdrav.prac.(pouze OPMČ)</t>
  </si>
  <si>
    <t>54973000     školení, kongres.popl.tuzemské - ostatní zdrav.prac.(pouze OPMČ)</t>
  </si>
  <si>
    <t>54977     Registrační poplatky - kongresy zahraniční (pouze OPMČ)</t>
  </si>
  <si>
    <t>54977000     registrační poplatky - kongresy zahraniční 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</si>
  <si>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</si>
  <si>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</si>
  <si>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</si>
  <si>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</si>
  <si>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</si>
  <si>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55110013     odpisy DHM - budovy z dotací</t>
  </si>
  <si>
    <t>55110014     odpisy DHM - zdravot.techn. z dotací</t>
  </si>
  <si>
    <t>55110015     odpisy DHM - ostatní z dotací</t>
  </si>
  <si>
    <t>558     Náklady z drobného dlouhodobého majetku</t>
  </si>
  <si>
    <t>55801     DDHM zdravotnický a laboratorní</t>
  </si>
  <si>
    <t>55801001     DDHM - zdravotnické přístroje (sk.N_525)</t>
  </si>
  <si>
    <t>55801081     DDHM - zdravotnický a laboratorní (finanční dary)</t>
  </si>
  <si>
    <t>55802     DDHM - provozní</t>
  </si>
  <si>
    <t>55802001     DDHM - kuchyňské zařízení a nádobí (sk.V_26)</t>
  </si>
  <si>
    <t>55802002     DDHM - ostatní provozní technika (sk.V_35)</t>
  </si>
  <si>
    <t>55804     DDHM - výpočetní technika</t>
  </si>
  <si>
    <t>55804002     DDHM - telefony (sk.P_49)</t>
  </si>
  <si>
    <t>55805     DDHM - inventář</t>
  </si>
  <si>
    <t>55805002     DDHM - nábytek (sk.V_31)</t>
  </si>
  <si>
    <t>55805080     DDHM - inventář (věcné dary)</t>
  </si>
  <si>
    <t>56     Finanční náklady</t>
  </si>
  <si>
    <t>563     Kurzové ztráty</t>
  </si>
  <si>
    <t>56301     Kurzové ztráty</t>
  </si>
  <si>
    <t>56301000     kurzové ztráty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</si>
  <si>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</si>
  <si>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</si>
  <si>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</si>
  <si>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</si>
  <si>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60210323     zdr.služby - státní orgány</t>
  </si>
  <si>
    <t>60228     Zdr. výkony - VZP sledov.položky    OZPI</t>
  </si>
  <si>
    <t>60228190     výkony pojištěncům EHS</t>
  </si>
  <si>
    <t>60229     Zdr. výkony - ost. ZP sled.položky  OZPI</t>
  </si>
  <si>
    <t>60229208     výkony + mater. - ZP na výkon</t>
  </si>
  <si>
    <t>60229290     výkony pojištěncům EHS</t>
  </si>
  <si>
    <t>60241     Odmítnutí vykázané péče     OZPI</t>
  </si>
  <si>
    <t>60241101     odmítnutí vykázané péče, receptů, poukázek PZt, Tr - VZP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</si>
  <si>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</si>
  <si>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</si>
  <si>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</si>
  <si>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</si>
  <si>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</si>
  <si>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</si>
  <si>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</si>
  <si>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648     Čerpání fondů</t>
  </si>
  <si>
    <t>64803     Čerpání RF - čerpání fin. darů</t>
  </si>
  <si>
    <t>64803000     čerpání RF - čerpání finančních darů</t>
  </si>
  <si>
    <t>649     Ostatní výnosy z činnosti</t>
  </si>
  <si>
    <t>64908     Ostatní výnosy z činnosti</t>
  </si>
  <si>
    <t>64908000     rozdíly v zaokrouhlení</t>
  </si>
  <si>
    <t>64924     Ostatní služby - mimo zdrav.výkony  FAKTURACE</t>
  </si>
  <si>
    <t>64924442     telekom.služby, soukr. hovory</t>
  </si>
  <si>
    <t>64924459     školení, stáže, odb. semináře, konference</t>
  </si>
  <si>
    <t>64925     Služby k pronájmu          FAKTURACE</t>
  </si>
  <si>
    <t>64925449     ost. služby k pronájmům</t>
  </si>
  <si>
    <t>64980     Věcné dary</t>
  </si>
  <si>
    <t>64980001     věcné dary</t>
  </si>
  <si>
    <t>66     Finanční výnosy</t>
  </si>
  <si>
    <t>663     Kurzové zisky</t>
  </si>
  <si>
    <t>66300     Kurzové zisky</t>
  </si>
  <si>
    <t>66300001     kurzové zisky</t>
  </si>
  <si>
    <t>7     Účtová třída 7 - Vnitropodnikové účetnictví - náklady</t>
  </si>
  <si>
    <t>79     Vnitropodnikové náklady</t>
  </si>
  <si>
    <t>79902     VPN - ZVIT technická údržba</t>
  </si>
  <si>
    <t>79902000     výkony ZVIT - technická údržba</t>
  </si>
  <si>
    <t>79903     VPN - doprava</t>
  </si>
  <si>
    <t>79903001     výkony dopravy - sanitní</t>
  </si>
  <si>
    <t>79903002     výkony dopravy - osobní</t>
  </si>
  <si>
    <t>79903003     výkony dopravy - nákladní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</si>
  <si>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</si>
  <si>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</si>
  <si>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</si>
  <si>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</si>
  <si>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</si>
  <si>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</si>
  <si>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79920     VPN - mezistřediskové převody</t>
  </si>
  <si>
    <t>79920000     mezistřediskové převody</t>
  </si>
  <si>
    <t>79920001     převody - agregované výkony laboratoří</t>
  </si>
  <si>
    <t>79950     VPN - správní režie</t>
  </si>
  <si>
    <t>79950001     režie HTS</t>
  </si>
  <si>
    <t>8     Vnútroorganizačné účtovníctvo</t>
  </si>
  <si>
    <t>89     Vnitropodnikové výnosy</t>
  </si>
  <si>
    <t>899     Vnitropodnikové výnosy</t>
  </si>
  <si>
    <t>89920     VPV - mezistřediskové převody</t>
  </si>
  <si>
    <t>89920000     mezistřediskové převody</t>
  </si>
  <si>
    <t>30</t>
  </si>
  <si>
    <t>Oddělení geriatrie</t>
  </si>
  <si>
    <t/>
  </si>
  <si>
    <t>Oddělení geriatrie Celkem</t>
  </si>
  <si>
    <t>SumaKL</t>
  </si>
  <si>
    <t>3001</t>
  </si>
  <si>
    <t>vedení klinického pracoviště</t>
  </si>
  <si>
    <t>vedení klinického pracoviště Celkem</t>
  </si>
  <si>
    <t>SumaNS</t>
  </si>
  <si>
    <t>mezeraNS</t>
  </si>
  <si>
    <t>3011</t>
  </si>
  <si>
    <t>lůžkové oddělení 46, 47</t>
  </si>
  <si>
    <t>lůžkové oddělení 46, 47 Celkem</t>
  </si>
  <si>
    <t>3021</t>
  </si>
  <si>
    <t>ambulance</t>
  </si>
  <si>
    <t>ambulance Celkem</t>
  </si>
  <si>
    <t>50113001</t>
  </si>
  <si>
    <t>115900</t>
  </si>
  <si>
    <t>15900</t>
  </si>
  <si>
    <t>FORADIL</t>
  </si>
  <si>
    <t>INH PLV CPS 60X12RG</t>
  </si>
  <si>
    <t>132393</t>
  </si>
  <si>
    <t>32393</t>
  </si>
  <si>
    <t>SPIRIVA</t>
  </si>
  <si>
    <t>INH PLV CPS 30X18RG</t>
  </si>
  <si>
    <t>132917</t>
  </si>
  <si>
    <t>32917</t>
  </si>
  <si>
    <t>PREDUCTAL MR</t>
  </si>
  <si>
    <t>POR TBL RET 60X35MG</t>
  </si>
  <si>
    <t>142547</t>
  </si>
  <si>
    <t>42547</t>
  </si>
  <si>
    <t>LACTULOSE AL SIRUP</t>
  </si>
  <si>
    <t>POR SIR 1X500ML</t>
  </si>
  <si>
    <t>153535</t>
  </si>
  <si>
    <t>53535</t>
  </si>
  <si>
    <t>PROPAFENON AL 150</t>
  </si>
  <si>
    <t>TBL OBD 50X150MG</t>
  </si>
  <si>
    <t>157396</t>
  </si>
  <si>
    <t>57396</t>
  </si>
  <si>
    <t>ACC LONG</t>
  </si>
  <si>
    <t>TBL EFF 20X600MG</t>
  </si>
  <si>
    <t>192607</t>
  </si>
  <si>
    <t>92607</t>
  </si>
  <si>
    <t>HUMULIN N(NPH)CARTRIDGE</t>
  </si>
  <si>
    <t>INJ 5X3ML/300UT</t>
  </si>
  <si>
    <t>192608</t>
  </si>
  <si>
    <t>92608</t>
  </si>
  <si>
    <t>HUMULIN R CARTRIDGE</t>
  </si>
  <si>
    <t>844148</t>
  </si>
  <si>
    <t>104694</t>
  </si>
  <si>
    <t>MUCOSOLVAN PRO DOSPĚLÉ</t>
  </si>
  <si>
    <t>POR SIR 1X100ML</t>
  </si>
  <si>
    <t>116469</t>
  </si>
  <si>
    <t>16469</t>
  </si>
  <si>
    <t>FEMARA</t>
  </si>
  <si>
    <t>POR TBL FLM30X2.5MG</t>
  </si>
  <si>
    <t>192605</t>
  </si>
  <si>
    <t>92605</t>
  </si>
  <si>
    <t>HUMULIN M3(30/70)CARTRIDGE</t>
  </si>
  <si>
    <t>152145</t>
  </si>
  <si>
    <t>GLUCOPHAGE XR 750 MG TABLETY S PRODLOUŽENÝM UVOLŇO</t>
  </si>
  <si>
    <t>POR TBL PRO 60X750MG II</t>
  </si>
  <si>
    <t>132628</t>
  </si>
  <si>
    <t>SINGULAIR 10</t>
  </si>
  <si>
    <t>POR TBL FLM 28X10MG</t>
  </si>
  <si>
    <t>186200</t>
  </si>
  <si>
    <t>ISOPTIN 40 MG</t>
  </si>
  <si>
    <t>POR TBL FLM 50X40MG</t>
  </si>
  <si>
    <t>178689</t>
  </si>
  <si>
    <t>PROTEVASC 35 MG TABLETY S PRODLOUŽENÝM UVOLŇOVÁNÍM</t>
  </si>
  <si>
    <t>POR TBL PRO 60X35MG</t>
  </si>
  <si>
    <t>132853</t>
  </si>
  <si>
    <t>AULIN</t>
  </si>
  <si>
    <t>POR TBL NOB 30X100MG</t>
  </si>
  <si>
    <t>23894</t>
  </si>
  <si>
    <t>SERTRALIN ACTAVIS 50 MG</t>
  </si>
  <si>
    <t>POR TBL FLM 30X50MG</t>
  </si>
  <si>
    <t>110654</t>
  </si>
  <si>
    <t>PERINALON 2 MG</t>
  </si>
  <si>
    <t>POR TBL NOB 30X2MG</t>
  </si>
  <si>
    <t>O</t>
  </si>
  <si>
    <t>51366</t>
  </si>
  <si>
    <t>CHLORID SODNÝ 0,9% BRAUN</t>
  </si>
  <si>
    <t>INF SOL 20X100MLPELAH</t>
  </si>
  <si>
    <t>31915</t>
  </si>
  <si>
    <t>GLUKÓZA 10 BRAUN</t>
  </si>
  <si>
    <t>INF SOL 10X500ML-PE</t>
  </si>
  <si>
    <t>47244</t>
  </si>
  <si>
    <t>GLUKÓZA 5 BRAUN</t>
  </si>
  <si>
    <t>47249</t>
  </si>
  <si>
    <t>INF SOL 10X250ML-PE</t>
  </si>
  <si>
    <t>47256</t>
  </si>
  <si>
    <t>INF SOL 20X100ML-PE</t>
  </si>
  <si>
    <t>47995</t>
  </si>
  <si>
    <t>EZETROL 10 MG TABLETY</t>
  </si>
  <si>
    <t>POR TBL NOB 30X10MG B</t>
  </si>
  <si>
    <t>49941</t>
  </si>
  <si>
    <t>BETALOC ZOK 100 MG</t>
  </si>
  <si>
    <t>POR TBL PRO 100X100MG</t>
  </si>
  <si>
    <t>51367</t>
  </si>
  <si>
    <t>INF SOL 10X250MLPELAH</t>
  </si>
  <si>
    <t>51383</t>
  </si>
  <si>
    <t>INF SOL 10X500MLPELAH</t>
  </si>
  <si>
    <t>100168</t>
  </si>
  <si>
    <t>168</t>
  </si>
  <si>
    <t>HYDROCHLOROTHIAZID LECIVA</t>
  </si>
  <si>
    <t>TBL 20X25MG</t>
  </si>
  <si>
    <t>100269</t>
  </si>
  <si>
    <t>269</t>
  </si>
  <si>
    <t>PREDNISON 5 LECIVA</t>
  </si>
  <si>
    <t>TBL 20X5MG</t>
  </si>
  <si>
    <t>100362</t>
  </si>
  <si>
    <t>362</t>
  </si>
  <si>
    <t>ADRENALIN LECIVA</t>
  </si>
  <si>
    <t>INJ 5X1ML/1MG</t>
  </si>
  <si>
    <t>100498</t>
  </si>
  <si>
    <t>498</t>
  </si>
  <si>
    <t>MAGNESIUM SULFURICUM BIOTIKA</t>
  </si>
  <si>
    <t>INJ 5X10ML 10%</t>
  </si>
  <si>
    <t>100499</t>
  </si>
  <si>
    <t>499</t>
  </si>
  <si>
    <t>INJ 5X10ML 20%</t>
  </si>
  <si>
    <t>100502</t>
  </si>
  <si>
    <t>502</t>
  </si>
  <si>
    <t>MESOCAIN</t>
  </si>
  <si>
    <t>INJ 10X10ML 1%</t>
  </si>
  <si>
    <t>100610</t>
  </si>
  <si>
    <t>610</t>
  </si>
  <si>
    <t>SYNTOPHYLLIN</t>
  </si>
  <si>
    <t>INJ 5X10ML/240MG</t>
  </si>
  <si>
    <t>100643</t>
  </si>
  <si>
    <t>643</t>
  </si>
  <si>
    <t>VITAMIN B12 LECIVA 1000RG</t>
  </si>
  <si>
    <t>INJ 5X1ML/1000RG</t>
  </si>
  <si>
    <t>100720</t>
  </si>
  <si>
    <t>720</t>
  </si>
  <si>
    <t>KANAVIT</t>
  </si>
  <si>
    <t>GTT 1X5ML 20MG/ML</t>
  </si>
  <si>
    <t>100802</t>
  </si>
  <si>
    <t>1000</t>
  </si>
  <si>
    <t>IR OG. OPHTHALMO-SEPTONEX</t>
  </si>
  <si>
    <t>GTT OPH 1X10ML</t>
  </si>
  <si>
    <t>100843</t>
  </si>
  <si>
    <t>843</t>
  </si>
  <si>
    <t>DERMAZULEN</t>
  </si>
  <si>
    <t>UNG 1X30GM</t>
  </si>
  <si>
    <t>100889</t>
  </si>
  <si>
    <t>889</t>
  </si>
  <si>
    <t>PITYOL</t>
  </si>
  <si>
    <t>101125</t>
  </si>
  <si>
    <t>1125</t>
  </si>
  <si>
    <t>MORPHIN BIOTIKA 1%</t>
  </si>
  <si>
    <t>INJ 10X1ML/10MG</t>
  </si>
  <si>
    <t>101290</t>
  </si>
  <si>
    <t>1290</t>
  </si>
  <si>
    <t>DIAPREL MR</t>
  </si>
  <si>
    <t>TBL RET 60X30MG</t>
  </si>
  <si>
    <t>101328</t>
  </si>
  <si>
    <t>1328</t>
  </si>
  <si>
    <t>DOPEGYT</t>
  </si>
  <si>
    <t>TBL 50X250MG</t>
  </si>
  <si>
    <t>101710</t>
  </si>
  <si>
    <t>1710</t>
  </si>
  <si>
    <t>MILURIT 300</t>
  </si>
  <si>
    <t>TBL 30X300MG</t>
  </si>
  <si>
    <t>102133</t>
  </si>
  <si>
    <t>2133</t>
  </si>
  <si>
    <t>FUROSEMID BIOTIKA</t>
  </si>
  <si>
    <t>INJ 5X2ML/20MG</t>
  </si>
  <si>
    <t>102420</t>
  </si>
  <si>
    <t>2420</t>
  </si>
  <si>
    <t>PANCREOLAN FORTE</t>
  </si>
  <si>
    <t>TBL ENT 30X220MG</t>
  </si>
  <si>
    <t>102430</t>
  </si>
  <si>
    <t>2430</t>
  </si>
  <si>
    <t>ENTIZOL</t>
  </si>
  <si>
    <t>TBL VAG 10X500MG</t>
  </si>
  <si>
    <t>102477</t>
  </si>
  <si>
    <t>2477</t>
  </si>
  <si>
    <t>DIAZEPAM SLOVAKOFARMA</t>
  </si>
  <si>
    <t>102478</t>
  </si>
  <si>
    <t>2478</t>
  </si>
  <si>
    <t>TBL 20X10MG</t>
  </si>
  <si>
    <t>102479</t>
  </si>
  <si>
    <t>2479</t>
  </si>
  <si>
    <t>DITHIADEN</t>
  </si>
  <si>
    <t>TBL 20X2MG</t>
  </si>
  <si>
    <t>102486</t>
  </si>
  <si>
    <t>2486</t>
  </si>
  <si>
    <t>KALIUM CHLORATUM LECIVA 7.5%</t>
  </si>
  <si>
    <t>INJ 5X10ML 7.5%</t>
  </si>
  <si>
    <t>102537</t>
  </si>
  <si>
    <t>2537</t>
  </si>
  <si>
    <t>HALOPERIDOL</t>
  </si>
  <si>
    <t>TBL 50X1.5MG</t>
  </si>
  <si>
    <t>102538</t>
  </si>
  <si>
    <t>2538</t>
  </si>
  <si>
    <t>INJ 5X1ML/5MG</t>
  </si>
  <si>
    <t>102592</t>
  </si>
  <si>
    <t>2592</t>
  </si>
  <si>
    <t>MILURIT 100</t>
  </si>
  <si>
    <t>POR TBL NOB 50X100MG</t>
  </si>
  <si>
    <t>102679</t>
  </si>
  <si>
    <t>2679</t>
  </si>
  <si>
    <t>BERODUAL N</t>
  </si>
  <si>
    <t>INH SOL PSS 200DÁV</t>
  </si>
  <si>
    <t>102785</t>
  </si>
  <si>
    <t>2785</t>
  </si>
  <si>
    <t>FUROSEMID SLOVAKOFARMA FORTE</t>
  </si>
  <si>
    <t>TBL 10X250MG</t>
  </si>
  <si>
    <t>102871</t>
  </si>
  <si>
    <t>2871</t>
  </si>
  <si>
    <t>VIREGYT-K</t>
  </si>
  <si>
    <t>CPS 50X100MG</t>
  </si>
  <si>
    <t>103550</t>
  </si>
  <si>
    <t>3550</t>
  </si>
  <si>
    <t>VEROSPIRON</t>
  </si>
  <si>
    <t>103575</t>
  </si>
  <si>
    <t>3575</t>
  </si>
  <si>
    <t>HEPAROID LECIVA</t>
  </si>
  <si>
    <t>103591</t>
  </si>
  <si>
    <t>3591</t>
  </si>
  <si>
    <t>NAKOM</t>
  </si>
  <si>
    <t>TBL 100X275MG</t>
  </si>
  <si>
    <t>104063</t>
  </si>
  <si>
    <t>4063</t>
  </si>
  <si>
    <t>CAVINTON</t>
  </si>
  <si>
    <t>TBL 50X5MG</t>
  </si>
  <si>
    <t>104343</t>
  </si>
  <si>
    <t>4343</t>
  </si>
  <si>
    <t>PARALEN</t>
  </si>
  <si>
    <t>SUP 5X500MG</t>
  </si>
  <si>
    <t>107981</t>
  </si>
  <si>
    <t>7981</t>
  </si>
  <si>
    <t>NOVALGIN</t>
  </si>
  <si>
    <t>INJ 10X2ML/1000MG</t>
  </si>
  <si>
    <t>109159</t>
  </si>
  <si>
    <t>9159</t>
  </si>
  <si>
    <t>HYLAK FORTE</t>
  </si>
  <si>
    <t>GTT 1X100ML</t>
  </si>
  <si>
    <t>109847</t>
  </si>
  <si>
    <t>9847</t>
  </si>
  <si>
    <t>TORECAN</t>
  </si>
  <si>
    <t>SUP 6X6.5MG</t>
  </si>
  <si>
    <t>110151</t>
  </si>
  <si>
    <t>10151</t>
  </si>
  <si>
    <t>LOPERON CPS</t>
  </si>
  <si>
    <t>POR CPS DUR 10X2MG</t>
  </si>
  <si>
    <t>110252</t>
  </si>
  <si>
    <t>10252</t>
  </si>
  <si>
    <t>CAVINTON FORTE</t>
  </si>
  <si>
    <t>POR TBL NOB 30X10MG</t>
  </si>
  <si>
    <t>111696</t>
  </si>
  <si>
    <t>11696</t>
  </si>
  <si>
    <t>PLASMALYTE ROZTOK S GLUKOZOU 5%</t>
  </si>
  <si>
    <t>INF SOL 10X1000ML</t>
  </si>
  <si>
    <t>112894</t>
  </si>
  <si>
    <t>12894</t>
  </si>
  <si>
    <t>GRA 15X100MG(SACKY)</t>
  </si>
  <si>
    <t>113808</t>
  </si>
  <si>
    <t>13808</t>
  </si>
  <si>
    <t>URSOSAN</t>
  </si>
  <si>
    <t>POR CPSDUR100X250MG</t>
  </si>
  <si>
    <t>114075</t>
  </si>
  <si>
    <t>14075</t>
  </si>
  <si>
    <t>DETRALEX</t>
  </si>
  <si>
    <t>POR TBL FLM 60</t>
  </si>
  <si>
    <t>114937</t>
  </si>
  <si>
    <t>14937</t>
  </si>
  <si>
    <t>ROCALTROL 0.25 MCG</t>
  </si>
  <si>
    <t>POR CPSMOL30X0.25RG</t>
  </si>
  <si>
    <t>114957</t>
  </si>
  <si>
    <t>14957</t>
  </si>
  <si>
    <t>RIVOTRIL 0.5 MG</t>
  </si>
  <si>
    <t>TBL 50X0.5MG</t>
  </si>
  <si>
    <t>116055</t>
  </si>
  <si>
    <t>16055</t>
  </si>
  <si>
    <t>LESCOL XL</t>
  </si>
  <si>
    <t>POR TBL PRO 28X80MG</t>
  </si>
  <si>
    <t>117189</t>
  </si>
  <si>
    <t>17189</t>
  </si>
  <si>
    <t>KALIUM CHLORATUM BIOMEDICA</t>
  </si>
  <si>
    <t>POR TBLFLM100X500MG</t>
  </si>
  <si>
    <t>117992</t>
  </si>
  <si>
    <t>17992</t>
  </si>
  <si>
    <t>MAGNESII LACTICI 0,5 TBL. MEDICAMENTA</t>
  </si>
  <si>
    <t>TBL NOB 100X0,5GM</t>
  </si>
  <si>
    <t>118304</t>
  </si>
  <si>
    <t>18304</t>
  </si>
  <si>
    <t>RINGERFUNDIN B.BRAUN</t>
  </si>
  <si>
    <t>INF SOL 10X500ML PE</t>
  </si>
  <si>
    <t>119378</t>
  </si>
  <si>
    <t>19378</t>
  </si>
  <si>
    <t>FAKTU</t>
  </si>
  <si>
    <t>RCT SUP 20</t>
  </si>
  <si>
    <t>119571</t>
  </si>
  <si>
    <t>19571</t>
  </si>
  <si>
    <t>LAGOSA</t>
  </si>
  <si>
    <t>DRG 100X150MG</t>
  </si>
  <si>
    <t>124067</t>
  </si>
  <si>
    <t>HYDROCORTISON VUAB 100 MG</t>
  </si>
  <si>
    <t>INJ PLV SOL 1X100MG</t>
  </si>
  <si>
    <t>125365</t>
  </si>
  <si>
    <t>115317</t>
  </si>
  <si>
    <t>HELICID 20 ZENTIVA</t>
  </si>
  <si>
    <t>POR CPS ETD 28X20MG</t>
  </si>
  <si>
    <t>126578</t>
  </si>
  <si>
    <t>26578</t>
  </si>
  <si>
    <t>MICARDISPLUS 80/12.5 MG</t>
  </si>
  <si>
    <t>POR TBL NOB 28</t>
  </si>
  <si>
    <t>128222</t>
  </si>
  <si>
    <t>28222</t>
  </si>
  <si>
    <t>LYRICA 150 MG</t>
  </si>
  <si>
    <t>POR CPSDUR14X150MG</t>
  </si>
  <si>
    <t>129384</t>
  </si>
  <si>
    <t>29384</t>
  </si>
  <si>
    <t>MICARDISPLUS 80/25 MG</t>
  </si>
  <si>
    <t>130434</t>
  </si>
  <si>
    <t>30434</t>
  </si>
  <si>
    <t>TBL 100X25MG</t>
  </si>
  <si>
    <t>131215</t>
  </si>
  <si>
    <t>31215</t>
  </si>
  <si>
    <t>TENSIOMIN</t>
  </si>
  <si>
    <t>TBL 30X25MG</t>
  </si>
  <si>
    <t>131536</t>
  </si>
  <si>
    <t>31536</t>
  </si>
  <si>
    <t>BETALOC ZOK 25 MG</t>
  </si>
  <si>
    <t>TBL RET 100X25MG</t>
  </si>
  <si>
    <t>132086</t>
  </si>
  <si>
    <t>32086</t>
  </si>
  <si>
    <t>TRALGIT</t>
  </si>
  <si>
    <t>POR CPS DUR 20X50MG</t>
  </si>
  <si>
    <t>132087</t>
  </si>
  <si>
    <t>32087</t>
  </si>
  <si>
    <t>TRALGIT 100 INJ</t>
  </si>
  <si>
    <t>INJ SOL 5X2ML/100MG</t>
  </si>
  <si>
    <t>132090</t>
  </si>
  <si>
    <t>32090</t>
  </si>
  <si>
    <t>TRALGIT 50 INJ</t>
  </si>
  <si>
    <t>INJ SOL 5X1ML/50MG</t>
  </si>
  <si>
    <t>132225</t>
  </si>
  <si>
    <t>32225</t>
  </si>
  <si>
    <t>TBL RET 28X25MG</t>
  </si>
  <si>
    <t>132992</t>
  </si>
  <si>
    <t>32992</t>
  </si>
  <si>
    <t>ATROVENT N</t>
  </si>
  <si>
    <t>INH SOL PSS200X20RG</t>
  </si>
  <si>
    <t>142776</t>
  </si>
  <si>
    <t>42776</t>
  </si>
  <si>
    <t>TRALGIT SR 150</t>
  </si>
  <si>
    <t>POR TBL RET30X150MG</t>
  </si>
  <si>
    <t>145244</t>
  </si>
  <si>
    <t>45244</t>
  </si>
  <si>
    <t>ISICOM 250MG</t>
  </si>
  <si>
    <t>145499</t>
  </si>
  <si>
    <t>45499</t>
  </si>
  <si>
    <t>TBL RET 30X100MG</t>
  </si>
  <si>
    <t>146117</t>
  </si>
  <si>
    <t>IBALGIN KRÉM 50G</t>
  </si>
  <si>
    <t>DRM CRM 1X50GM</t>
  </si>
  <si>
    <t>146755</t>
  </si>
  <si>
    <t>46755</t>
  </si>
  <si>
    <t>VEROSPIRON 50MG</t>
  </si>
  <si>
    <t>CPS 30X50MG</t>
  </si>
  <si>
    <t>146964</t>
  </si>
  <si>
    <t>46964</t>
  </si>
  <si>
    <t>RISPERDAL 1MG</t>
  </si>
  <si>
    <t>TBL OBD 20X1MG</t>
  </si>
  <si>
    <t>147193</t>
  </si>
  <si>
    <t>47193</t>
  </si>
  <si>
    <t>HUMULIN R 100 M.J./ML</t>
  </si>
  <si>
    <t>INJ 1X10ML/1KU</t>
  </si>
  <si>
    <t>147478</t>
  </si>
  <si>
    <t>47478</t>
  </si>
  <si>
    <t>LORADUR MITE</t>
  </si>
  <si>
    <t>POR TBL NOB 50</t>
  </si>
  <si>
    <t>148578</t>
  </si>
  <si>
    <t>48578</t>
  </si>
  <si>
    <t>TIAPRIDAL</t>
  </si>
  <si>
    <t>POR TBLNOB 50X100MG</t>
  </si>
  <si>
    <t>148888</t>
  </si>
  <si>
    <t>48888</t>
  </si>
  <si>
    <t>ATARALGIN</t>
  </si>
  <si>
    <t>POR TBL NOB 20</t>
  </si>
  <si>
    <t>149013</t>
  </si>
  <si>
    <t>49013</t>
  </si>
  <si>
    <t>SOTAHEXAL 80</t>
  </si>
  <si>
    <t>POR TBL NOB 50X80MG</t>
  </si>
  <si>
    <t>149017</t>
  </si>
  <si>
    <t>49017</t>
  </si>
  <si>
    <t>GUTTALAX</t>
  </si>
  <si>
    <t>POR GTT SOL 1X15ML</t>
  </si>
  <si>
    <t>149317</t>
  </si>
  <si>
    <t>49317</t>
  </si>
  <si>
    <t>CALCIUM GLUCONICUM 10% B.BRAUN</t>
  </si>
  <si>
    <t>INJ SOL 20X10ML</t>
  </si>
  <si>
    <t>150117</t>
  </si>
  <si>
    <t>50117</t>
  </si>
  <si>
    <t>TRIASYN 5/5 MG</t>
  </si>
  <si>
    <t>POR TBL RET 30</t>
  </si>
  <si>
    <t>152266</t>
  </si>
  <si>
    <t>52266</t>
  </si>
  <si>
    <t>INFADOLAN</t>
  </si>
  <si>
    <t>DRM UNG 1X30GM</t>
  </si>
  <si>
    <t>154424</t>
  </si>
  <si>
    <t>54424</t>
  </si>
  <si>
    <t>PLAQUENIL</t>
  </si>
  <si>
    <t>TBL OBD 60X200MG</t>
  </si>
  <si>
    <t>155823</t>
  </si>
  <si>
    <t>55823</t>
  </si>
  <si>
    <t>TBL OBD 20X500MG</t>
  </si>
  <si>
    <t>156804</t>
  </si>
  <si>
    <t>56804</t>
  </si>
  <si>
    <t>FURORESE 40</t>
  </si>
  <si>
    <t>TBL 50X40MG</t>
  </si>
  <si>
    <t>156807</t>
  </si>
  <si>
    <t>56807</t>
  </si>
  <si>
    <t>FURORESE 125</t>
  </si>
  <si>
    <t>TBL 30X125MG</t>
  </si>
  <si>
    <t>156808</t>
  </si>
  <si>
    <t>56808</t>
  </si>
  <si>
    <t>TBL 50X125MG</t>
  </si>
  <si>
    <t>156809</t>
  </si>
  <si>
    <t>56809</t>
  </si>
  <si>
    <t>TBL 100X125MG</t>
  </si>
  <si>
    <t>156810</t>
  </si>
  <si>
    <t>56810</t>
  </si>
  <si>
    <t>FURORESE 250</t>
  </si>
  <si>
    <t>TBL 20X250MG</t>
  </si>
  <si>
    <t>156811</t>
  </si>
  <si>
    <t>56811</t>
  </si>
  <si>
    <t>156992</t>
  </si>
  <si>
    <t>56992</t>
  </si>
  <si>
    <t>CODEIN SLOVAKOFARMA 15MG</t>
  </si>
  <si>
    <t>TBL 10X15MG-BLISTR</t>
  </si>
  <si>
    <t>156993</t>
  </si>
  <si>
    <t>56993</t>
  </si>
  <si>
    <t>CODEIN SLOVAKOFARMA 30MG</t>
  </si>
  <si>
    <t>TBL 10X30MG-BLISTR</t>
  </si>
  <si>
    <t>157525</t>
  </si>
  <si>
    <t>57525</t>
  </si>
  <si>
    <t>MYDOCALM 150MG</t>
  </si>
  <si>
    <t>TBL OBD 30X150MG</t>
  </si>
  <si>
    <t>157542</t>
  </si>
  <si>
    <t>57542</t>
  </si>
  <si>
    <t>DOLGIT GEL</t>
  </si>
  <si>
    <t>GEL 1X50GM</t>
  </si>
  <si>
    <t>157586</t>
  </si>
  <si>
    <t>57586</t>
  </si>
  <si>
    <t>ESPUMISAN</t>
  </si>
  <si>
    <t>PORCPSMOL50X40MG-BL</t>
  </si>
  <si>
    <t>158037</t>
  </si>
  <si>
    <t>58037</t>
  </si>
  <si>
    <t>BETALOC ZOK 50MG</t>
  </si>
  <si>
    <t>TBL RET 30X50MG</t>
  </si>
  <si>
    <t>158249</t>
  </si>
  <si>
    <t>58249</t>
  </si>
  <si>
    <t>GUAJACURAN « 5 % INJ</t>
  </si>
  <si>
    <t>158827</t>
  </si>
  <si>
    <t>58827</t>
  </si>
  <si>
    <t>FORTRANS</t>
  </si>
  <si>
    <t>PLV 1X4(SACKY)</t>
  </si>
  <si>
    <t>159671</t>
  </si>
  <si>
    <t>59671</t>
  </si>
  <si>
    <t>TRALGIT SR 100</t>
  </si>
  <si>
    <t>POR TBL RET10X100MG</t>
  </si>
  <si>
    <t>159672</t>
  </si>
  <si>
    <t>59672</t>
  </si>
  <si>
    <t>POR TBL RET30X100MG</t>
  </si>
  <si>
    <t>159673</t>
  </si>
  <si>
    <t>59673</t>
  </si>
  <si>
    <t>POR TBL RET50X100MG</t>
  </si>
  <si>
    <t>159941</t>
  </si>
  <si>
    <t>59941</t>
  </si>
  <si>
    <t>SMECTA</t>
  </si>
  <si>
    <t>PLV POR 1X30SACKU</t>
  </si>
  <si>
    <t>162316</t>
  </si>
  <si>
    <t>62316</t>
  </si>
  <si>
    <t>BETADINE - zelená</t>
  </si>
  <si>
    <t>LIQ 1X120ML</t>
  </si>
  <si>
    <t>162318</t>
  </si>
  <si>
    <t>62318</t>
  </si>
  <si>
    <t>BETADINE (CHIRURG.) - hnědá</t>
  </si>
  <si>
    <t>162859</t>
  </si>
  <si>
    <t>ASPIRIN PROTECT 100</t>
  </si>
  <si>
    <t>POR TBL ENT 98X100MG</t>
  </si>
  <si>
    <t>166015</t>
  </si>
  <si>
    <t>66015</t>
  </si>
  <si>
    <t>ENELBIN 100 RETARD</t>
  </si>
  <si>
    <t>TBL RET 100X100MG</t>
  </si>
  <si>
    <t>166555</t>
  </si>
  <si>
    <t>66555</t>
  </si>
  <si>
    <t>MAGNOSOLV</t>
  </si>
  <si>
    <t>GRA 30X6.1GM(SACKY)</t>
  </si>
  <si>
    <t>169623</t>
  </si>
  <si>
    <t>KAPIDIN 10 MG</t>
  </si>
  <si>
    <t>POR TBL FLM 30X10MG</t>
  </si>
  <si>
    <t>176064</t>
  </si>
  <si>
    <t>76064</t>
  </si>
  <si>
    <t>ACIDUM FOLICUM LECIVA</t>
  </si>
  <si>
    <t>DRG 30X10MG</t>
  </si>
  <si>
    <t>176155</t>
  </si>
  <si>
    <t>76155</t>
  </si>
  <si>
    <t>CORVATON FORTE</t>
  </si>
  <si>
    <t>TBL 30X4MG</t>
  </si>
  <si>
    <t>176496</t>
  </si>
  <si>
    <t>76496</t>
  </si>
  <si>
    <t>BERODUAL</t>
  </si>
  <si>
    <t>INH LIQ 1X20ML</t>
  </si>
  <si>
    <t>180058</t>
  </si>
  <si>
    <t>80058</t>
  </si>
  <si>
    <t>SECTRAL 400</t>
  </si>
  <si>
    <t>TBL OBD 30X400MG</t>
  </si>
  <si>
    <t>182952</t>
  </si>
  <si>
    <t>82952</t>
  </si>
  <si>
    <t>QUAMATEL</t>
  </si>
  <si>
    <t>INJ SIC 5X20MG+SOLV</t>
  </si>
  <si>
    <t>183272</t>
  </si>
  <si>
    <t>215478</t>
  </si>
  <si>
    <t>EBRANTIL 60 RETARD</t>
  </si>
  <si>
    <t>POR CPS PRO 50X60MG</t>
  </si>
  <si>
    <t>183318</t>
  </si>
  <si>
    <t>83318</t>
  </si>
  <si>
    <t>DIGOXIN 0.125 LECIVA</t>
  </si>
  <si>
    <t>TBL 30X0.125MG</t>
  </si>
  <si>
    <t>184090</t>
  </si>
  <si>
    <t>84090</t>
  </si>
  <si>
    <t>DEXAMED</t>
  </si>
  <si>
    <t>INJ 10X2ML/8MG</t>
  </si>
  <si>
    <t>184284</t>
  </si>
  <si>
    <t>CONCOR COMBI 5 MG/5 MG</t>
  </si>
  <si>
    <t>POR TBL NOB 30</t>
  </si>
  <si>
    <t>184360</t>
  </si>
  <si>
    <t>84360</t>
  </si>
  <si>
    <t>TENAXUM</t>
  </si>
  <si>
    <t>TBL 30X1MG</t>
  </si>
  <si>
    <t>185656</t>
  </si>
  <si>
    <t>85656</t>
  </si>
  <si>
    <t>DORSIFLEX</t>
  </si>
  <si>
    <t>TBL 30X200MG</t>
  </si>
  <si>
    <t>187076</t>
  </si>
  <si>
    <t>87076</t>
  </si>
  <si>
    <t>ERDOMED 300MG</t>
  </si>
  <si>
    <t>CPS 20X300MG</t>
  </si>
  <si>
    <t>188217</t>
  </si>
  <si>
    <t>88217</t>
  </si>
  <si>
    <t>LEXAURIN</t>
  </si>
  <si>
    <t>TBL 30X1.5MG</t>
  </si>
  <si>
    <t>188219</t>
  </si>
  <si>
    <t>88219</t>
  </si>
  <si>
    <t>LEXAURIN 3</t>
  </si>
  <si>
    <t>POR TBL NOB 30X3MG</t>
  </si>
  <si>
    <t>188356</t>
  </si>
  <si>
    <t>88356</t>
  </si>
  <si>
    <t>CARDILAN</t>
  </si>
  <si>
    <t>TBL 100X175MG</t>
  </si>
  <si>
    <t>188630</t>
  </si>
  <si>
    <t>88630</t>
  </si>
  <si>
    <t>TBL.MAGNESII LACTICI 0.5 GLO</t>
  </si>
  <si>
    <t>TBL 100X500MG</t>
  </si>
  <si>
    <t>189079</t>
  </si>
  <si>
    <t>CALCICHEW D3 LEMON 400 IU</t>
  </si>
  <si>
    <t>POR TBL MND 60</t>
  </si>
  <si>
    <t>189212</t>
  </si>
  <si>
    <t>89212</t>
  </si>
  <si>
    <t>INJECTIO PROCAIN.CHLOR.0.2% ARD</t>
  </si>
  <si>
    <t>INJ 1X200ML 0.2%</t>
  </si>
  <si>
    <t>191484</t>
  </si>
  <si>
    <t>91484</t>
  </si>
  <si>
    <t>CARDIKET RETARD 40</t>
  </si>
  <si>
    <t>TBL RET 50X40MG</t>
  </si>
  <si>
    <t>191587</t>
  </si>
  <si>
    <t>91587</t>
  </si>
  <si>
    <t>DOLGIT</t>
  </si>
  <si>
    <t>CRM 1X50GM/2.5GM</t>
  </si>
  <si>
    <t>191836</t>
  </si>
  <si>
    <t>91836</t>
  </si>
  <si>
    <t>INJ 5X1ML/6.5MG</t>
  </si>
  <si>
    <t>192351</t>
  </si>
  <si>
    <t>92351</t>
  </si>
  <si>
    <t>ATROVENT 0.025%</t>
  </si>
  <si>
    <t>INH SOL 1X20ML</t>
  </si>
  <si>
    <t>192853</t>
  </si>
  <si>
    <t>POR CPS DUR 20X2MG</t>
  </si>
  <si>
    <t>193104</t>
  </si>
  <si>
    <t>93104</t>
  </si>
  <si>
    <t>DEGAN</t>
  </si>
  <si>
    <t>TBL 40X10MG</t>
  </si>
  <si>
    <t>193105</t>
  </si>
  <si>
    <t>93105</t>
  </si>
  <si>
    <t>INJ 50X2ML/10MG</t>
  </si>
  <si>
    <t>193746</t>
  </si>
  <si>
    <t>93746</t>
  </si>
  <si>
    <t>HEPARIN LECIVA</t>
  </si>
  <si>
    <t>INJ 1X10ML/50KU</t>
  </si>
  <si>
    <t>194804</t>
  </si>
  <si>
    <t>94804</t>
  </si>
  <si>
    <t>MODURETIC</t>
  </si>
  <si>
    <t>194959</t>
  </si>
  <si>
    <t>94959</t>
  </si>
  <si>
    <t>ACCUPRO 10</t>
  </si>
  <si>
    <t>TBL OBD 30X10MG</t>
  </si>
  <si>
    <t>196118</t>
  </si>
  <si>
    <t>96118</t>
  </si>
  <si>
    <t>VESSEL DUE F</t>
  </si>
  <si>
    <t>CPS 50X250LSU</t>
  </si>
  <si>
    <t>196190</t>
  </si>
  <si>
    <t>96190</t>
  </si>
  <si>
    <t>MONOSAN 20MG</t>
  </si>
  <si>
    <t>TBL 30X20MG</t>
  </si>
  <si>
    <t>196193</t>
  </si>
  <si>
    <t>96193</t>
  </si>
  <si>
    <t>FAMOSAN 20MG</t>
  </si>
  <si>
    <t>TBL OBD 20X20MG</t>
  </si>
  <si>
    <t>196303</t>
  </si>
  <si>
    <t>96303</t>
  </si>
  <si>
    <t>ASCORUTIN (BLISTR)</t>
  </si>
  <si>
    <t>TBL OBD 50</t>
  </si>
  <si>
    <t>196635</t>
  </si>
  <si>
    <t>96635</t>
  </si>
  <si>
    <t>MAGNE B6</t>
  </si>
  <si>
    <t>DRG 50</t>
  </si>
  <si>
    <t>196696</t>
  </si>
  <si>
    <t>96696</t>
  </si>
  <si>
    <t>INDAP</t>
  </si>
  <si>
    <t>CPS 30X2.5MG</t>
  </si>
  <si>
    <t>197026</t>
  </si>
  <si>
    <t>97026</t>
  </si>
  <si>
    <t>ENELBIN RETARD</t>
  </si>
  <si>
    <t>TBL OBD 50X100MG</t>
  </si>
  <si>
    <t>197522</t>
  </si>
  <si>
    <t>97522</t>
  </si>
  <si>
    <t>TBL OBD 30</t>
  </si>
  <si>
    <t>198219</t>
  </si>
  <si>
    <t>98219</t>
  </si>
  <si>
    <t>FURON</t>
  </si>
  <si>
    <t>199295</t>
  </si>
  <si>
    <t>99295</t>
  </si>
  <si>
    <t>ANOPYRIN 100MG</t>
  </si>
  <si>
    <t>TBL 20X100MG</t>
  </si>
  <si>
    <t>199333</t>
  </si>
  <si>
    <t>99333</t>
  </si>
  <si>
    <t>FUROSEMID BIOTIKA FORTE</t>
  </si>
  <si>
    <t>INJ 10X10ML/125MG</t>
  </si>
  <si>
    <t>199680</t>
  </si>
  <si>
    <t>ERDOMED</t>
  </si>
  <si>
    <t>POR CPS DUR 60X300MG</t>
  </si>
  <si>
    <t>395294</t>
  </si>
  <si>
    <t>180306</t>
  </si>
  <si>
    <t>TANTUM VERDE</t>
  </si>
  <si>
    <t>LIQ 1X240ML-PET TR</t>
  </si>
  <si>
    <t>500618</t>
  </si>
  <si>
    <t>125753</t>
  </si>
  <si>
    <t xml:space="preserve">Essentiale Forte N </t>
  </si>
  <si>
    <t>por.cps.dur.100</t>
  </si>
  <si>
    <t>500798</t>
  </si>
  <si>
    <t>0</t>
  </si>
  <si>
    <t>DZ DEBRIEKASAN roztok s rozpraš. 500 ml</t>
  </si>
  <si>
    <t>roztok</t>
  </si>
  <si>
    <t>840464</t>
  </si>
  <si>
    <t>Vitar Soda tbl.150</t>
  </si>
  <si>
    <t>neleč.</t>
  </si>
  <si>
    <t>843905</t>
  </si>
  <si>
    <t>103391</t>
  </si>
  <si>
    <t>MUCOSOLVAN</t>
  </si>
  <si>
    <t>POR GTT SOL+INH SOL 60ML</t>
  </si>
  <si>
    <t>844145</t>
  </si>
  <si>
    <t>56350</t>
  </si>
  <si>
    <t>SPECIES UROLOGICAE PLANTA LEROS</t>
  </si>
  <si>
    <t>SPC 20X1.5GM(SÁČKY)</t>
  </si>
  <si>
    <t>844960</t>
  </si>
  <si>
    <t>125114</t>
  </si>
  <si>
    <t>TBL 60X100 MG</t>
  </si>
  <si>
    <t>845008</t>
  </si>
  <si>
    <t>107806</t>
  </si>
  <si>
    <t>AESCIN-TEVA</t>
  </si>
  <si>
    <t>POR TBL FLM 30X20MG</t>
  </si>
  <si>
    <t>845075</t>
  </si>
  <si>
    <t>125641</t>
  </si>
  <si>
    <t>POR TBL NOB 90X1MG</t>
  </si>
  <si>
    <t>845108</t>
  </si>
  <si>
    <t>125595</t>
  </si>
  <si>
    <t>VALSACOR 160 MG</t>
  </si>
  <si>
    <t>POR TBL FLM 28X160MG</t>
  </si>
  <si>
    <t>845237</t>
  </si>
  <si>
    <t>125589</t>
  </si>
  <si>
    <t>VALSACOR 80 MG</t>
  </si>
  <si>
    <t>POR TBL FLM 28X80MG</t>
  </si>
  <si>
    <t>845369</t>
  </si>
  <si>
    <t>107987</t>
  </si>
  <si>
    <t>ANALGIN</t>
  </si>
  <si>
    <t>INJ SOL 5X5ML</t>
  </si>
  <si>
    <t>845697</t>
  </si>
  <si>
    <t>125599</t>
  </si>
  <si>
    <t>KALNORMIN</t>
  </si>
  <si>
    <t>POR TBL PRO 30X1GM</t>
  </si>
  <si>
    <t>846413</t>
  </si>
  <si>
    <t>57585</t>
  </si>
  <si>
    <t>Espumisan cps.100x40mg-blistr</t>
  </si>
  <si>
    <t>0057585</t>
  </si>
  <si>
    <t>846629</t>
  </si>
  <si>
    <t>100013</t>
  </si>
  <si>
    <t>IBALGIN 400 TBL 24</t>
  </si>
  <si>
    <t xml:space="preserve">POR TBL FLM 24X400MG </t>
  </si>
  <si>
    <t>846758</t>
  </si>
  <si>
    <t>103387</t>
  </si>
  <si>
    <t>ACC INJEKT</t>
  </si>
  <si>
    <t>INJ SOL 5X3ML/300MG</t>
  </si>
  <si>
    <t>847488</t>
  </si>
  <si>
    <t>107869</t>
  </si>
  <si>
    <t>APO-ALLOPURINOL</t>
  </si>
  <si>
    <t>POR TBL NOB 100X100MG</t>
  </si>
  <si>
    <t>847713</t>
  </si>
  <si>
    <t>125526</t>
  </si>
  <si>
    <t>APO-IBUPROFEN 400 MG</t>
  </si>
  <si>
    <t>POR TBL FLM 100X400MG</t>
  </si>
  <si>
    <t>847871</t>
  </si>
  <si>
    <t>125524</t>
  </si>
  <si>
    <t>APO-AMILZIDE 5/50 MG</t>
  </si>
  <si>
    <t>POR TBL NOB 100X5MG/50MG</t>
  </si>
  <si>
    <t>847974</t>
  </si>
  <si>
    <t>125525</t>
  </si>
  <si>
    <t>POR TBL FLM 30X400MG</t>
  </si>
  <si>
    <t>848335</t>
  </si>
  <si>
    <t>155782</t>
  </si>
  <si>
    <t>GODASAL 100</t>
  </si>
  <si>
    <t>POR TBL NOB 100</t>
  </si>
  <si>
    <t>848632</t>
  </si>
  <si>
    <t>125315</t>
  </si>
  <si>
    <t>INJ SOL 12X2ML/100MG</t>
  </si>
  <si>
    <t>848866</t>
  </si>
  <si>
    <t>119654</t>
  </si>
  <si>
    <t>SORBIFER DURULES</t>
  </si>
  <si>
    <t>POR TBL FLM 100X100MG</t>
  </si>
  <si>
    <t>848930</t>
  </si>
  <si>
    <t>155781</t>
  </si>
  <si>
    <t>849559</t>
  </si>
  <si>
    <t>125066</t>
  </si>
  <si>
    <t>APO-AMLO 5</t>
  </si>
  <si>
    <t>POR TBL NOB 100X5MG</t>
  </si>
  <si>
    <t>849561</t>
  </si>
  <si>
    <t>125060</t>
  </si>
  <si>
    <t>POR TBL NOB 30X5MG</t>
  </si>
  <si>
    <t>849713</t>
  </si>
  <si>
    <t>125046</t>
  </si>
  <si>
    <t>APO-AMLO 10</t>
  </si>
  <si>
    <t>849941</t>
  </si>
  <si>
    <t>162142</t>
  </si>
  <si>
    <t>PARALEN 500</t>
  </si>
  <si>
    <t>POR TBL NOB 24X500MG</t>
  </si>
  <si>
    <t>850104</t>
  </si>
  <si>
    <t>164344</t>
  </si>
  <si>
    <t>MONO MACK DEPOT</t>
  </si>
  <si>
    <t>POR TBL PRO 28X100MG</t>
  </si>
  <si>
    <t>850461</t>
  </si>
  <si>
    <t>122197</t>
  </si>
  <si>
    <t>PROTHAZIN</t>
  </si>
  <si>
    <t>POR TBL FLM 20X25MG</t>
  </si>
  <si>
    <t>850551</t>
  </si>
  <si>
    <t>167859</t>
  </si>
  <si>
    <t>TWYNSTA 80 MG/10 MG</t>
  </si>
  <si>
    <t>850552</t>
  </si>
  <si>
    <t>167852</t>
  </si>
  <si>
    <t>TWYNSTA 80 MG/5 MG</t>
  </si>
  <si>
    <t>850642</t>
  </si>
  <si>
    <t>169673</t>
  </si>
  <si>
    <t>CALTRATE PLUS</t>
  </si>
  <si>
    <t>POR TBL FLM 30</t>
  </si>
  <si>
    <t>905098</t>
  </si>
  <si>
    <t>23989</t>
  </si>
  <si>
    <t>DZ OCTENISEPT 1 l</t>
  </si>
  <si>
    <t>921064</t>
  </si>
  <si>
    <t>KL UNG.LENIENS, 100G</t>
  </si>
  <si>
    <t>930065</t>
  </si>
  <si>
    <t>DZ PRONTOSAN ROZTOK 350ml</t>
  </si>
  <si>
    <t>988466</t>
  </si>
  <si>
    <t>192729</t>
  </si>
  <si>
    <t>NO-SPA</t>
  </si>
  <si>
    <t>POR TBL NOB 24X40MG</t>
  </si>
  <si>
    <t>29328</t>
  </si>
  <si>
    <t>PRADAXA 110 MG</t>
  </si>
  <si>
    <t>POR CPS DUR 60X1X110MG</t>
  </si>
  <si>
    <t>51384</t>
  </si>
  <si>
    <t>INF SOL 10X1000MLPLAH</t>
  </si>
  <si>
    <t>53761</t>
  </si>
  <si>
    <t>NEBILET</t>
  </si>
  <si>
    <t>POR TBL NOB 28X5MG</t>
  </si>
  <si>
    <t>100489</t>
  </si>
  <si>
    <t>489</t>
  </si>
  <si>
    <t>INJ 5X1ML/10MG</t>
  </si>
  <si>
    <t>100536</t>
  </si>
  <si>
    <t>536</t>
  </si>
  <si>
    <t>NORADRENALIN LECIVA</t>
  </si>
  <si>
    <t>102539</t>
  </si>
  <si>
    <t>2539</t>
  </si>
  <si>
    <t>GTT 1X10ML/20MG</t>
  </si>
  <si>
    <t>102546</t>
  </si>
  <si>
    <t>2546</t>
  </si>
  <si>
    <t>MAXITROL</t>
  </si>
  <si>
    <t>SUS OPH 1X5ML</t>
  </si>
  <si>
    <t>102818</t>
  </si>
  <si>
    <t>2818</t>
  </si>
  <si>
    <t>ENDIARON</t>
  </si>
  <si>
    <t>TBL OBD 20X250MG</t>
  </si>
  <si>
    <t>102829</t>
  </si>
  <si>
    <t>2829</t>
  </si>
  <si>
    <t>TRIAMCINOLON LECIVA</t>
  </si>
  <si>
    <t>UNG 1X10GM 0.1%</t>
  </si>
  <si>
    <t>102959</t>
  </si>
  <si>
    <t>2959</t>
  </si>
  <si>
    <t>PRESID 10 MG</t>
  </si>
  <si>
    <t>TBL RET 30X10MG</t>
  </si>
  <si>
    <t>109139</t>
  </si>
  <si>
    <t>176129</t>
  </si>
  <si>
    <t>HEMINEVRIN 300 MG</t>
  </si>
  <si>
    <t>POR CPS MOL 100X300MG</t>
  </si>
  <si>
    <t>110086</t>
  </si>
  <si>
    <t>10086</t>
  </si>
  <si>
    <t>NEODOLPASSE</t>
  </si>
  <si>
    <t>INF 10X250ML</t>
  </si>
  <si>
    <t>111242</t>
  </si>
  <si>
    <t>11242</t>
  </si>
  <si>
    <t>GERATAM 1200</t>
  </si>
  <si>
    <t>TBL OBD 60X1200MG</t>
  </si>
  <si>
    <t>111337</t>
  </si>
  <si>
    <t>52421</t>
  </si>
  <si>
    <t>GERATAM 3 G</t>
  </si>
  <si>
    <t>INJ SOL 4X15ML/3GM</t>
  </si>
  <si>
    <t>114479</t>
  </si>
  <si>
    <t>14479</t>
  </si>
  <si>
    <t>TOBRADEX OČNÍ MAST</t>
  </si>
  <si>
    <t>OPH UNG 3.5GM</t>
  </si>
  <si>
    <t>116028</t>
  </si>
  <si>
    <t>16028</t>
  </si>
  <si>
    <t>ANAFRANIL SR 75</t>
  </si>
  <si>
    <t>TBL RET 20X75MG</t>
  </si>
  <si>
    <t>116467</t>
  </si>
  <si>
    <t>16467</t>
  </si>
  <si>
    <t>IMACORT</t>
  </si>
  <si>
    <t>DRM CRM 1X20GM</t>
  </si>
  <si>
    <t>116468</t>
  </si>
  <si>
    <t>16468</t>
  </si>
  <si>
    <t>KERASAL</t>
  </si>
  <si>
    <t>DRM UNG 1X50GM</t>
  </si>
  <si>
    <t>116594</t>
  </si>
  <si>
    <t>16594</t>
  </si>
  <si>
    <t>MALTOFER TABLETY</t>
  </si>
  <si>
    <t>POR TBL MND30X100MG</t>
  </si>
  <si>
    <t>117162</t>
  </si>
  <si>
    <t>17162</t>
  </si>
  <si>
    <t>SPASMED 15</t>
  </si>
  <si>
    <t>POR TBL FLM 30X15MG</t>
  </si>
  <si>
    <t>118305</t>
  </si>
  <si>
    <t>18305</t>
  </si>
  <si>
    <t>INF SOL10X1000ML PE</t>
  </si>
  <si>
    <t>118390</t>
  </si>
  <si>
    <t>18390</t>
  </si>
  <si>
    <t>POR TBL RET 120X30MG</t>
  </si>
  <si>
    <t>121794</t>
  </si>
  <si>
    <t>21794</t>
  </si>
  <si>
    <t>MONOTAB SR</t>
  </si>
  <si>
    <t>POR TBL PRO50X100MG</t>
  </si>
  <si>
    <t>121887</t>
  </si>
  <si>
    <t>21887</t>
  </si>
  <si>
    <t>AKINETON</t>
  </si>
  <si>
    <t>POR TBL NOB 50X2MG</t>
  </si>
  <si>
    <t>125925</t>
  </si>
  <si>
    <t>25925</t>
  </si>
  <si>
    <t>ZYPREXA 5 MG</t>
  </si>
  <si>
    <t>POR TBL FLM 28X5MG</t>
  </si>
  <si>
    <t>131089</t>
  </si>
  <si>
    <t>31089</t>
  </si>
  <si>
    <t>NITROMINT 2.6MG</t>
  </si>
  <si>
    <t>TBL RET 60X2.6MG</t>
  </si>
  <si>
    <t>146991</t>
  </si>
  <si>
    <t>46991</t>
  </si>
  <si>
    <t>IMODIUM</t>
  </si>
  <si>
    <t>CPS 20X2MG</t>
  </si>
  <si>
    <t>147514</t>
  </si>
  <si>
    <t>47514</t>
  </si>
  <si>
    <t>CALCICHEW D3</t>
  </si>
  <si>
    <t>CTB 20</t>
  </si>
  <si>
    <t>154094</t>
  </si>
  <si>
    <t>54094</t>
  </si>
  <si>
    <t>TRITTICO AC 75</t>
  </si>
  <si>
    <t>TBL RET 30X75MG</t>
  </si>
  <si>
    <t>155824</t>
  </si>
  <si>
    <t>55824</t>
  </si>
  <si>
    <t>INJ 5X5ML/2500MG</t>
  </si>
  <si>
    <t>156779</t>
  </si>
  <si>
    <t>56779</t>
  </si>
  <si>
    <t>GERATAM 800MG</t>
  </si>
  <si>
    <t>TBL OBD 60X800MG</t>
  </si>
  <si>
    <t>157345</t>
  </si>
  <si>
    <t>57345</t>
  </si>
  <si>
    <t>LITALIR</t>
  </si>
  <si>
    <t>CPS 100X500MG</t>
  </si>
  <si>
    <t>157866</t>
  </si>
  <si>
    <t>57866</t>
  </si>
  <si>
    <t>TOBRADEX</t>
  </si>
  <si>
    <t>GTT OPH 1X5ML</t>
  </si>
  <si>
    <t>158793</t>
  </si>
  <si>
    <t>58793</t>
  </si>
  <si>
    <t>ECOBEC 250 MCG</t>
  </si>
  <si>
    <t>AER DOS 1X200DAVEK</t>
  </si>
  <si>
    <t>159104</t>
  </si>
  <si>
    <t>59104</t>
  </si>
  <si>
    <t>UROXAL 5MG</t>
  </si>
  <si>
    <t>TBL 60X5MG</t>
  </si>
  <si>
    <t>159448</t>
  </si>
  <si>
    <t>59448</t>
  </si>
  <si>
    <t>DUROGESIC 25MCG/H</t>
  </si>
  <si>
    <t>EMP 5X2.5MG(10CM2)</t>
  </si>
  <si>
    <t>162315</t>
  </si>
  <si>
    <t>62315</t>
  </si>
  <si>
    <t>LIQ 1X30ML</t>
  </si>
  <si>
    <t>162858</t>
  </si>
  <si>
    <t>POR TBL ENT 28X100MG</t>
  </si>
  <si>
    <t>163425</t>
  </si>
  <si>
    <t>POR TBL ENT 50X100MG</t>
  </si>
  <si>
    <t>164888</t>
  </si>
  <si>
    <t>CALTRATE 600 MG/400 IU D3 POTAHOVANÁ TABLETA</t>
  </si>
  <si>
    <t>POR TBL FLM 90</t>
  </si>
  <si>
    <t>175567</t>
  </si>
  <si>
    <t>75567</t>
  </si>
  <si>
    <t>SALOFALK 500</t>
  </si>
  <si>
    <t>TBLOBD ENT100X500MG</t>
  </si>
  <si>
    <t>184319</t>
  </si>
  <si>
    <t>ATIMOS 12 MCG</t>
  </si>
  <si>
    <t>INH SOL PSS 100X12RG</t>
  </si>
  <si>
    <t>188115</t>
  </si>
  <si>
    <t>88115</t>
  </si>
  <si>
    <t>KETOSTERIL</t>
  </si>
  <si>
    <t>TBL 1X100</t>
  </si>
  <si>
    <t>188967</t>
  </si>
  <si>
    <t>88967</t>
  </si>
  <si>
    <t>STOPTUSSIN</t>
  </si>
  <si>
    <t>POR GTT SOL 1X50ML</t>
  </si>
  <si>
    <t>192757</t>
  </si>
  <si>
    <t>92757</t>
  </si>
  <si>
    <t>CPS 10X300MG</t>
  </si>
  <si>
    <t>193124</t>
  </si>
  <si>
    <t>93124</t>
  </si>
  <si>
    <t>UNG 1X20GM</t>
  </si>
  <si>
    <t>196610</t>
  </si>
  <si>
    <t>96610</t>
  </si>
  <si>
    <t>APAURIN</t>
  </si>
  <si>
    <t>INJ 10X2ML/10MG</t>
  </si>
  <si>
    <t>199336</t>
  </si>
  <si>
    <t>99336</t>
  </si>
  <si>
    <t>GLURENORM</t>
  </si>
  <si>
    <t>TBL 30X30MG</t>
  </si>
  <si>
    <t>199339</t>
  </si>
  <si>
    <t>99339</t>
  </si>
  <si>
    <t>PINOSOL</t>
  </si>
  <si>
    <t>GTT NAS 1X10ML</t>
  </si>
  <si>
    <t>394130</t>
  </si>
  <si>
    <t>B-komplex Zentiva 30drg</t>
  </si>
  <si>
    <t>845329</t>
  </si>
  <si>
    <t>Biopron9 tob.60</t>
  </si>
  <si>
    <t>846023</t>
  </si>
  <si>
    <t>125266</t>
  </si>
  <si>
    <t>DOLGIT KRÉM</t>
  </si>
  <si>
    <t>DRM CRM 1X150GM</t>
  </si>
  <si>
    <t>846346</t>
  </si>
  <si>
    <t>119672</t>
  </si>
  <si>
    <t>DICLOFENAC DUO PHARMASWISS 75 MG</t>
  </si>
  <si>
    <t>POR CPS RDR 30X75MG</t>
  </si>
  <si>
    <t>847729</t>
  </si>
  <si>
    <t>500718</t>
  </si>
  <si>
    <t>XARELTO 10 MG</t>
  </si>
  <si>
    <t>848560</t>
  </si>
  <si>
    <t>125752</t>
  </si>
  <si>
    <t>ESSENTIALE FORTE N</t>
  </si>
  <si>
    <t>POR CPS DUR 50</t>
  </si>
  <si>
    <t>848625</t>
  </si>
  <si>
    <t>138841</t>
  </si>
  <si>
    <t>DORETA 37,5 MG/325 MG</t>
  </si>
  <si>
    <t>848802</t>
  </si>
  <si>
    <t>163138</t>
  </si>
  <si>
    <t>FLAVOBION</t>
  </si>
  <si>
    <t>POR TBL FLM 50X70MG</t>
  </si>
  <si>
    <t>849087</t>
  </si>
  <si>
    <t>138840</t>
  </si>
  <si>
    <t>POR TBL FLM 20</t>
  </si>
  <si>
    <t>850072</t>
  </si>
  <si>
    <t>162502</t>
  </si>
  <si>
    <t>TRIAMCINOLON TEVA</t>
  </si>
  <si>
    <t>DRM EML 1X30GM</t>
  </si>
  <si>
    <t>850724</t>
  </si>
  <si>
    <t>120325</t>
  </si>
  <si>
    <t>INDAPAMID STADA 1,5 MG</t>
  </si>
  <si>
    <t>POR TBL PRO 30X1.5MG</t>
  </si>
  <si>
    <t>900875</t>
  </si>
  <si>
    <t>KL POLYSAN, OL.HELIANTHI AA AD 500G</t>
  </si>
  <si>
    <t>100231</t>
  </si>
  <si>
    <t>231</t>
  </si>
  <si>
    <t>NITROGLYCERIN SLOVAKOFARMA</t>
  </si>
  <si>
    <t>TBL 20X0.5MG</t>
  </si>
  <si>
    <t>102684</t>
  </si>
  <si>
    <t>2684</t>
  </si>
  <si>
    <t>GEL 1X20GM</t>
  </si>
  <si>
    <t>104071</t>
  </si>
  <si>
    <t>4071</t>
  </si>
  <si>
    <t>INJ 10X2ML</t>
  </si>
  <si>
    <t>185071</t>
  </si>
  <si>
    <t>85071</t>
  </si>
  <si>
    <t>NITROMINT</t>
  </si>
  <si>
    <t>ORM SPR SLG 1X10GM</t>
  </si>
  <si>
    <t>47247</t>
  </si>
  <si>
    <t>INF SOL 10X1000ML-PE</t>
  </si>
  <si>
    <t>58038</t>
  </si>
  <si>
    <t>BETALOC ZOK 50 MG</t>
  </si>
  <si>
    <t>POR TBL PRO 100X50MG</t>
  </si>
  <si>
    <t>100874</t>
  </si>
  <si>
    <t>874</t>
  </si>
  <si>
    <t>OPHTHALMO-AZULEN</t>
  </si>
  <si>
    <t>UNG OPH 1X5GM</t>
  </si>
  <si>
    <t>102587</t>
  </si>
  <si>
    <t>2587</t>
  </si>
  <si>
    <t>GLUKÓZA 40 BRAUN</t>
  </si>
  <si>
    <t>INF 20X10ML-PLA.AMP</t>
  </si>
  <si>
    <t>109415</t>
  </si>
  <si>
    <t>119683</t>
  </si>
  <si>
    <t>NASIVIN 0,05%</t>
  </si>
  <si>
    <t>NAS SPR SOL 10ML-SK</t>
  </si>
  <si>
    <t>110555</t>
  </si>
  <si>
    <t>10555</t>
  </si>
  <si>
    <t>AQUA PRO INJECTIONE BRAUN</t>
  </si>
  <si>
    <t>PAR LQF 20X100ML-PE</t>
  </si>
  <si>
    <t>146980</t>
  </si>
  <si>
    <t>46980</t>
  </si>
  <si>
    <t>BETALOC SR 200MG</t>
  </si>
  <si>
    <t>TBL RET 100X200MG</t>
  </si>
  <si>
    <t>184288</t>
  </si>
  <si>
    <t>CONCOR COMBI 5 MG/10 MG</t>
  </si>
  <si>
    <t>194916</t>
  </si>
  <si>
    <t>94916</t>
  </si>
  <si>
    <t>AMBROBENE</t>
  </si>
  <si>
    <t>INJ 5X2ML/15MG</t>
  </si>
  <si>
    <t>844078</t>
  </si>
  <si>
    <t>Lacrisyn gtt.ophth.10ml</t>
  </si>
  <si>
    <t>113373</t>
  </si>
  <si>
    <t>154858</t>
  </si>
  <si>
    <t xml:space="preserve">PROTAMIN MEDA AMPULLEN </t>
  </si>
  <si>
    <t>INJ 5X5ML/5KU</t>
  </si>
  <si>
    <t>162317</t>
  </si>
  <si>
    <t>62317</t>
  </si>
  <si>
    <t>LIQ 1X1000ML</t>
  </si>
  <si>
    <t>841498</t>
  </si>
  <si>
    <t>Carbosorb tbl.20-blistr</t>
  </si>
  <si>
    <t>846618</t>
  </si>
  <si>
    <t>100014</t>
  </si>
  <si>
    <t>IBALGIN 200</t>
  </si>
  <si>
    <t>POR TBL FLM 24X200MG</t>
  </si>
  <si>
    <t>102963</t>
  </si>
  <si>
    <t>2963</t>
  </si>
  <si>
    <t>PREDNISON 20 LECIVA</t>
  </si>
  <si>
    <t>TBL 20X20MG(BLISTR)</t>
  </si>
  <si>
    <t>147033</t>
  </si>
  <si>
    <t>47033</t>
  </si>
  <si>
    <t>POR GRA SUS 1X100ML</t>
  </si>
  <si>
    <t>148673</t>
  </si>
  <si>
    <t>XADOS 20 MG TABLETY</t>
  </si>
  <si>
    <t>POR TBL NOB 30X20MG</t>
  </si>
  <si>
    <t>198864</t>
  </si>
  <si>
    <t>98864</t>
  </si>
  <si>
    <t>FYZIOLOGICKÝ ROZTOK VIAFLO</t>
  </si>
  <si>
    <t>INF SOL 50X100ML</t>
  </si>
  <si>
    <t>198872</t>
  </si>
  <si>
    <t>98872</t>
  </si>
  <si>
    <t>INF SOL 30X250ML</t>
  </si>
  <si>
    <t>846813</t>
  </si>
  <si>
    <t>137120</t>
  </si>
  <si>
    <t>MAGNESIUM 250 MG PHARMAVIT</t>
  </si>
  <si>
    <t>POR TBL EFF 20</t>
  </si>
  <si>
    <t>900321</t>
  </si>
  <si>
    <t>KL PRIPRAVEK</t>
  </si>
  <si>
    <t>100641</t>
  </si>
  <si>
    <t>641</t>
  </si>
  <si>
    <t>VITAMIN B12 LECIVA 300RG</t>
  </si>
  <si>
    <t>INJ 5X1ML/300RG</t>
  </si>
  <si>
    <t>101940</t>
  </si>
  <si>
    <t>1940</t>
  </si>
  <si>
    <t>OXAZEPAM TBL.20X10MG</t>
  </si>
  <si>
    <t>TBL 20X10MG(BLISTR)</t>
  </si>
  <si>
    <t>102360</t>
  </si>
  <si>
    <t>2360</t>
  </si>
  <si>
    <t>UBRETID</t>
  </si>
  <si>
    <t>102957</t>
  </si>
  <si>
    <t>2957</t>
  </si>
  <si>
    <t>PRESID 5 MG</t>
  </si>
  <si>
    <t>TBL RET 30X5MG</t>
  </si>
  <si>
    <t>103417</t>
  </si>
  <si>
    <t>3417</t>
  </si>
  <si>
    <t>BISTON</t>
  </si>
  <si>
    <t>TBL 50X200MG</t>
  </si>
  <si>
    <t>104207</t>
  </si>
  <si>
    <t>4207</t>
  </si>
  <si>
    <t>PROTHIADEN</t>
  </si>
  <si>
    <t>DRG 30X25MG</t>
  </si>
  <si>
    <t>114926</t>
  </si>
  <si>
    <t>14926</t>
  </si>
  <si>
    <t>INHIBACE 2.5 MG</t>
  </si>
  <si>
    <t>POR TBL FLM28X2.5MG</t>
  </si>
  <si>
    <t>114958</t>
  </si>
  <si>
    <t>14958</t>
  </si>
  <si>
    <t>RIVOTRIL 2 MG</t>
  </si>
  <si>
    <t>TBL 30X2MG</t>
  </si>
  <si>
    <t>117011</t>
  </si>
  <si>
    <t>17011</t>
  </si>
  <si>
    <t>DICYNONE 250</t>
  </si>
  <si>
    <t>INJ SOL 4X2ML/250MG</t>
  </si>
  <si>
    <t>126502</t>
  </si>
  <si>
    <t>26502</t>
  </si>
  <si>
    <t>EBIXA 10 MG</t>
  </si>
  <si>
    <t>POR TBL FLM 56X10MG</t>
  </si>
  <si>
    <t>128217</t>
  </si>
  <si>
    <t>28217</t>
  </si>
  <si>
    <t>LYRICA 75 MG</t>
  </si>
  <si>
    <t>POR CPSDUR56X75MG</t>
  </si>
  <si>
    <t>129740</t>
  </si>
  <si>
    <t>29740</t>
  </si>
  <si>
    <t>EUCREAS 50 MG/1000 MG</t>
  </si>
  <si>
    <t>144357</t>
  </si>
  <si>
    <t>44357</t>
  </si>
  <si>
    <t>REMESTYP 1.0</t>
  </si>
  <si>
    <t>INJ 5X10ML/1MG</t>
  </si>
  <si>
    <t>147535</t>
  </si>
  <si>
    <t>47535</t>
  </si>
  <si>
    <t>DOGMATIL 50 MG</t>
  </si>
  <si>
    <t>POR CPS DUR 30X50MG</t>
  </si>
  <si>
    <t>149018</t>
  </si>
  <si>
    <t>49018</t>
  </si>
  <si>
    <t>POR GTT SOL 1X30ML</t>
  </si>
  <si>
    <t>152334</t>
  </si>
  <si>
    <t>52334</t>
  </si>
  <si>
    <t>FORTECORTIN 4</t>
  </si>
  <si>
    <t>POR TBL NOB 20X4MG</t>
  </si>
  <si>
    <t>155936</t>
  </si>
  <si>
    <t>HERPESIN 400</t>
  </si>
  <si>
    <t>POR TBL NOB 25X400MG</t>
  </si>
  <si>
    <t>157351</t>
  </si>
  <si>
    <t>57351</t>
  </si>
  <si>
    <t>OXANTIL</t>
  </si>
  <si>
    <t>INJ 5X2ML</t>
  </si>
  <si>
    <t>159449</t>
  </si>
  <si>
    <t>59449</t>
  </si>
  <si>
    <t>DUROGESIC 50MCG/H</t>
  </si>
  <si>
    <t>EMP 5X5MG(20CM2)</t>
  </si>
  <si>
    <t>165388</t>
  </si>
  <si>
    <t>65388</t>
  </si>
  <si>
    <t>TENORMIN</t>
  </si>
  <si>
    <t>TBL OBD 28X50MG</t>
  </si>
  <si>
    <t>167547</t>
  </si>
  <si>
    <t>67547</t>
  </si>
  <si>
    <t>ALMIRAL</t>
  </si>
  <si>
    <t>INJ 10X3ML/75MG</t>
  </si>
  <si>
    <t>168447</t>
  </si>
  <si>
    <t>TRAJENTA 5 MG</t>
  </si>
  <si>
    <t>POR TBL FLM 30X5MG</t>
  </si>
  <si>
    <t>175289</t>
  </si>
  <si>
    <t>75289</t>
  </si>
  <si>
    <t>CRM 1X100GM/5GM</t>
  </si>
  <si>
    <t>184262</t>
  </si>
  <si>
    <t>84262</t>
  </si>
  <si>
    <t>TRALGIT GTT.</t>
  </si>
  <si>
    <t>POR GTT SOL 1X96ML</t>
  </si>
  <si>
    <t>193723</t>
  </si>
  <si>
    <t>93723</t>
  </si>
  <si>
    <t>INDOMETACIN 50 BERLIN-CHEMIE</t>
  </si>
  <si>
    <t>SUP 10X50MG</t>
  </si>
  <si>
    <t>702260</t>
  </si>
  <si>
    <t>BOROZAN ung.</t>
  </si>
  <si>
    <t>10G</t>
  </si>
  <si>
    <t>841543</t>
  </si>
  <si>
    <t>MENALIND Krém na ruce 200ml</t>
  </si>
  <si>
    <t>846873</t>
  </si>
  <si>
    <t>82012</t>
  </si>
  <si>
    <t>DZ PRONTODERM ROZTOK 500 ml</t>
  </si>
  <si>
    <t>849596</t>
  </si>
  <si>
    <t>163877</t>
  </si>
  <si>
    <t>NEUROTOP 200 MG</t>
  </si>
  <si>
    <t>POR TBL NOB 50X200MG</t>
  </si>
  <si>
    <t>850445</t>
  </si>
  <si>
    <t>109810</t>
  </si>
  <si>
    <t>SPIRIVA RESPIMAT 2,5 MIKROGRAMU</t>
  </si>
  <si>
    <t>INH SOL 1X60DÁV</t>
  </si>
  <si>
    <t>842056</t>
  </si>
  <si>
    <t>2426</t>
  </si>
  <si>
    <t>FENOLAX</t>
  </si>
  <si>
    <t>POR TBL ENT 30X5MG</t>
  </si>
  <si>
    <t>104160</t>
  </si>
  <si>
    <t>4160</t>
  </si>
  <si>
    <t>TRIAMCINOLON S LECIVA</t>
  </si>
  <si>
    <t>UNG 30GM</t>
  </si>
  <si>
    <t>104178</t>
  </si>
  <si>
    <t>4178</t>
  </si>
  <si>
    <t>TRIAMCINOLON E LECIVA</t>
  </si>
  <si>
    <t>112765</t>
  </si>
  <si>
    <t>184377</t>
  </si>
  <si>
    <t>COMBAIR</t>
  </si>
  <si>
    <t>INH SOL PSS 180DÁVEK</t>
  </si>
  <si>
    <t>119372</t>
  </si>
  <si>
    <t>19372</t>
  </si>
  <si>
    <t>OFTAQUIX 5MG/ML OČNÍ KAPKY</t>
  </si>
  <si>
    <t>OPH GTT SOL 5X5MG</t>
  </si>
  <si>
    <t>120401</t>
  </si>
  <si>
    <t>20401</t>
  </si>
  <si>
    <t>IBALGIN GEL 50G</t>
  </si>
  <si>
    <t>DRM GEL 1X50GM</t>
  </si>
  <si>
    <t>129188</t>
  </si>
  <si>
    <t>29188</t>
  </si>
  <si>
    <t>EXELON 9,5 MG/24H</t>
  </si>
  <si>
    <t>DRM EMP TDR 30X18MG</t>
  </si>
  <si>
    <t>145241</t>
  </si>
  <si>
    <t>45241</t>
  </si>
  <si>
    <t>ISICOM 100 MG</t>
  </si>
  <si>
    <t>POR TBL NOB 100X125MG</t>
  </si>
  <si>
    <t>146444</t>
  </si>
  <si>
    <t>46444</t>
  </si>
  <si>
    <t>TRITTICO AC 150</t>
  </si>
  <si>
    <t>TBL RET 60X150MG</t>
  </si>
  <si>
    <t>146754</t>
  </si>
  <si>
    <t>46754</t>
  </si>
  <si>
    <t>VEROSPIRON 100MG</t>
  </si>
  <si>
    <t>CPS 30X100MG</t>
  </si>
  <si>
    <t>147271</t>
  </si>
  <si>
    <t>47271</t>
  </si>
  <si>
    <t>MOTILIUM</t>
  </si>
  <si>
    <t>159714</t>
  </si>
  <si>
    <t>59714</t>
  </si>
  <si>
    <t>BEPANTHEN PLUS</t>
  </si>
  <si>
    <t>CRM 1X30GM</t>
  </si>
  <si>
    <t>169755</t>
  </si>
  <si>
    <t>69755</t>
  </si>
  <si>
    <t>ARDEANUTRISOL G 40</t>
  </si>
  <si>
    <t>INF 1X80ML</t>
  </si>
  <si>
    <t>180988</t>
  </si>
  <si>
    <t>GENTADEX 5 MG/ML + 1 MG/ML</t>
  </si>
  <si>
    <t>OPH GTT SOL 1X5ML</t>
  </si>
  <si>
    <t>184325</t>
  </si>
  <si>
    <t>84325</t>
  </si>
  <si>
    <t>VIDISIC</t>
  </si>
  <si>
    <t>GEL OPH 1X10GM</t>
  </si>
  <si>
    <t>185350</t>
  </si>
  <si>
    <t>85350</t>
  </si>
  <si>
    <t>ADVANTAN KRÉM</t>
  </si>
  <si>
    <t>DRM CRM 1X15GM</t>
  </si>
  <si>
    <t>187149</t>
  </si>
  <si>
    <t>87149</t>
  </si>
  <si>
    <t>THYROZOL 10</t>
  </si>
  <si>
    <t>TBL OBD 50X10MG</t>
  </si>
  <si>
    <t>199466</t>
  </si>
  <si>
    <t>BURONIL 25 MG</t>
  </si>
  <si>
    <t>POR TBL OBD 50X25MG</t>
  </si>
  <si>
    <t>394217</t>
  </si>
  <si>
    <t>KL POLYSAN, OL.HELIANTHI AA AD 300G</t>
  </si>
  <si>
    <t>850308</t>
  </si>
  <si>
    <t>130719</t>
  </si>
  <si>
    <t>Espumisan kapky 100mg/ml por. gtt.30ml</t>
  </si>
  <si>
    <t>900518</t>
  </si>
  <si>
    <t>KL UNG.LENIENS, 500G</t>
  </si>
  <si>
    <t>920356</t>
  </si>
  <si>
    <t>KL SOL.BORGLYCEROLI  3% 100 G</t>
  </si>
  <si>
    <t>131385</t>
  </si>
  <si>
    <t>31385</t>
  </si>
  <si>
    <t>TBL 30X12.5MG</t>
  </si>
  <si>
    <t>900496</t>
  </si>
  <si>
    <t>KL OLIVAE OLEUM 20G</t>
  </si>
  <si>
    <t>99886</t>
  </si>
  <si>
    <t>CINARIZIN LEK 25 MG</t>
  </si>
  <si>
    <t>POR TBL NOB 50X25MG</t>
  </si>
  <si>
    <t>102547</t>
  </si>
  <si>
    <t>2547</t>
  </si>
  <si>
    <t>UNG OPH 1X3.5GM</t>
  </si>
  <si>
    <t>112023</t>
  </si>
  <si>
    <t>12023</t>
  </si>
  <si>
    <t>VIGANTOL</t>
  </si>
  <si>
    <t>POR GTT SOL 1x10ML</t>
  </si>
  <si>
    <t>113703</t>
  </si>
  <si>
    <t>13703</t>
  </si>
  <si>
    <t>ZOVIRAX 200 MG</t>
  </si>
  <si>
    <t>POR TBL NOB25X200MG</t>
  </si>
  <si>
    <t>116444</t>
  </si>
  <si>
    <t>16444</t>
  </si>
  <si>
    <t>TEGRETOL CR 200</t>
  </si>
  <si>
    <t>TBL RET 50X200MG</t>
  </si>
  <si>
    <t>117168</t>
  </si>
  <si>
    <t>17168</t>
  </si>
  <si>
    <t>BELOSALIC</t>
  </si>
  <si>
    <t>DRM SOL 1X50ML</t>
  </si>
  <si>
    <t>117996</t>
  </si>
  <si>
    <t>17996</t>
  </si>
  <si>
    <t>KINEDRYL</t>
  </si>
  <si>
    <t>TBL 10</t>
  </si>
  <si>
    <t>128269</t>
  </si>
  <si>
    <t>28269</t>
  </si>
  <si>
    <t>PROTELOS 2 G</t>
  </si>
  <si>
    <t>POR GRA SUS 28X2GM</t>
  </si>
  <si>
    <t>128786</t>
  </si>
  <si>
    <t>28786</t>
  </si>
  <si>
    <t>TOVIAZ 4 MG</t>
  </si>
  <si>
    <t>POR TBL PRO 28X4MG</t>
  </si>
  <si>
    <t>132083</t>
  </si>
  <si>
    <t>32083</t>
  </si>
  <si>
    <t>140275</t>
  </si>
  <si>
    <t>40275</t>
  </si>
  <si>
    <t>BACLOFEN</t>
  </si>
  <si>
    <t>TBL 50X25MG</t>
  </si>
  <si>
    <t>147515</t>
  </si>
  <si>
    <t>47515</t>
  </si>
  <si>
    <t>CTB 60</t>
  </si>
  <si>
    <t>156814</t>
  </si>
  <si>
    <t>56814</t>
  </si>
  <si>
    <t>FURORESE 500</t>
  </si>
  <si>
    <t>TBL 50X500MG</t>
  </si>
  <si>
    <t>162047</t>
  </si>
  <si>
    <t>62047</t>
  </si>
  <si>
    <t>LOCOID LIPOCREAM</t>
  </si>
  <si>
    <t>CRM 1X30GM 0.1%</t>
  </si>
  <si>
    <t>162322</t>
  </si>
  <si>
    <t>62322</t>
  </si>
  <si>
    <t>MAXI-KALZ 500</t>
  </si>
  <si>
    <t>TBL EFF 20X500MG</t>
  </si>
  <si>
    <t>184785</t>
  </si>
  <si>
    <t>84785</t>
  </si>
  <si>
    <t>GEL OPH 3X10GM</t>
  </si>
  <si>
    <t>188663</t>
  </si>
  <si>
    <t>17994</t>
  </si>
  <si>
    <t>CALCII CARBONICI 0,5 TBL. MEDICAMENTA</t>
  </si>
  <si>
    <t>POR TBL NOB 100X0.5GM</t>
  </si>
  <si>
    <t>188900</t>
  </si>
  <si>
    <t>88900</t>
  </si>
  <si>
    <t>POR GTT SOL 1X25ML</t>
  </si>
  <si>
    <t>189997</t>
  </si>
  <si>
    <t>89997</t>
  </si>
  <si>
    <t>LINOLA-FETT OLBAD</t>
  </si>
  <si>
    <t>OLE 1X400ML</t>
  </si>
  <si>
    <t>191032</t>
  </si>
  <si>
    <t>91032</t>
  </si>
  <si>
    <t>SECATOXIN /R/ FORTE</t>
  </si>
  <si>
    <t>GTT 25ML 25MG/10ML</t>
  </si>
  <si>
    <t>191624</t>
  </si>
  <si>
    <t>91624</t>
  </si>
  <si>
    <t>BETOPTIC</t>
  </si>
  <si>
    <t>196175</t>
  </si>
  <si>
    <t>96175</t>
  </si>
  <si>
    <t>ANSILAN</t>
  </si>
  <si>
    <t>CPS 25X10MG</t>
  </si>
  <si>
    <t>394072</t>
  </si>
  <si>
    <t>KL KAPSLE</t>
  </si>
  <si>
    <t>849382</t>
  </si>
  <si>
    <t>119697</t>
  </si>
  <si>
    <t>COLCHICUM-DISPERT</t>
  </si>
  <si>
    <t>POR TBL OBD 20X500RG</t>
  </si>
  <si>
    <t>849829</t>
  </si>
  <si>
    <t>162673</t>
  </si>
  <si>
    <t>IBALGIN 400 TBL 36</t>
  </si>
  <si>
    <t xml:space="preserve">POR TBL FLM 36X400MG </t>
  </si>
  <si>
    <t>900071</t>
  </si>
  <si>
    <t>KL TBL MAGN.LACT 0,5G+B6 0,02G, 100TBL</t>
  </si>
  <si>
    <t>900881</t>
  </si>
  <si>
    <t>KL BALS.VISNEVSKI 100G</t>
  </si>
  <si>
    <t>921184</t>
  </si>
  <si>
    <t>KL UNGUENTUM</t>
  </si>
  <si>
    <t>921533</t>
  </si>
  <si>
    <t>KL UNG.ELOCOM 15G,LENIENS AD 100G</t>
  </si>
  <si>
    <t>987485</t>
  </si>
  <si>
    <t>500260</t>
  </si>
  <si>
    <t>ADENURIC 80 MG</t>
  </si>
  <si>
    <t>98901</t>
  </si>
  <si>
    <t>GLUKÓZA 5% VIAFLO</t>
  </si>
  <si>
    <t>INF SOL 20X500ML</t>
  </si>
  <si>
    <t>101807</t>
  </si>
  <si>
    <t>40538</t>
  </si>
  <si>
    <t>DICYNONE</t>
  </si>
  <si>
    <t>TBL 30x 500 mg</t>
  </si>
  <si>
    <t>106091</t>
  </si>
  <si>
    <t>6091</t>
  </si>
  <si>
    <t>GUTRON 2.5MG</t>
  </si>
  <si>
    <t>TBL 20X2.5MG</t>
  </si>
  <si>
    <t>106092</t>
  </si>
  <si>
    <t>6092</t>
  </si>
  <si>
    <t>GUTRON 5MG</t>
  </si>
  <si>
    <t>114329</t>
  </si>
  <si>
    <t>14329</t>
  </si>
  <si>
    <t>ALPHA D3 0.25 MCG</t>
  </si>
  <si>
    <t>114808</t>
  </si>
  <si>
    <t>14808</t>
  </si>
  <si>
    <t>COAXIL</t>
  </si>
  <si>
    <t>TBL OBD 90X12.5MG</t>
  </si>
  <si>
    <t>128223</t>
  </si>
  <si>
    <t>28223</t>
  </si>
  <si>
    <t>POR CPSDUR 56X150MG</t>
  </si>
  <si>
    <t>141669</t>
  </si>
  <si>
    <t>41669</t>
  </si>
  <si>
    <t>ALENDRONATE-TEVA 70 MG</t>
  </si>
  <si>
    <t>POR TBL NOB 4X70MG</t>
  </si>
  <si>
    <t>175025</t>
  </si>
  <si>
    <t>75025</t>
  </si>
  <si>
    <t>THIAMIN LECIVA</t>
  </si>
  <si>
    <t>TBL 20X50MG(BLISTR)</t>
  </si>
  <si>
    <t>177047</t>
  </si>
  <si>
    <t>77047</t>
  </si>
  <si>
    <t>PROTHIADEN 75</t>
  </si>
  <si>
    <t>TBL OBD 30X75MG</t>
  </si>
  <si>
    <t>192254</t>
  </si>
  <si>
    <t>92254</t>
  </si>
  <si>
    <t>MICTONORM</t>
  </si>
  <si>
    <t>DRG 30X15MG</t>
  </si>
  <si>
    <t>395019</t>
  </si>
  <si>
    <t>KL CHLADIVE MAZANI 450 g FAGRON</t>
  </si>
  <si>
    <t>DPH 15%</t>
  </si>
  <si>
    <t>847727</t>
  </si>
  <si>
    <t>500717</t>
  </si>
  <si>
    <t>POR TBL FLM 10X10MG</t>
  </si>
  <si>
    <t>848455</t>
  </si>
  <si>
    <t>199997</t>
  </si>
  <si>
    <t>ZEMPLAR 1 MCG TOBOLKY</t>
  </si>
  <si>
    <t>POR CPS MOL 4X7X1RG</t>
  </si>
  <si>
    <t>128831</t>
  </si>
  <si>
    <t>28831</t>
  </si>
  <si>
    <t>AERIUS 2,5 MG</t>
  </si>
  <si>
    <t>POR TBL DIS 30X2.5MG</t>
  </si>
  <si>
    <t>500686</t>
  </si>
  <si>
    <t xml:space="preserve">DZ PRONTODERM SHOWER GEL  100ML </t>
  </si>
  <si>
    <t>strong</t>
  </si>
  <si>
    <t>921547</t>
  </si>
  <si>
    <t>KL UNG.ELOCOM 45G,LENIENS AD 300G</t>
  </si>
  <si>
    <t>930127</t>
  </si>
  <si>
    <t>KL CHLADIVE MAZANI 800 g FAGRON</t>
  </si>
  <si>
    <t>140274</t>
  </si>
  <si>
    <t>40274</t>
  </si>
  <si>
    <t>TBL 50X10MG</t>
  </si>
  <si>
    <t>181425</t>
  </si>
  <si>
    <t>81425</t>
  </si>
  <si>
    <t>XALACOM</t>
  </si>
  <si>
    <t>OPH GTT SOL 1X2.5ML</t>
  </si>
  <si>
    <t>921394</t>
  </si>
  <si>
    <t>KL SUPP.BISACODYLI 0,01G  50KS</t>
  </si>
  <si>
    <t>921417</t>
  </si>
  <si>
    <t>KL SUPP.BISACODYLI 0,01G 100KS</t>
  </si>
  <si>
    <t>930115</t>
  </si>
  <si>
    <t>KL SUPP.BISACODYLI 0,01G  20KS</t>
  </si>
  <si>
    <t>141824</t>
  </si>
  <si>
    <t>41824</t>
  </si>
  <si>
    <t>DHC CONTINUS 60 MG</t>
  </si>
  <si>
    <t>PORTBLRET60X60MG B</t>
  </si>
  <si>
    <t>158659</t>
  </si>
  <si>
    <t>58659</t>
  </si>
  <si>
    <t>ATENOLOL AL 25</t>
  </si>
  <si>
    <t>POR TBL NOB 30X25MG</t>
  </si>
  <si>
    <t>920064</t>
  </si>
  <si>
    <t>KL SOL.METHYLROS.CHL.1% 10G</t>
  </si>
  <si>
    <t>920154</t>
  </si>
  <si>
    <t>DZ PRONTODERM PENA 200ml</t>
  </si>
  <si>
    <t>920358</t>
  </si>
  <si>
    <t>KL SOL.BORGLYCEROLI 3% 200 G</t>
  </si>
  <si>
    <t>111243</t>
  </si>
  <si>
    <t>11243</t>
  </si>
  <si>
    <t>TBL OBD 100X1200MG</t>
  </si>
  <si>
    <t>116306</t>
  </si>
  <si>
    <t>16306</t>
  </si>
  <si>
    <t>MIFLONID 400</t>
  </si>
  <si>
    <t>INH PLV CPS60X400RG</t>
  </si>
  <si>
    <t>900497</t>
  </si>
  <si>
    <t>KL CPS KOLITICKA  SMES, 50 CPS</t>
  </si>
  <si>
    <t>900506</t>
  </si>
  <si>
    <t>KL CPS KOLITICKA SMES, 100CPS</t>
  </si>
  <si>
    <t>158792</t>
  </si>
  <si>
    <t>58792</t>
  </si>
  <si>
    <t>ECOBEC 100 MCG</t>
  </si>
  <si>
    <t>AER DOS 1X200DÁVEK</t>
  </si>
  <si>
    <t>100584</t>
  </si>
  <si>
    <t>584</t>
  </si>
  <si>
    <t>PYRIDOXIN LECIVA</t>
  </si>
  <si>
    <t>INJ 5X1ML 50MG</t>
  </si>
  <si>
    <t>121698</t>
  </si>
  <si>
    <t>21698</t>
  </si>
  <si>
    <t>DEXAMETHASONE WZF POLFA</t>
  </si>
  <si>
    <t>OPHGTTSUS1X5ML0.1%</t>
  </si>
  <si>
    <t>149251</t>
  </si>
  <si>
    <t>RENVELA 800 MG</t>
  </si>
  <si>
    <t>POR TBL FLM 180X800MG</t>
  </si>
  <si>
    <t>920270</t>
  </si>
  <si>
    <t>KL PERSTERIL 10% 100 G</t>
  </si>
  <si>
    <t>850638</t>
  </si>
  <si>
    <t>500886</t>
  </si>
  <si>
    <t>IFIRMASTA 150 MG</t>
  </si>
  <si>
    <t>POR TBL FLM 28X150MG</t>
  </si>
  <si>
    <t>132082</t>
  </si>
  <si>
    <t>32082</t>
  </si>
  <si>
    <t>IBALGIN 400 (IBUPROFEN 400)</t>
  </si>
  <si>
    <t>TBL OBD 100X400MG</t>
  </si>
  <si>
    <t>187906</t>
  </si>
  <si>
    <t>87906</t>
  </si>
  <si>
    <t>KORYLAN</t>
  </si>
  <si>
    <t>843067</t>
  </si>
  <si>
    <t>KL SUPP.BISACODYLI 0,01G  40KS</t>
  </si>
  <si>
    <t>840239</t>
  </si>
  <si>
    <t>59490</t>
  </si>
  <si>
    <t>SENNA LIST LEROS</t>
  </si>
  <si>
    <t>SPC 1X40GM</t>
  </si>
  <si>
    <t>850053</t>
  </si>
  <si>
    <t>162694</t>
  </si>
  <si>
    <t>EPILAN D GEROT</t>
  </si>
  <si>
    <t>130508</t>
  </si>
  <si>
    <t>30508</t>
  </si>
  <si>
    <t>ARGOFAN 75 SR</t>
  </si>
  <si>
    <t>POR TBL PRO 30X75MG</t>
  </si>
  <si>
    <t>131345</t>
  </si>
  <si>
    <t>31345</t>
  </si>
  <si>
    <t>PK-MERZ INFUSION</t>
  </si>
  <si>
    <t>INF 10X500ML</t>
  </si>
  <si>
    <t>196484</t>
  </si>
  <si>
    <t>96484</t>
  </si>
  <si>
    <t>SURGAM</t>
  </si>
  <si>
    <t>TBL 20X300MG</t>
  </si>
  <si>
    <t>500396</t>
  </si>
  <si>
    <t>Diffusil H forte B85 150ml</t>
  </si>
  <si>
    <t>846745</t>
  </si>
  <si>
    <t>Hyal- Drop multi oční kapky</t>
  </si>
  <si>
    <t>850305</t>
  </si>
  <si>
    <t>Biopron9 tob.120</t>
  </si>
  <si>
    <t>102130</t>
  </si>
  <si>
    <t>2130</t>
  </si>
  <si>
    <t>162321</t>
  </si>
  <si>
    <t>62321</t>
  </si>
  <si>
    <t>BETADINE</t>
  </si>
  <si>
    <t>SUP VAG 14</t>
  </si>
  <si>
    <t>900016</t>
  </si>
  <si>
    <t>KL FOSFAT.VYPRAZDNOVACI ROZTOK 90ML</t>
  </si>
  <si>
    <t>110602</t>
  </si>
  <si>
    <t>10602</t>
  </si>
  <si>
    <t>TANTUM VERDE SPRAY</t>
  </si>
  <si>
    <t>ORM SPR 30ML 0.15%</t>
  </si>
  <si>
    <t>921441</t>
  </si>
  <si>
    <t>KL SOL.BORGLYCEROLI 3% 200G v sroubovacim kelimku</t>
  </si>
  <si>
    <t>196886</t>
  </si>
  <si>
    <t>96886</t>
  </si>
  <si>
    <t>0.9% W/V SODIUM CHLORIDE I.V.</t>
  </si>
  <si>
    <t>INJ 20X10ML</t>
  </si>
  <si>
    <t>169417</t>
  </si>
  <si>
    <t>69417</t>
  </si>
  <si>
    <t>DIAZEPAM DESITIN RECTAL TUBE</t>
  </si>
  <si>
    <t>ENM 5X2.5ML/5MG</t>
  </si>
  <si>
    <t>395164</t>
  </si>
  <si>
    <t>Hylo-Comod gtt. 2 x10 ml</t>
  </si>
  <si>
    <t>921135</t>
  </si>
  <si>
    <t>KL UNG.ICHT.2G,CaCO3 10G,ZnO 6G,VAS.LEN. AA AD</t>
  </si>
  <si>
    <t>100G, 2% ichtamolu</t>
  </si>
  <si>
    <t>921379</t>
  </si>
  <si>
    <t>KL SUPP.THEOPHYLLINI 0,05G  10KS</t>
  </si>
  <si>
    <t>116051</t>
  </si>
  <si>
    <t>16051</t>
  </si>
  <si>
    <t>SIRDALUD 2 MG</t>
  </si>
  <si>
    <t>845827</t>
  </si>
  <si>
    <t>Recugel oční gel 10g</t>
  </si>
  <si>
    <t>921117</t>
  </si>
  <si>
    <t>KL ONDREJOVA MAST, 50G</t>
  </si>
  <si>
    <t>183741</t>
  </si>
  <si>
    <t>83741</t>
  </si>
  <si>
    <t>GLUCAGEN 1MG HYPOKIT</t>
  </si>
  <si>
    <t>INJ SIC 1MG+STRIK.</t>
  </si>
  <si>
    <t>111955</t>
  </si>
  <si>
    <t>11955</t>
  </si>
  <si>
    <t>DUROGESIC 12 MCG/H</t>
  </si>
  <si>
    <t>DRM EMP TDR 5X2.1MG</t>
  </si>
  <si>
    <t>844864</t>
  </si>
  <si>
    <t>85346</t>
  </si>
  <si>
    <t>INFECTOSCAB 5% KRÉM DRM</t>
  </si>
  <si>
    <t>1X30G</t>
  </si>
  <si>
    <t>921365</t>
  </si>
  <si>
    <t>KL SUPP.IBUPROFENI 0,1G  20KS</t>
  </si>
  <si>
    <t>119570</t>
  </si>
  <si>
    <t>19570</t>
  </si>
  <si>
    <t>DRG 50X150MG</t>
  </si>
  <si>
    <t>114938</t>
  </si>
  <si>
    <t>14938</t>
  </si>
  <si>
    <t>ROCALTROL 0.50 MCG</t>
  </si>
  <si>
    <t>POR CPSMOL30X0.50RG</t>
  </si>
  <si>
    <t>153536</t>
  </si>
  <si>
    <t>MAALOX CITRON SUSPENZE</t>
  </si>
  <si>
    <t>POR SUS 20</t>
  </si>
  <si>
    <t>104062</t>
  </si>
  <si>
    <t>4062</t>
  </si>
  <si>
    <t>112895</t>
  </si>
  <si>
    <t>12895</t>
  </si>
  <si>
    <t>POR GRA SOL30SÁČKŮ</t>
  </si>
  <si>
    <t>116302</t>
  </si>
  <si>
    <t>16302</t>
  </si>
  <si>
    <t>MIFLONID 200</t>
  </si>
  <si>
    <t>INH PLVCPS120X200RG</t>
  </si>
  <si>
    <t>144561</t>
  </si>
  <si>
    <t>44561</t>
  </si>
  <si>
    <t>SINUPRET</t>
  </si>
  <si>
    <t>846024</t>
  </si>
  <si>
    <t>100097</t>
  </si>
  <si>
    <t>VOLTAREN EMULGEL</t>
  </si>
  <si>
    <t>DRM GEL 1X100GM LAM</t>
  </si>
  <si>
    <t>849009</t>
  </si>
  <si>
    <t>162304</t>
  </si>
  <si>
    <t>TIMO-COMOD 0,5%</t>
  </si>
  <si>
    <t>OPH GTT SOL 1X10ML</t>
  </si>
  <si>
    <t>99884</t>
  </si>
  <si>
    <t>CINARIZIN LEK 75 MG</t>
  </si>
  <si>
    <t>POR TBL NOB 50X75MG</t>
  </si>
  <si>
    <t>19117</t>
  </si>
  <si>
    <t>FOSINOPRIL-TEVA 20 MG</t>
  </si>
  <si>
    <t>138541</t>
  </si>
  <si>
    <t>TARGIN 20/10 MG TABLETY S PRODLOUŽENÝM UVOLŇOVÁNÍM</t>
  </si>
  <si>
    <t>POR TBL PRO 60X20/10MG</t>
  </si>
  <si>
    <t>850234</t>
  </si>
  <si>
    <t>Rinopanteina nosní mast 10 g</t>
  </si>
  <si>
    <t>850464</t>
  </si>
  <si>
    <t>Lipovitan</t>
  </si>
  <si>
    <t>tbl.180+30</t>
  </si>
  <si>
    <t>145961</t>
  </si>
  <si>
    <t>45961</t>
  </si>
  <si>
    <t>SERETIDE DISKUS 50/100</t>
  </si>
  <si>
    <t>INH PLV 60X50/100RG</t>
  </si>
  <si>
    <t>171539</t>
  </si>
  <si>
    <t>CARZAP 8 MG</t>
  </si>
  <si>
    <t>POR TBL NOB 28X8MG</t>
  </si>
  <si>
    <t>117926</t>
  </si>
  <si>
    <t>17926</t>
  </si>
  <si>
    <t>ZALDIAR</t>
  </si>
  <si>
    <t>160164</t>
  </si>
  <si>
    <t>60164</t>
  </si>
  <si>
    <t>TIMONIL RETARD</t>
  </si>
  <si>
    <t>TBL 50X300MG</t>
  </si>
  <si>
    <t>168903</t>
  </si>
  <si>
    <t>XARELTO 20 MG</t>
  </si>
  <si>
    <t>POR TBL FLM 28X20MG</t>
  </si>
  <si>
    <t>849055</t>
  </si>
  <si>
    <t>125314</t>
  </si>
  <si>
    <t>127286</t>
  </si>
  <si>
    <t>27286</t>
  </si>
  <si>
    <t>RILUTEK</t>
  </si>
  <si>
    <t>POR TBL FLM 56X50MG</t>
  </si>
  <si>
    <t>136089</t>
  </si>
  <si>
    <t>QUETIAPIN TEVA 25 MG POTAHOVANÉ TABLETY</t>
  </si>
  <si>
    <t>POR TBL FLM 30X25MG</t>
  </si>
  <si>
    <t>194169</t>
  </si>
  <si>
    <t>94169</t>
  </si>
  <si>
    <t>PLENDIL</t>
  </si>
  <si>
    <t>TBL FC 30X5MG</t>
  </si>
  <si>
    <t>500530</t>
  </si>
  <si>
    <t>KL UNG.ELOCOM 45G,LENIENS AD 500G</t>
  </si>
  <si>
    <t>131036</t>
  </si>
  <si>
    <t>31036</t>
  </si>
  <si>
    <t>JUMEX</t>
  </si>
  <si>
    <t>930256</t>
  </si>
  <si>
    <t>KL UNG.LENIENS FAGRON 500g</t>
  </si>
  <si>
    <t>116033</t>
  </si>
  <si>
    <t>16033</t>
  </si>
  <si>
    <t>LEPONEX 25 MG</t>
  </si>
  <si>
    <t>132553</t>
  </si>
  <si>
    <t>32553</t>
  </si>
  <si>
    <t>ARUTIMOL 0.50%</t>
  </si>
  <si>
    <t>132738</t>
  </si>
  <si>
    <t>32738</t>
  </si>
  <si>
    <t>FLUZAK</t>
  </si>
  <si>
    <t>POR CPS DUR 30X20MG</t>
  </si>
  <si>
    <t>136107</t>
  </si>
  <si>
    <t>QUETIAPIN TEVA 200 MG POTAHOVANÉ TABLETY</t>
  </si>
  <si>
    <t>POR TBL FLM 60X200MG</t>
  </si>
  <si>
    <t>159710</t>
  </si>
  <si>
    <t>59710</t>
  </si>
  <si>
    <t>PROSTAMOL UNO</t>
  </si>
  <si>
    <t>CPS 30X320MG</t>
  </si>
  <si>
    <t>192216</t>
  </si>
  <si>
    <t>DIPROSONE</t>
  </si>
  <si>
    <t>198034</t>
  </si>
  <si>
    <t>98034</t>
  </si>
  <si>
    <t>197776</t>
  </si>
  <si>
    <t>97776</t>
  </si>
  <si>
    <t>ZOFRAN ZYDIS 4 MG</t>
  </si>
  <si>
    <t>TBL SOL 10X4MG</t>
  </si>
  <si>
    <t>113705</t>
  </si>
  <si>
    <t>13705</t>
  </si>
  <si>
    <t>ZOVIRAX 800 MG</t>
  </si>
  <si>
    <t>POR TBL NOB35X800MG</t>
  </si>
  <si>
    <t>112686</t>
  </si>
  <si>
    <t>12686</t>
  </si>
  <si>
    <t>TRAMAL RETARD 100</t>
  </si>
  <si>
    <t>TBL OBD 10X100MG</t>
  </si>
  <si>
    <t>14567</t>
  </si>
  <si>
    <t>TIMOHEXAL 0,5%</t>
  </si>
  <si>
    <t>OPH GTT SOL 3X5ML</t>
  </si>
  <si>
    <t>114955</t>
  </si>
  <si>
    <t>14955</t>
  </si>
  <si>
    <t>MADOPAR HBS</t>
  </si>
  <si>
    <t>POR CPS DUR30X125MG</t>
  </si>
  <si>
    <t>126533</t>
  </si>
  <si>
    <t>26533</t>
  </si>
  <si>
    <t>EXELON 3 MG</t>
  </si>
  <si>
    <t>POR CPS DUR 56X3MG</t>
  </si>
  <si>
    <t>930247</t>
  </si>
  <si>
    <t>KL ALUMIN.ACETOTAR.CREMOR 500g</t>
  </si>
  <si>
    <t>930248</t>
  </si>
  <si>
    <t>KL ONDREJ. MAST FAGRON 500 g</t>
  </si>
  <si>
    <t>930258</t>
  </si>
  <si>
    <t>KL DETSKA MAST FAGRON 500g</t>
  </si>
  <si>
    <t>988011</t>
  </si>
  <si>
    <t>HemaGel PROCTO čípky 5ks</t>
  </si>
  <si>
    <t>500192</t>
  </si>
  <si>
    <t>KL BALS.VISNEVSKI 500G</t>
  </si>
  <si>
    <t>126782</t>
  </si>
  <si>
    <t>26782</t>
  </si>
  <si>
    <t>NOVONORM 2 MG</t>
  </si>
  <si>
    <t>PORTBLNOB 90X2MG</t>
  </si>
  <si>
    <t>127543</t>
  </si>
  <si>
    <t>27543</t>
  </si>
  <si>
    <t>LUMIGAN 0.3 MG/ML</t>
  </si>
  <si>
    <t>OPH GTT SOL 3X3ML</t>
  </si>
  <si>
    <t>107812</t>
  </si>
  <si>
    <t>BRUFEN 400</t>
  </si>
  <si>
    <t>282667</t>
  </si>
  <si>
    <t>82667</t>
  </si>
  <si>
    <t>DEBRIECASAN ROZTOK 500 ML</t>
  </si>
  <si>
    <t>ROZPRAŠOVAČ  KAT.ČÍSLO  0210</t>
  </si>
  <si>
    <t>196187</t>
  </si>
  <si>
    <t>96187</t>
  </si>
  <si>
    <t>TBL 50X20MG</t>
  </si>
  <si>
    <t>199011</t>
  </si>
  <si>
    <t>POR SPC 20X1GM(SÁČKY)</t>
  </si>
  <si>
    <t>157871</t>
  </si>
  <si>
    <t>PARACETAMOL KABI 10 MG/ML</t>
  </si>
  <si>
    <t>INF SOL 10X50ML/500MG</t>
  </si>
  <si>
    <t>117008</t>
  </si>
  <si>
    <t>17008</t>
  </si>
  <si>
    <t>DOXIUM 500</t>
  </si>
  <si>
    <t>POR CPS DUR 30X500MG</t>
  </si>
  <si>
    <t>198190</t>
  </si>
  <si>
    <t>98190</t>
  </si>
  <si>
    <t>CYTEAL</t>
  </si>
  <si>
    <t>LIQ 1X250ML</t>
  </si>
  <si>
    <t>848415</t>
  </si>
  <si>
    <t>500291</t>
  </si>
  <si>
    <t>VIMPAT 100 MG</t>
  </si>
  <si>
    <t>POR TBL FLM 56X100MG</t>
  </si>
  <si>
    <t>168897</t>
  </si>
  <si>
    <t>XARELTO 15 MG</t>
  </si>
  <si>
    <t>POR TBL FLM 28X15MG</t>
  </si>
  <si>
    <t>158892</t>
  </si>
  <si>
    <t>58892</t>
  </si>
  <si>
    <t>XALATAN</t>
  </si>
  <si>
    <t>GTT OPH 3X2.5ML</t>
  </si>
  <si>
    <t>158893</t>
  </si>
  <si>
    <t>58893</t>
  </si>
  <si>
    <t>GTT OPH 1X2.5ML</t>
  </si>
  <si>
    <t>842703</t>
  </si>
  <si>
    <t>Hypromeloza -P 10ml</t>
  </si>
  <si>
    <t>176954</t>
  </si>
  <si>
    <t>ALGIFEN NEO</t>
  </si>
  <si>
    <t>846347</t>
  </si>
  <si>
    <t>29327</t>
  </si>
  <si>
    <t>Pradaxa 30 x 110mg</t>
  </si>
  <si>
    <t>161158</t>
  </si>
  <si>
    <t>61158</t>
  </si>
  <si>
    <t>JODID 100</t>
  </si>
  <si>
    <t>TBL 100</t>
  </si>
  <si>
    <t>843709</t>
  </si>
  <si>
    <t>103386</t>
  </si>
  <si>
    <t>OPH GTT SOL 3X2.5ML</t>
  </si>
  <si>
    <t>394153</t>
  </si>
  <si>
    <t>Calcium pantotenicum mast 30g Generica</t>
  </si>
  <si>
    <t>179327</t>
  </si>
  <si>
    <t>DORETA 75 MG/650 MG</t>
  </si>
  <si>
    <t>201992</t>
  </si>
  <si>
    <t>POR TBL FLM 120X500MG</t>
  </si>
  <si>
    <t>197702</t>
  </si>
  <si>
    <t>97702</t>
  </si>
  <si>
    <t>PENTOMER RETARD 600MG</t>
  </si>
  <si>
    <t>TBL OBD 20X600MG</t>
  </si>
  <si>
    <t>989406</t>
  </si>
  <si>
    <t>183550</t>
  </si>
  <si>
    <t>EZICLEN KONCENTRÁT PRO PERORÁLNÍ ROZTOK</t>
  </si>
  <si>
    <t>POR CNC SOL 2X180ML</t>
  </si>
  <si>
    <t>171555</t>
  </si>
  <si>
    <t>CARZAP 32 MG</t>
  </si>
  <si>
    <t>POR TBL NOB 28X32MG</t>
  </si>
  <si>
    <t>115562</t>
  </si>
  <si>
    <t>VENLAFAXIN MYLAN 150 MG</t>
  </si>
  <si>
    <t>POR CPS PRO 30X150MG</t>
  </si>
  <si>
    <t>202701</t>
  </si>
  <si>
    <t>POR TBL ENT 90X20MG</t>
  </si>
  <si>
    <t>200305</t>
  </si>
  <si>
    <t>KREON 10 000</t>
  </si>
  <si>
    <t>POR CPS ETD 50</t>
  </si>
  <si>
    <t>198054</t>
  </si>
  <si>
    <t>SANVAL 10 MG</t>
  </si>
  <si>
    <t>POR TBL FLM 20X10MG</t>
  </si>
  <si>
    <t>202789</t>
  </si>
  <si>
    <t>VERAL 1% GEL</t>
  </si>
  <si>
    <t>DRM GEL 1X50GM II</t>
  </si>
  <si>
    <t>198058</t>
  </si>
  <si>
    <t>POR TBL FLM 100X10MG</t>
  </si>
  <si>
    <t>500668</t>
  </si>
  <si>
    <t>KL UNG.AC.SAL. 1G,SULFUR 1G,LEN. AD 50G</t>
  </si>
  <si>
    <t>americká mast 50g</t>
  </si>
  <si>
    <t>202924</t>
  </si>
  <si>
    <t>POR TBL FLM 10X250MG</t>
  </si>
  <si>
    <t>125251</t>
  </si>
  <si>
    <t>25251</t>
  </si>
  <si>
    <t>POR TBL NOB 20X5MG</t>
  </si>
  <si>
    <t>500829</t>
  </si>
  <si>
    <t>KL UNG.SEPT0,2gDEX 0,025gPROPYLENGL2,5gAMB.AD 100G</t>
  </si>
  <si>
    <t>100G</t>
  </si>
  <si>
    <t>168898</t>
  </si>
  <si>
    <t>POR TBL FLM 42X15MG</t>
  </si>
  <si>
    <t>197782</t>
  </si>
  <si>
    <t>URIZIA 6 MG/0,4 MG TABLETY S ŘÍZENÝM UVOLŇOVÁNÍM</t>
  </si>
  <si>
    <t>POR TBL FRT 30X6MG/0.4MG</t>
  </si>
  <si>
    <t>203055</t>
  </si>
  <si>
    <t>EPLERENON SANDOZ 50 MG</t>
  </si>
  <si>
    <t>186204</t>
  </si>
  <si>
    <t>ISOPTIN 80 MG</t>
  </si>
  <si>
    <t>POR TBL FLM 50X80MG</t>
  </si>
  <si>
    <t>202790</t>
  </si>
  <si>
    <t>DRM GEL 1X100GM II</t>
  </si>
  <si>
    <t>179333</t>
  </si>
  <si>
    <t>190958</t>
  </si>
  <si>
    <t>TRIPLIXAM 5 MG/1,25 MG/5 MG</t>
  </si>
  <si>
    <t>190968</t>
  </si>
  <si>
    <t>TRIPLIXAM 10 MG/2,5 MG/5 MG</t>
  </si>
  <si>
    <t>202821</t>
  </si>
  <si>
    <t>STOPTUSSIN SIRUP</t>
  </si>
  <si>
    <t>POR SIR 1X100ML + PIP</t>
  </si>
  <si>
    <t>191877</t>
  </si>
  <si>
    <t>INDAPAMID PMCS 2,5 MG</t>
  </si>
  <si>
    <t>POR TBL NOB 30X2.5MG</t>
  </si>
  <si>
    <t>200606</t>
  </si>
  <si>
    <t>LATALUX 50 MIKROGRAMŮ/ML OČNÍ KAPKY, ROZTOK</t>
  </si>
  <si>
    <t>168451</t>
  </si>
  <si>
    <t>POR TBL FLM 90X5MG</t>
  </si>
  <si>
    <t>179326</t>
  </si>
  <si>
    <t>190963</t>
  </si>
  <si>
    <t>TRIPLIXAM 5 MG/1,25 MG/10 MG</t>
  </si>
  <si>
    <t>988837</t>
  </si>
  <si>
    <t>Calcium pantothenicum krém Generica  30g</t>
  </si>
  <si>
    <t>100283</t>
  </si>
  <si>
    <t>MUCOSOLVAN JUNIOR</t>
  </si>
  <si>
    <t>187407</t>
  </si>
  <si>
    <t>PANGROL 20000</t>
  </si>
  <si>
    <t>POR TBL ENT 20 II</t>
  </si>
  <si>
    <t>989633</t>
  </si>
  <si>
    <t>Herbacos Octanový krém 100g</t>
  </si>
  <si>
    <t>846104</t>
  </si>
  <si>
    <t>122191</t>
  </si>
  <si>
    <t>GINGIO TABLETY</t>
  </si>
  <si>
    <t>POR TBL FLM 90X40MG</t>
  </si>
  <si>
    <t>500458</t>
  </si>
  <si>
    <t>B-komplex forte 100tbl. Zentiva</t>
  </si>
  <si>
    <t>202998</t>
  </si>
  <si>
    <t>ADVANTAN MLÉKO</t>
  </si>
  <si>
    <t>DRM EML 20GM</t>
  </si>
  <si>
    <t>124903</t>
  </si>
  <si>
    <t>SPASMED 30 MG</t>
  </si>
  <si>
    <t>POR TBL FLM 50X30MG</t>
  </si>
  <si>
    <t>990410</t>
  </si>
  <si>
    <t>196974</t>
  </si>
  <si>
    <t>CILOSTAZOL STADA 100 MG TABLETY</t>
  </si>
  <si>
    <t>POR TBL NOB 28X100MG</t>
  </si>
  <si>
    <t>203170</t>
  </si>
  <si>
    <t>GOPTEN 0,5 MG</t>
  </si>
  <si>
    <t>POR CPS DUR 28X0.5MG</t>
  </si>
  <si>
    <t>116032</t>
  </si>
  <si>
    <t>16032</t>
  </si>
  <si>
    <t>VOLTAREN RAPID 50 MG</t>
  </si>
  <si>
    <t>DRG 10X50MG</t>
  </si>
  <si>
    <t>188848</t>
  </si>
  <si>
    <t>STACYL 100 MG ENTEROSOLVENTNÍ TABLETY</t>
  </si>
  <si>
    <t>POR TBL ENT 60X100MG I</t>
  </si>
  <si>
    <t>192202</t>
  </si>
  <si>
    <t>ELOCOM</t>
  </si>
  <si>
    <t>DRM CRM 1X30GM 0.1%</t>
  </si>
  <si>
    <t>214902</t>
  </si>
  <si>
    <t>EUPHYLLIN CR N 100</t>
  </si>
  <si>
    <t>POR CPS PRO 50X100MG</t>
  </si>
  <si>
    <t>215172</t>
  </si>
  <si>
    <t>KREON 25 000</t>
  </si>
  <si>
    <t>988158</t>
  </si>
  <si>
    <t>500933</t>
  </si>
  <si>
    <t>AZARGA 10 MG/ML + 5 MG/ML</t>
  </si>
  <si>
    <t>OPH GTT SUS 1X5ML</t>
  </si>
  <si>
    <t>214421</t>
  </si>
  <si>
    <t>ALVESCO 160 INHALER</t>
  </si>
  <si>
    <t>INH SOL PSS 60X160RG</t>
  </si>
  <si>
    <t>157139</t>
  </si>
  <si>
    <t>ZULBEX 20 MG</t>
  </si>
  <si>
    <t>POR TBL ENT 28X20MG</t>
  </si>
  <si>
    <t>214593</t>
  </si>
  <si>
    <t>ERCEFURYL 200 MG CPS.</t>
  </si>
  <si>
    <t>POR CPS DUR 14X200MG</t>
  </si>
  <si>
    <t>215476</t>
  </si>
  <si>
    <t>EBRANTIL 30 RETARD</t>
  </si>
  <si>
    <t>POR CPS PRO 50X30MG</t>
  </si>
  <si>
    <t>847908</t>
  </si>
  <si>
    <t>155052</t>
  </si>
  <si>
    <t>IBALGIN KRÉM 100G</t>
  </si>
  <si>
    <t xml:space="preserve">DRM CRM 1X100GM </t>
  </si>
  <si>
    <t>214904</t>
  </si>
  <si>
    <t>EUPHYLLIN CR N 200</t>
  </si>
  <si>
    <t>POR CPS PRO 50X200MG</t>
  </si>
  <si>
    <t>990723</t>
  </si>
  <si>
    <t>Indulona Original 85ml</t>
  </si>
  <si>
    <t>203954</t>
  </si>
  <si>
    <t>BISEPTOL 480</t>
  </si>
  <si>
    <t>POR TBL NOB 28X480MG</t>
  </si>
  <si>
    <t>134821</t>
  </si>
  <si>
    <t>ISOLYTE  FFX - VAK</t>
  </si>
  <si>
    <t>INF SOL 10X1000ML Freeflex</t>
  </si>
  <si>
    <t>214745</t>
  </si>
  <si>
    <t>THIOGAMMA TURBO SET 600 MG</t>
  </si>
  <si>
    <t>INJ SOL 10X50ML</t>
  </si>
  <si>
    <t>214615</t>
  </si>
  <si>
    <t>TENOLOC 200</t>
  </si>
  <si>
    <t>POR TBL FLM 30X200MG</t>
  </si>
  <si>
    <t>844682</t>
  </si>
  <si>
    <t>107581</t>
  </si>
  <si>
    <t>VENORUTON FORTE</t>
  </si>
  <si>
    <t>POR TBL NOB 60X500MG</t>
  </si>
  <si>
    <t>987491</t>
  </si>
  <si>
    <t>169660</t>
  </si>
  <si>
    <t>KAPIDIN 20 MG</t>
  </si>
  <si>
    <t>POR TBL FLM 100X20MG</t>
  </si>
  <si>
    <t>210402</t>
  </si>
  <si>
    <t>TOUJEO 300 JEDNOTEK/ML</t>
  </si>
  <si>
    <t>SDR INJ SOL 3X1.5ML</t>
  </si>
  <si>
    <t>189677</t>
  </si>
  <si>
    <t>TEZEO HCT 40 MG/12,5 MG</t>
  </si>
  <si>
    <t>202873</t>
  </si>
  <si>
    <t>HELICID 40 MG</t>
  </si>
  <si>
    <t>POR CPS ETD 7X4X40MG</t>
  </si>
  <si>
    <t>162083</t>
  </si>
  <si>
    <t>ENTEROL</t>
  </si>
  <si>
    <t>POR CPS DUR 50X250MG</t>
  </si>
  <si>
    <t>501542</t>
  </si>
  <si>
    <t>KL CPS NITROFURANTOIN 100MG</t>
  </si>
  <si>
    <t>50 CPS</t>
  </si>
  <si>
    <t>115318</t>
  </si>
  <si>
    <t>POR CPS ETD 90X20MG</t>
  </si>
  <si>
    <t>138847</t>
  </si>
  <si>
    <t>POR TBL FLM 9X10</t>
  </si>
  <si>
    <t>990947</t>
  </si>
  <si>
    <t>Klysma salinické 10x135ml</t>
  </si>
  <si>
    <t>197864</t>
  </si>
  <si>
    <t>97864</t>
  </si>
  <si>
    <t>CPS 50X250MG</t>
  </si>
  <si>
    <t>214598</t>
  </si>
  <si>
    <t>187659</t>
  </si>
  <si>
    <t>INJ SOL 100X10ML II</t>
  </si>
  <si>
    <t>66046</t>
  </si>
  <si>
    <t>AULIN GEL</t>
  </si>
  <si>
    <t>DRM GEL 1X100GM/3GM</t>
  </si>
  <si>
    <t>132522</t>
  </si>
  <si>
    <t>EGILOK 25 MG</t>
  </si>
  <si>
    <t>TBL 60X25MG</t>
  </si>
  <si>
    <t>185636</t>
  </si>
  <si>
    <t>TARKA 180/2 MG TBL.</t>
  </si>
  <si>
    <t>POR TBL RET 28</t>
  </si>
  <si>
    <t>203171</t>
  </si>
  <si>
    <t>GOPTEN 2 MG</t>
  </si>
  <si>
    <t>POR CPS DUR 28X2MG</t>
  </si>
  <si>
    <t>990977</t>
  </si>
  <si>
    <t>VitA-POS oční mast 5g</t>
  </si>
  <si>
    <t>185625</t>
  </si>
  <si>
    <t>215168</t>
  </si>
  <si>
    <t>185799</t>
  </si>
  <si>
    <t>SEPTILEN 5 MG</t>
  </si>
  <si>
    <t>ORM PAS 20X5MG</t>
  </si>
  <si>
    <t>127243</t>
  </si>
  <si>
    <t>27243</t>
  </si>
  <si>
    <t>RAPAMUNE 2 MG</t>
  </si>
  <si>
    <t>POR TBL OBD 30X2MG</t>
  </si>
  <si>
    <t>132577</t>
  </si>
  <si>
    <t>201698</t>
  </si>
  <si>
    <t>OFTIDOR 2% OČNÍ KAPKY, ROZTOK</t>
  </si>
  <si>
    <t>OPH GTT SOL 1X5MLX100MG</t>
  </si>
  <si>
    <t>216199</t>
  </si>
  <si>
    <t>KLACID 500</t>
  </si>
  <si>
    <t>POR TBL FLM 14X500MG</t>
  </si>
  <si>
    <t>930586</t>
  </si>
  <si>
    <t>23988</t>
  </si>
  <si>
    <t>DZ OCTENISEPT 500 ml</t>
  </si>
  <si>
    <t>848281</t>
  </si>
  <si>
    <t>129437</t>
  </si>
  <si>
    <t>DERIN 25 MG POTAHOVANÉ TABLETY</t>
  </si>
  <si>
    <t>132799</t>
  </si>
  <si>
    <t>POR TBL NOB 90X10MG</t>
  </si>
  <si>
    <t>132638</t>
  </si>
  <si>
    <t>VASOCARDIN 50</t>
  </si>
  <si>
    <t>POR TBL NOB 50X50MG</t>
  </si>
  <si>
    <t>111076</t>
  </si>
  <si>
    <t>11076</t>
  </si>
  <si>
    <t>OXYCONTIN 20 MG</t>
  </si>
  <si>
    <t>POR TBL PRO 60X20MG</t>
  </si>
  <si>
    <t>111110</t>
  </si>
  <si>
    <t>11110</t>
  </si>
  <si>
    <t>OXYCONTIN 40 MG</t>
  </si>
  <si>
    <t>POR TBL PRO 60X40MG</t>
  </si>
  <si>
    <t>132718</t>
  </si>
  <si>
    <t>MOVALIS 15 MG</t>
  </si>
  <si>
    <t>POR TBL NOB 20X15MG</t>
  </si>
  <si>
    <t>215606</t>
  </si>
  <si>
    <t>156805</t>
  </si>
  <si>
    <t>56805</t>
  </si>
  <si>
    <t>TBL 100X40MG</t>
  </si>
  <si>
    <t>185724</t>
  </si>
  <si>
    <t>AFONILUM SR 125 MG</t>
  </si>
  <si>
    <t>POR CPS PRO 50X125MG</t>
  </si>
  <si>
    <t>111094</t>
  </si>
  <si>
    <t>11094</t>
  </si>
  <si>
    <t>OXYCONTIN 10 MG</t>
  </si>
  <si>
    <t>POR TBL PRO 60X10MG</t>
  </si>
  <si>
    <t>501596</t>
  </si>
  <si>
    <t>ECOLAV Výplach očí 100ml</t>
  </si>
  <si>
    <t>100 ml</t>
  </si>
  <si>
    <t>123815</t>
  </si>
  <si>
    <t>23815</t>
  </si>
  <si>
    <t>VELAXIN 50 MG</t>
  </si>
  <si>
    <t>POR TBLNOB60X50MG</t>
  </si>
  <si>
    <t>194423</t>
  </si>
  <si>
    <t>VIPDOMET 12,5 MG/1000 MG</t>
  </si>
  <si>
    <t>POR TBL FLM 56</t>
  </si>
  <si>
    <t>132670</t>
  </si>
  <si>
    <t>194653</t>
  </si>
  <si>
    <t>94653</t>
  </si>
  <si>
    <t>HYTRIN 5 MG</t>
  </si>
  <si>
    <t>POR TBL NOB 84X5MG</t>
  </si>
  <si>
    <t>930500</t>
  </si>
  <si>
    <t>KL ALUMIN.ACETOTART.SOL. 250g</t>
  </si>
  <si>
    <t>215605</t>
  </si>
  <si>
    <t>67558</t>
  </si>
  <si>
    <t>MABRON</t>
  </si>
  <si>
    <t>INJ SOL 5X2ML</t>
  </si>
  <si>
    <t>991662</t>
  </si>
  <si>
    <t>216232</t>
  </si>
  <si>
    <t>GLYVENOL 400</t>
  </si>
  <si>
    <t>POR CPS MOL 60X400MG</t>
  </si>
  <si>
    <t>216978</t>
  </si>
  <si>
    <t>FORMANO</t>
  </si>
  <si>
    <t>157129</t>
  </si>
  <si>
    <t>ZULBEX 10 MG</t>
  </si>
  <si>
    <t>POR TBL ENT 28X10MG</t>
  </si>
  <si>
    <t>119653</t>
  </si>
  <si>
    <t>TBL FLM 60X320MG/60MG</t>
  </si>
  <si>
    <t>29468</t>
  </si>
  <si>
    <t>EBIXA 20 MG</t>
  </si>
  <si>
    <t>POR TBL FLM 28X20MG PP</t>
  </si>
  <si>
    <t>121890</t>
  </si>
  <si>
    <t>21890</t>
  </si>
  <si>
    <t>PROZAC</t>
  </si>
  <si>
    <t>CPS 28X20MG</t>
  </si>
  <si>
    <t>216196</t>
  </si>
  <si>
    <t>KLACID 250</t>
  </si>
  <si>
    <t>TBL FLM 14X250MG</t>
  </si>
  <si>
    <t>172476</t>
  </si>
  <si>
    <t>TBL FLM 20X1X25MG</t>
  </si>
  <si>
    <t>194352</t>
  </si>
  <si>
    <t>CHOLIB 145 MG/20 MG</t>
  </si>
  <si>
    <t>P</t>
  </si>
  <si>
    <t>56972</t>
  </si>
  <si>
    <t>TRITACE 1,25 MG</t>
  </si>
  <si>
    <t>POR TBL NOB 20X1.25MG</t>
  </si>
  <si>
    <t>56976</t>
  </si>
  <si>
    <t>TRITACE 2,5 MG</t>
  </si>
  <si>
    <t>POR TBL NOB 20X2.5MG</t>
  </si>
  <si>
    <t>105496</t>
  </si>
  <si>
    <t>5496</t>
  </si>
  <si>
    <t>ZODAC</t>
  </si>
  <si>
    <t>TBL OBD 60X10MG</t>
  </si>
  <si>
    <t>112892</t>
  </si>
  <si>
    <t>12892</t>
  </si>
  <si>
    <t>113603</t>
  </si>
  <si>
    <t>13603</t>
  </si>
  <si>
    <t>LODOZ 5 MG</t>
  </si>
  <si>
    <t>113767</t>
  </si>
  <si>
    <t>13767</t>
  </si>
  <si>
    <t>CORDARONE</t>
  </si>
  <si>
    <t>POR TBL NOB30X200MG</t>
  </si>
  <si>
    <t>113768</t>
  </si>
  <si>
    <t>13768</t>
  </si>
  <si>
    <t>POR TBL NOB60X200MG</t>
  </si>
  <si>
    <t>114439</t>
  </si>
  <si>
    <t>14439</t>
  </si>
  <si>
    <t>FOKUSIN</t>
  </si>
  <si>
    <t>POR CPS RDR30X0.4MG</t>
  </si>
  <si>
    <t>115316</t>
  </si>
  <si>
    <t>15316</t>
  </si>
  <si>
    <t>LOZAP H</t>
  </si>
  <si>
    <t>115864</t>
  </si>
  <si>
    <t>15864</t>
  </si>
  <si>
    <t>TRITACE 10</t>
  </si>
  <si>
    <t>116932</t>
  </si>
  <si>
    <t>16932</t>
  </si>
  <si>
    <t>MOXOSTAD 0.4 MG</t>
  </si>
  <si>
    <t>POR TBL FLM30X0.4MG</t>
  </si>
  <si>
    <t>117121</t>
  </si>
  <si>
    <t>17121</t>
  </si>
  <si>
    <t>LANZUL</t>
  </si>
  <si>
    <t>CPS 28X30MG</t>
  </si>
  <si>
    <t>117122</t>
  </si>
  <si>
    <t>17122</t>
  </si>
  <si>
    <t>CPS 56X30MG</t>
  </si>
  <si>
    <t>130543</t>
  </si>
  <si>
    <t>30543</t>
  </si>
  <si>
    <t>CADUET 5MG/10MG</t>
  </si>
  <si>
    <t>130560</t>
  </si>
  <si>
    <t>30560</t>
  </si>
  <si>
    <t>CADUET 10MG/10MG</t>
  </si>
  <si>
    <t>132063</t>
  </si>
  <si>
    <t>32063</t>
  </si>
  <si>
    <t>FRAXIPARINE</t>
  </si>
  <si>
    <t>INJ SOL 10X0.8ML</t>
  </si>
  <si>
    <t>140368</t>
  </si>
  <si>
    <t>40368</t>
  </si>
  <si>
    <t>MEDROL 4 MG</t>
  </si>
  <si>
    <t>POR TBL NOB30X4MG-L</t>
  </si>
  <si>
    <t>140373</t>
  </si>
  <si>
    <t>40373</t>
  </si>
  <si>
    <t>MEDROL 16 MG</t>
  </si>
  <si>
    <t>POR TBLNOB50X16MG-B</t>
  </si>
  <si>
    <t>147740</t>
  </si>
  <si>
    <t>47740</t>
  </si>
  <si>
    <t>RIVOCOR 5</t>
  </si>
  <si>
    <t>147741</t>
  </si>
  <si>
    <t>47741</t>
  </si>
  <si>
    <t>RIVOCOR 10</t>
  </si>
  <si>
    <t>149123</t>
  </si>
  <si>
    <t>49123</t>
  </si>
  <si>
    <t>CONTROLOC 40 MG</t>
  </si>
  <si>
    <t>POR TBL ENT 28X40MG</t>
  </si>
  <si>
    <t>149909</t>
  </si>
  <si>
    <t>49909</t>
  </si>
  <si>
    <t>LOKREN 20 MG</t>
  </si>
  <si>
    <t>149910</t>
  </si>
  <si>
    <t>49910</t>
  </si>
  <si>
    <t>POR TBL FLM 98X20MG</t>
  </si>
  <si>
    <t>156503</t>
  </si>
  <si>
    <t>56503</t>
  </si>
  <si>
    <t>SIOFOR 500</t>
  </si>
  <si>
    <t>TBL OBD 60X500MG</t>
  </si>
  <si>
    <t>156504</t>
  </si>
  <si>
    <t>56504</t>
  </si>
  <si>
    <t>SIOFOR 850</t>
  </si>
  <si>
    <t>TBL OBD 60X850MG</t>
  </si>
  <si>
    <t>156981</t>
  </si>
  <si>
    <t>56981</t>
  </si>
  <si>
    <t>TRITACE 5</t>
  </si>
  <si>
    <t>TBL 30X5MG</t>
  </si>
  <si>
    <t>158271</t>
  </si>
  <si>
    <t>58271</t>
  </si>
  <si>
    <t>LIPANTHYL 267 M</t>
  </si>
  <si>
    <t>POR CPS DUR 30X267MG</t>
  </si>
  <si>
    <t>159808</t>
  </si>
  <si>
    <t>59808</t>
  </si>
  <si>
    <t>FRAXIPARINE FORTE</t>
  </si>
  <si>
    <t>INJ 10X0.8ML/15.2KU</t>
  </si>
  <si>
    <t>164788</t>
  </si>
  <si>
    <t>64788</t>
  </si>
  <si>
    <t>ACCUZIDE 20</t>
  </si>
  <si>
    <t>166030</t>
  </si>
  <si>
    <t>66030</t>
  </si>
  <si>
    <t>166759</t>
  </si>
  <si>
    <t>KINITO 50 MG, POTAHOVANÉ TABLETY</t>
  </si>
  <si>
    <t>POR TBL FLM 40X50MG</t>
  </si>
  <si>
    <t>176690</t>
  </si>
  <si>
    <t>BETAHISTIN ACTAVIS 24 MG</t>
  </si>
  <si>
    <t>POR TBL NOB 60X24MG</t>
  </si>
  <si>
    <t>176708</t>
  </si>
  <si>
    <t>76708</t>
  </si>
  <si>
    <t>ACCUZIDE</t>
  </si>
  <si>
    <t>184398</t>
  </si>
  <si>
    <t>84398</t>
  </si>
  <si>
    <t>NEURONTIN 100MG</t>
  </si>
  <si>
    <t>CPS 100X100MG</t>
  </si>
  <si>
    <t>184399</t>
  </si>
  <si>
    <t>84399</t>
  </si>
  <si>
    <t>NEURONTIN 300MG</t>
  </si>
  <si>
    <t>CPS 50X300MG</t>
  </si>
  <si>
    <t>184400</t>
  </si>
  <si>
    <t>84400</t>
  </si>
  <si>
    <t>NEURONTIN 300 MG</t>
  </si>
  <si>
    <t>POR CPS DUR 100X300MG</t>
  </si>
  <si>
    <t>190957</t>
  </si>
  <si>
    <t>90957</t>
  </si>
  <si>
    <t>XANAX</t>
  </si>
  <si>
    <t>TBL 30X0.25MG</t>
  </si>
  <si>
    <t>192340</t>
  </si>
  <si>
    <t>WARFARIN PMCS 2 MG</t>
  </si>
  <si>
    <t>POR TBL NOB 100X2MG</t>
  </si>
  <si>
    <t>193013</t>
  </si>
  <si>
    <t>93013</t>
  </si>
  <si>
    <t>SORTIS 10MG</t>
  </si>
  <si>
    <t>193016</t>
  </si>
  <si>
    <t>93016</t>
  </si>
  <si>
    <t>SORTIS 20MG</t>
  </si>
  <si>
    <t>TBL OBD 30X20MG</t>
  </si>
  <si>
    <t>193018</t>
  </si>
  <si>
    <t>93018</t>
  </si>
  <si>
    <t>SORTIS 20 MG</t>
  </si>
  <si>
    <t>POR TBL FLM100X20MG</t>
  </si>
  <si>
    <t>194114</t>
  </si>
  <si>
    <t>94114</t>
  </si>
  <si>
    <t>WARFARIN</t>
  </si>
  <si>
    <t>TBL 100X5MG</t>
  </si>
  <si>
    <t>196977</t>
  </si>
  <si>
    <t>96977</t>
  </si>
  <si>
    <t>844410</t>
  </si>
  <si>
    <t>106344</t>
  </si>
  <si>
    <t>LANZUL 15 MG</t>
  </si>
  <si>
    <t>POR CPS ETD 28X15MG</t>
  </si>
  <si>
    <t>844554</t>
  </si>
  <si>
    <t>114065</t>
  </si>
  <si>
    <t>LOZAP 50 ZENTIVA</t>
  </si>
  <si>
    <t>844651</t>
  </si>
  <si>
    <t>101205</t>
  </si>
  <si>
    <t>PRESTARIUM NEO</t>
  </si>
  <si>
    <t>844738</t>
  </si>
  <si>
    <t>101227</t>
  </si>
  <si>
    <t>PRESTARIUM NEO FORTE</t>
  </si>
  <si>
    <t>845220</t>
  </si>
  <si>
    <t>101211</t>
  </si>
  <si>
    <t>845796</t>
  </si>
  <si>
    <t>126031</t>
  </si>
  <si>
    <t>PRENEWEL 4 MG/1,25 MG</t>
  </si>
  <si>
    <t>846338</t>
  </si>
  <si>
    <t>122685</t>
  </si>
  <si>
    <t>PRESTARIUM NEO COMBI 5mg/1,25mg</t>
  </si>
  <si>
    <t>846446</t>
  </si>
  <si>
    <t>124343</t>
  </si>
  <si>
    <t>CEZERA 5 MG</t>
  </si>
  <si>
    <t>848765</t>
  </si>
  <si>
    <t>107938</t>
  </si>
  <si>
    <t>INJ SOL 6X3ML/150MG</t>
  </si>
  <si>
    <t>848905</t>
  </si>
  <si>
    <t>148074</t>
  </si>
  <si>
    <t>ROSUCARD 20 MG POTAHOVANÉ TABLETY</t>
  </si>
  <si>
    <t>POR TBL FLM 90X20MG</t>
  </si>
  <si>
    <t>848907</t>
  </si>
  <si>
    <t>148072</t>
  </si>
  <si>
    <t>849430</t>
  </si>
  <si>
    <t>124091</t>
  </si>
  <si>
    <t>PRESTANCE 5 MG/5 MG</t>
  </si>
  <si>
    <t>POR TBL NOB 90</t>
  </si>
  <si>
    <t>849453</t>
  </si>
  <si>
    <t>163077</t>
  </si>
  <si>
    <t>AMARYL 2 MG</t>
  </si>
  <si>
    <t>849831</t>
  </si>
  <si>
    <t>162008</t>
  </si>
  <si>
    <t>PRESTARIUM NEO COMBI 10 MG/2,5 MG</t>
  </si>
  <si>
    <t>849990</t>
  </si>
  <si>
    <t>102596</t>
  </si>
  <si>
    <t>CARVESAN 6,25</t>
  </si>
  <si>
    <t>POR TBL NOB 30X6,25MG</t>
  </si>
  <si>
    <t>850078</t>
  </si>
  <si>
    <t>102608</t>
  </si>
  <si>
    <t>CARVESAN 25</t>
  </si>
  <si>
    <t>850124</t>
  </si>
  <si>
    <t>125082</t>
  </si>
  <si>
    <t>APO-SIMVA 20</t>
  </si>
  <si>
    <t>112891</t>
  </si>
  <si>
    <t>12891</t>
  </si>
  <si>
    <t>TBL 15X100MG</t>
  </si>
  <si>
    <t>116923</t>
  </si>
  <si>
    <t>16923</t>
  </si>
  <si>
    <t>MOXOSTAD 0.3 MG</t>
  </si>
  <si>
    <t>POR TBL FLM30X0.3MG</t>
  </si>
  <si>
    <t>117425</t>
  </si>
  <si>
    <t>17425</t>
  </si>
  <si>
    <t>CITALEC 10 ZENTIVA</t>
  </si>
  <si>
    <t>POR TBL FLM30X10MG</t>
  </si>
  <si>
    <t>126786</t>
  </si>
  <si>
    <t>26786</t>
  </si>
  <si>
    <t>NOVORAPID 100 U/ML</t>
  </si>
  <si>
    <t>INJ SOL 1X10ML</t>
  </si>
  <si>
    <t>128148</t>
  </si>
  <si>
    <t>28148</t>
  </si>
  <si>
    <t>LEVEMIR 100 U/ML (PENFILL)</t>
  </si>
  <si>
    <t>INJ SOL 5X3ML</t>
  </si>
  <si>
    <t>131934</t>
  </si>
  <si>
    <t>31934</t>
  </si>
  <si>
    <t>VENTOLIN INHALER N</t>
  </si>
  <si>
    <t>INHSUSPSS200X100RG</t>
  </si>
  <si>
    <t>142755</t>
  </si>
  <si>
    <t>42755</t>
  </si>
  <si>
    <t>TRANSTEC 35 MCG/H</t>
  </si>
  <si>
    <t>DRM EMP TDR 5X20MG</t>
  </si>
  <si>
    <t>145215</t>
  </si>
  <si>
    <t>45215</t>
  </si>
  <si>
    <t>ZOXON 4</t>
  </si>
  <si>
    <t>158191</t>
  </si>
  <si>
    <t>TELMISARTAN SANDOZ 80 MG</t>
  </si>
  <si>
    <t>POR TBL NOB 30X80MG</t>
  </si>
  <si>
    <t>169189</t>
  </si>
  <si>
    <t>69189</t>
  </si>
  <si>
    <t>EUTHYROX 50</t>
  </si>
  <si>
    <t>TBL 100X50RG</t>
  </si>
  <si>
    <t>180050</t>
  </si>
  <si>
    <t>HELIDES 20 MG ENTEROSOLVENTNÍ TVRDÉ TOBOLKY</t>
  </si>
  <si>
    <t>183099</t>
  </si>
  <si>
    <t>83099</t>
  </si>
  <si>
    <t>XANAX SR</t>
  </si>
  <si>
    <t>TBL RET 30X0.5MG</t>
  </si>
  <si>
    <t>192587</t>
  </si>
  <si>
    <t>92587</t>
  </si>
  <si>
    <t>DEPAKINE CHRONO 500MG(PULENE)</t>
  </si>
  <si>
    <t>TBL RET 30X500MG</t>
  </si>
  <si>
    <t>193019</t>
  </si>
  <si>
    <t>93019</t>
  </si>
  <si>
    <t>SORTIS 40MG</t>
  </si>
  <si>
    <t>TBL OBD 30X40MG</t>
  </si>
  <si>
    <t>193021</t>
  </si>
  <si>
    <t>93021</t>
  </si>
  <si>
    <t>SORTIS 40 MG</t>
  </si>
  <si>
    <t>POR TBL FLM100X40MG</t>
  </si>
  <si>
    <t>194113</t>
  </si>
  <si>
    <t>94113</t>
  </si>
  <si>
    <t>TBL 100X3MG</t>
  </si>
  <si>
    <t>844377</t>
  </si>
  <si>
    <t>BETAHISTIN ACTAVIS 16 MG</t>
  </si>
  <si>
    <t>POR TBL NOB 60X16MG</t>
  </si>
  <si>
    <t>844480</t>
  </si>
  <si>
    <t>114059</t>
  </si>
  <si>
    <t>LOZAP 12.5 ZENTIVA</t>
  </si>
  <si>
    <t>PORTBLFLM 30X12.5MG</t>
  </si>
  <si>
    <t>846340</t>
  </si>
  <si>
    <t>122690</t>
  </si>
  <si>
    <t>846824</t>
  </si>
  <si>
    <t>124087</t>
  </si>
  <si>
    <t>846980</t>
  </si>
  <si>
    <t>124129</t>
  </si>
  <si>
    <t>PRESTANCE 10 MG/10 MG</t>
  </si>
  <si>
    <t>848925</t>
  </si>
  <si>
    <t>148068</t>
  </si>
  <si>
    <t>ROSUCARD 10 MG POTAHOVANÉ TABLETY</t>
  </si>
  <si>
    <t>848947</t>
  </si>
  <si>
    <t>135928</t>
  </si>
  <si>
    <t>ESOPREX 10 MG</t>
  </si>
  <si>
    <t>849187</t>
  </si>
  <si>
    <t>111902</t>
  </si>
  <si>
    <t>NITRESAN 20 MG</t>
  </si>
  <si>
    <t>849500</t>
  </si>
  <si>
    <t>120805</t>
  </si>
  <si>
    <t>APO-PERINDO 8 MG</t>
  </si>
  <si>
    <t>POR TBL NOB 30X8MG</t>
  </si>
  <si>
    <t>850365</t>
  </si>
  <si>
    <t>167258</t>
  </si>
  <si>
    <t>ONBREZ BREEZHALER 150 MCG</t>
  </si>
  <si>
    <t>INH PLV CPS DUR 30X150RG+INH</t>
  </si>
  <si>
    <t>199600</t>
  </si>
  <si>
    <t>99600</t>
  </si>
  <si>
    <t>POR TBL FLM 90X10MG</t>
  </si>
  <si>
    <t>125677</t>
  </si>
  <si>
    <t>25677</t>
  </si>
  <si>
    <t>INSULATARD PENFILL 100 IU/ML</t>
  </si>
  <si>
    <t>INJ SUS 5X3ML/300UT</t>
  </si>
  <si>
    <t>126486</t>
  </si>
  <si>
    <t>26486</t>
  </si>
  <si>
    <t>ACTRAPID PENFILL 100IU/ML</t>
  </si>
  <si>
    <t>126789</t>
  </si>
  <si>
    <t>26789</t>
  </si>
  <si>
    <t>NOVORAPID PENFILL 100 U/ML</t>
  </si>
  <si>
    <t>132058</t>
  </si>
  <si>
    <t>32058</t>
  </si>
  <si>
    <t>INJ SOL 10X0.3ML</t>
  </si>
  <si>
    <t>153951</t>
  </si>
  <si>
    <t>53951</t>
  </si>
  <si>
    <t>ZOLOFT 100MG</t>
  </si>
  <si>
    <t>TBL OBD 28X100MG</t>
  </si>
  <si>
    <t>844306</t>
  </si>
  <si>
    <t>102674</t>
  </si>
  <si>
    <t>BETAHISTIN ACTAVIS 8 MG</t>
  </si>
  <si>
    <t>POR TBL NOB100X8MG</t>
  </si>
  <si>
    <t>850214</t>
  </si>
  <si>
    <t>126013</t>
  </si>
  <si>
    <t>PRENEWEL 2 MG/0,625 MG</t>
  </si>
  <si>
    <t>112354</t>
  </si>
  <si>
    <t>12354</t>
  </si>
  <si>
    <t>126035</t>
  </si>
  <si>
    <t>146692</t>
  </si>
  <si>
    <t>46692</t>
  </si>
  <si>
    <t>EUTHYROX 75</t>
  </si>
  <si>
    <t>TBL 100X75RG</t>
  </si>
  <si>
    <t>147454</t>
  </si>
  <si>
    <t>EUTHYROX 88 MIKROGRAMŮ</t>
  </si>
  <si>
    <t>POR TBL NOB 100X88RG II</t>
  </si>
  <si>
    <t>190959</t>
  </si>
  <si>
    <t>90959</t>
  </si>
  <si>
    <t>TBL 30X0.5MG</t>
  </si>
  <si>
    <t>845219</t>
  </si>
  <si>
    <t>101233</t>
  </si>
  <si>
    <t>848895</t>
  </si>
  <si>
    <t>151056</t>
  </si>
  <si>
    <t>LAMICTAL 100 MG</t>
  </si>
  <si>
    <t>POR TBL NOB 42X100MG</t>
  </si>
  <si>
    <t>849767</t>
  </si>
  <si>
    <t>162012</t>
  </si>
  <si>
    <t>84401</t>
  </si>
  <si>
    <t>NEURONTIN 400MG</t>
  </si>
  <si>
    <t>POR CPS DUR 50X400MG</t>
  </si>
  <si>
    <t>109712</t>
  </si>
  <si>
    <t>9712</t>
  </si>
  <si>
    <t>SOLU-MEDROL</t>
  </si>
  <si>
    <t>INJ SIC 1X1GM+16ML</t>
  </si>
  <si>
    <t>117431</t>
  </si>
  <si>
    <t>17431</t>
  </si>
  <si>
    <t>CITALEC 20 ZENTIVA</t>
  </si>
  <si>
    <t>POR TBL FLM30X20MG</t>
  </si>
  <si>
    <t>153950</t>
  </si>
  <si>
    <t>53950</t>
  </si>
  <si>
    <t>ZOLOFT 50MG</t>
  </si>
  <si>
    <t>192034</t>
  </si>
  <si>
    <t>92034</t>
  </si>
  <si>
    <t>DEPAKINE CHRONO 300</t>
  </si>
  <si>
    <t>TBL RET 100X300MG</t>
  </si>
  <si>
    <t>845493</t>
  </si>
  <si>
    <t>105844</t>
  </si>
  <si>
    <t>MIRTAZAPIN ORION 15 MG</t>
  </si>
  <si>
    <t>POR TBL DIS 30X15MG</t>
  </si>
  <si>
    <t>28151</t>
  </si>
  <si>
    <t>LEVEMIR 100 U/ML (FLEXPEN)</t>
  </si>
  <si>
    <t>144997</t>
  </si>
  <si>
    <t>44997</t>
  </si>
  <si>
    <t>DEPAKINE CHRONO 500MG SECABLE</t>
  </si>
  <si>
    <t>TBL RET 100X500MG</t>
  </si>
  <si>
    <t>147458</t>
  </si>
  <si>
    <t>EUTHYROX 112 MIKROGRAMŮ</t>
  </si>
  <si>
    <t>POR TBL NOB 100X112RG II</t>
  </si>
  <si>
    <t>166760</t>
  </si>
  <si>
    <t>POR TBL FLM 100X50MG</t>
  </si>
  <si>
    <t>847766</t>
  </si>
  <si>
    <t>125520</t>
  </si>
  <si>
    <t>APO-TIC</t>
  </si>
  <si>
    <t>POR TBL FLM 30X250MG</t>
  </si>
  <si>
    <t>133152</t>
  </si>
  <si>
    <t>33152</t>
  </si>
  <si>
    <t>FANTOMALT</t>
  </si>
  <si>
    <t>POR PLV SOL 1X400GMenterar.</t>
  </si>
  <si>
    <t>849054</t>
  </si>
  <si>
    <t>107847</t>
  </si>
  <si>
    <t>APO-PAROX</t>
  </si>
  <si>
    <t>850106</t>
  </si>
  <si>
    <t>111898</t>
  </si>
  <si>
    <t>NITRESAN 10 MG</t>
  </si>
  <si>
    <t>117685</t>
  </si>
  <si>
    <t>17685</t>
  </si>
  <si>
    <t>MIRZATEN 30</t>
  </si>
  <si>
    <t>POR TBL FLM 30X30MG</t>
  </si>
  <si>
    <t>176193</t>
  </si>
  <si>
    <t>REQUIP-MODUTAB 4 MG</t>
  </si>
  <si>
    <t>849151</t>
  </si>
  <si>
    <t>122210</t>
  </si>
  <si>
    <t>APO-FENO</t>
  </si>
  <si>
    <t>POR CPS DUR 30X200MG</t>
  </si>
  <si>
    <t>846979</t>
  </si>
  <si>
    <t>124133</t>
  </si>
  <si>
    <t>15317</t>
  </si>
  <si>
    <t>169191</t>
  </si>
  <si>
    <t>69191</t>
  </si>
  <si>
    <t>EUTHYROX 150</t>
  </si>
  <si>
    <t>TBL 100X150RG</t>
  </si>
  <si>
    <t>844374</t>
  </si>
  <si>
    <t>112562</t>
  </si>
  <si>
    <t>RECOXA 15</t>
  </si>
  <si>
    <t>POR TBL NOB 60X15MG</t>
  </si>
  <si>
    <t>117135</t>
  </si>
  <si>
    <t>17135</t>
  </si>
  <si>
    <t>LAMICTAL 25 MG</t>
  </si>
  <si>
    <t>POR TBL NOB 42X25MG</t>
  </si>
  <si>
    <t>175080</t>
  </si>
  <si>
    <t>DRETACEN 250 MG</t>
  </si>
  <si>
    <t>POR TBL FLM 50X250MG</t>
  </si>
  <si>
    <t>850148</t>
  </si>
  <si>
    <t>115590</t>
  </si>
  <si>
    <t>MEDORAM PLUS H 5/25 MG</t>
  </si>
  <si>
    <t>113601</t>
  </si>
  <si>
    <t>13601</t>
  </si>
  <si>
    <t>LODOZ 2,5 MG</t>
  </si>
  <si>
    <t>142758</t>
  </si>
  <si>
    <t>42758</t>
  </si>
  <si>
    <t>TRANSTEC 52.5 MCG/H</t>
  </si>
  <si>
    <t>DRM EMP TDR 5X30MG</t>
  </si>
  <si>
    <t>16913</t>
  </si>
  <si>
    <t>MOXOSTAD 0,2 MG</t>
  </si>
  <si>
    <t>POR TBL FLM 30X0.2MG</t>
  </si>
  <si>
    <t>184401</t>
  </si>
  <si>
    <t>500566</t>
  </si>
  <si>
    <t>ZARZIO 30 MU/0,5 ML</t>
  </si>
  <si>
    <t>INJ+INF SOL 5X0.5ML</t>
  </si>
  <si>
    <t>844243</t>
  </si>
  <si>
    <t>112561</t>
  </si>
  <si>
    <t>POR TBL NOB 30X15MG</t>
  </si>
  <si>
    <t>850606</t>
  </si>
  <si>
    <t>500268</t>
  </si>
  <si>
    <t>OPRYMEA 0,18 MG</t>
  </si>
  <si>
    <t>POR TBL NOB 30X0.18MG</t>
  </si>
  <si>
    <t>175091</t>
  </si>
  <si>
    <t>DRETACEN 500 MG</t>
  </si>
  <si>
    <t>POR TBL FLM 100X500MG</t>
  </si>
  <si>
    <t>181456</t>
  </si>
  <si>
    <t>81456</t>
  </si>
  <si>
    <t>DUPHALAC</t>
  </si>
  <si>
    <t>SIR 1X500ML-HDPE</t>
  </si>
  <si>
    <t>849578</t>
  </si>
  <si>
    <t>149480</t>
  </si>
  <si>
    <t>ZYLLT 75 MG</t>
  </si>
  <si>
    <t>POR TBL FLM 28X75MG</t>
  </si>
  <si>
    <t>26794</t>
  </si>
  <si>
    <t>NOVORAPID FLEXPEN 100 U/ML</t>
  </si>
  <si>
    <t>187425</t>
  </si>
  <si>
    <t>LETROX 50</t>
  </si>
  <si>
    <t>POR TBL NOB 100X50RG II</t>
  </si>
  <si>
    <t>184245</t>
  </si>
  <si>
    <t>LETROX 75</t>
  </si>
  <si>
    <t>POR TBL NOB 100X75MCG II</t>
  </si>
  <si>
    <t>191922</t>
  </si>
  <si>
    <t>SIOFOR 1000</t>
  </si>
  <si>
    <t>POR TBL FLM 60X1000MG</t>
  </si>
  <si>
    <t>846141</t>
  </si>
  <si>
    <t>107794</t>
  </si>
  <si>
    <t>POR TBL NOB 90X4MG</t>
  </si>
  <si>
    <t>169714</t>
  </si>
  <si>
    <t>LETROX 125</t>
  </si>
  <si>
    <t>POR TBL NOB 100X125MCG</t>
  </si>
  <si>
    <t>111900</t>
  </si>
  <si>
    <t>POR TBL NOB 100X10MG</t>
  </si>
  <si>
    <t>161623</t>
  </si>
  <si>
    <t>PRENEWEL 8 MG/2,5 MG</t>
  </si>
  <si>
    <t>848935</t>
  </si>
  <si>
    <t>148070</t>
  </si>
  <si>
    <t>203097</t>
  </si>
  <si>
    <t>AMOKSIKLAV 1 G</t>
  </si>
  <si>
    <t>POR TBL FLM 21X1GM</t>
  </si>
  <si>
    <t>168327</t>
  </si>
  <si>
    <t>ELIQUIS 2,5 MG</t>
  </si>
  <si>
    <t>POR TBL FLM 60X2.5MG</t>
  </si>
  <si>
    <t>24550</t>
  </si>
  <si>
    <t>ONDANSETRON KABI 2 MG/ML</t>
  </si>
  <si>
    <t>INJ SOL 5X4ML</t>
  </si>
  <si>
    <t>149483</t>
  </si>
  <si>
    <t>POR TBL FLM 56X75MG</t>
  </si>
  <si>
    <t>186176</t>
  </si>
  <si>
    <t>LEFLUNOPHARM 20 MG POTAHOVANÉ TABLETY</t>
  </si>
  <si>
    <t>194361</t>
  </si>
  <si>
    <t>ULTIBRO BREEZHALER 85 MCG/43 MCG</t>
  </si>
  <si>
    <t>INH PLV CPS DUR 30X1+INH</t>
  </si>
  <si>
    <t>213480</t>
  </si>
  <si>
    <t>INJ SOL 10X0.6ML</t>
  </si>
  <si>
    <t>213477</t>
  </si>
  <si>
    <t>FRAXIPARIN MULTI</t>
  </si>
  <si>
    <t>INJ 10X5ML/47.5KU</t>
  </si>
  <si>
    <t>213494</t>
  </si>
  <si>
    <t>INJ SOL 10X0.4ML</t>
  </si>
  <si>
    <t>214433</t>
  </si>
  <si>
    <t>CONTROLOC 20 MG</t>
  </si>
  <si>
    <t>POR TBL ENT 28X20MG I</t>
  </si>
  <si>
    <t>168326</t>
  </si>
  <si>
    <t>POR TBL FLM 20X2.5MG</t>
  </si>
  <si>
    <t>214427</t>
  </si>
  <si>
    <t>CONTROLOC I.V.</t>
  </si>
  <si>
    <t>INJ PLV SOL 1X40MG</t>
  </si>
  <si>
    <t>213487</t>
  </si>
  <si>
    <t>213489</t>
  </si>
  <si>
    <t>213479</t>
  </si>
  <si>
    <t>INJ SOL 2X0.6ML</t>
  </si>
  <si>
    <t>213490</t>
  </si>
  <si>
    <t>INJ SOL 10X1ML</t>
  </si>
  <si>
    <t>214525</t>
  </si>
  <si>
    <t>176192</t>
  </si>
  <si>
    <t>REQUIP-MODUTAB 2 MG</t>
  </si>
  <si>
    <t>POR TBL PRO 84X2MG</t>
  </si>
  <si>
    <t>132689</t>
  </si>
  <si>
    <t>POR TBL FLM 60X20MG</t>
  </si>
  <si>
    <t>990810</t>
  </si>
  <si>
    <t>195939</t>
  </si>
  <si>
    <t>SERTRALIN APOTEX 50 MG POTAHOVANÉ TABLETY</t>
  </si>
  <si>
    <t>214526</t>
  </si>
  <si>
    <t>POR TBL ENT 100X40MG I</t>
  </si>
  <si>
    <t>187427</t>
  </si>
  <si>
    <t>LETROX 100</t>
  </si>
  <si>
    <t>POR TBL NOB 100X100RG II</t>
  </si>
  <si>
    <t>214435</t>
  </si>
  <si>
    <t>POR TBL ENT 100X20MG</t>
  </si>
  <si>
    <t>124135</t>
  </si>
  <si>
    <t>POR TBL NOB 120</t>
  </si>
  <si>
    <t>176914</t>
  </si>
  <si>
    <t>204666</t>
  </si>
  <si>
    <t>TORVACARD NEO 10 MG</t>
  </si>
  <si>
    <t>207098</t>
  </si>
  <si>
    <t>50113006</t>
  </si>
  <si>
    <t>33557</t>
  </si>
  <si>
    <t>NUTRILAC NATURAL-Objednávat po 6 ks!</t>
  </si>
  <si>
    <t>POR SOL 1X500ML</t>
  </si>
  <si>
    <t>33564</t>
  </si>
  <si>
    <t>NUTRILAC COFFEE S-Objednávat po 18ks!</t>
  </si>
  <si>
    <t>POR SOL 1X200ML</t>
  </si>
  <si>
    <t>33567</t>
  </si>
  <si>
    <t>NUTRILAC VANILKA S-Objednávat po 18ks!</t>
  </si>
  <si>
    <t>33561</t>
  </si>
  <si>
    <t>NUTRILAC NATURAL PLUS-Objednávat po 18ks!</t>
  </si>
  <si>
    <t>988740</t>
  </si>
  <si>
    <t>Nutrison Advanced Diason 1000ml</t>
  </si>
  <si>
    <t>990223</t>
  </si>
  <si>
    <t>NEPRO HP 500ml vanilková</t>
  </si>
  <si>
    <t>991213</t>
  </si>
  <si>
    <t>NutrilaC Natural 1 000 ml-Objednávat po 8ks!!</t>
  </si>
  <si>
    <t>33900</t>
  </si>
  <si>
    <t>NUTRISEN VANILKA 200 ML-Objednávat po 18ks!</t>
  </si>
  <si>
    <t>33901</t>
  </si>
  <si>
    <t>NUTRISEN ČOKOLÁDA 200 ML-Objednávat po 18ks!</t>
  </si>
  <si>
    <t>217054</t>
  </si>
  <si>
    <t>NUTRISON</t>
  </si>
  <si>
    <t>POR SOL 8X1000ML</t>
  </si>
  <si>
    <t>33899</t>
  </si>
  <si>
    <t>NUTRISEN BANÁN 200 ML-Objednávat po 18 ks!</t>
  </si>
  <si>
    <t>133339</t>
  </si>
  <si>
    <t>33339</t>
  </si>
  <si>
    <t>DIASIP S PŘÍCHUTÍ JAHODOVOU</t>
  </si>
  <si>
    <t>133340</t>
  </si>
  <si>
    <t>33340</t>
  </si>
  <si>
    <t>DIASIP S PŘÍCHUTÍ VANILKOVOU</t>
  </si>
  <si>
    <t>133341</t>
  </si>
  <si>
    <t>33341</t>
  </si>
  <si>
    <t>CUBITAN S PŘÍCHUTÍ VANILKOVOU (SOL)</t>
  </si>
  <si>
    <t>133342</t>
  </si>
  <si>
    <t>33342</t>
  </si>
  <si>
    <t>CUBITAN S PŘÍCHUTÍ ČOKOLÁDOVOU (SOL)</t>
  </si>
  <si>
    <t>133343</t>
  </si>
  <si>
    <t>33343</t>
  </si>
  <si>
    <t>CUBITAN S PŘÍCHUTÍ JAHODOVOU (SOL)</t>
  </si>
  <si>
    <t>33531</t>
  </si>
  <si>
    <t>NUTRISON ENERGY MULTI FIBRE</t>
  </si>
  <si>
    <t>POR SOL 1X1000ML</t>
  </si>
  <si>
    <t>133146</t>
  </si>
  <si>
    <t>33530</t>
  </si>
  <si>
    <t>NUTRISON MULTI FIBRE</t>
  </si>
  <si>
    <t>POR SOL 1X1000ML-VA</t>
  </si>
  <si>
    <t>133220</t>
  </si>
  <si>
    <t>33220</t>
  </si>
  <si>
    <t>PROTIFAR</t>
  </si>
  <si>
    <t>POR PLV SOL 1X225GM</t>
  </si>
  <si>
    <t>33526</t>
  </si>
  <si>
    <t>848207</t>
  </si>
  <si>
    <t>33422</t>
  </si>
  <si>
    <t>Nutrison Advanced DIASON LOW ENERGY</t>
  </si>
  <si>
    <t>por.sol.1000ml</t>
  </si>
  <si>
    <t>33750</t>
  </si>
  <si>
    <t>NUTRIDRINK CREME S PŘÍCHUTÍ VANILKOVOU</t>
  </si>
  <si>
    <t>POR SOL 4X125GM</t>
  </si>
  <si>
    <t>33751</t>
  </si>
  <si>
    <t>NUTRIDRINK CREME S PŘÍCHUTÍ ČOKOLÁDOVOU</t>
  </si>
  <si>
    <t>395579</t>
  </si>
  <si>
    <t>33752</t>
  </si>
  <si>
    <t>NUTRIDRINK CREME S PŘÍCHUTÍ LES.OVOCE</t>
  </si>
  <si>
    <t>4x125ml</t>
  </si>
  <si>
    <t>846763</t>
  </si>
  <si>
    <t>33419</t>
  </si>
  <si>
    <t>NUTRIDRINK COMPACT S PŘÍCHUTÍ BANÁNOVOU</t>
  </si>
  <si>
    <t>POR SOL 4X125ML</t>
  </si>
  <si>
    <t>846765</t>
  </si>
  <si>
    <t>33421</t>
  </si>
  <si>
    <t>NUTRIDRINK COMPACT S PŘÍCHUTÍ KÁVY</t>
  </si>
  <si>
    <t>846766</t>
  </si>
  <si>
    <t>33420</t>
  </si>
  <si>
    <t>NUTRIDRINK COMPACT S PŘÍCHUTÍ VANILKOVOU</t>
  </si>
  <si>
    <t>987792</t>
  </si>
  <si>
    <t>33749</t>
  </si>
  <si>
    <t>NUTRIDRINK CREME S PŘÍCHUTÍ BANÁNOVOU</t>
  </si>
  <si>
    <t>33677</t>
  </si>
  <si>
    <t>POR SOL 1X1500ML</t>
  </si>
  <si>
    <t>33833</t>
  </si>
  <si>
    <t>DIASIP S PŘÍCHUTÍ CAPPUCCINO</t>
  </si>
  <si>
    <t>POR SOL 4X200ML</t>
  </si>
  <si>
    <t>33848</t>
  </si>
  <si>
    <t>NUTRIDRINK S PŘÍCHUTÍ ČOKOLÁDOVOU</t>
  </si>
  <si>
    <t>33847</t>
  </si>
  <si>
    <t>NUTRIDRINK S PŘÍCHUTÍ VANILKOVOU</t>
  </si>
  <si>
    <t>33864</t>
  </si>
  <si>
    <t>NUTRIDRINK MULTI FIBRE S PŘÍCHUTÍ VANILKOVOU</t>
  </si>
  <si>
    <t>33855</t>
  </si>
  <si>
    <t>NUTRIDRINK BALÍČEK 5+1</t>
  </si>
  <si>
    <t>POR SOL 6X200ML</t>
  </si>
  <si>
    <t>33859</t>
  </si>
  <si>
    <t>NUTRIDRINK JUICE STYLE S PŘÍCHUTÍ JABLEČNOU</t>
  </si>
  <si>
    <t>33850</t>
  </si>
  <si>
    <t>NUTRIDRINK PROTEIN S PŘÍCHUTÍ ČOKOLÁDOVOU</t>
  </si>
  <si>
    <t>33851</t>
  </si>
  <si>
    <t>NUTRIDRINK PROTEIN S PŘÍCHUTÍ VANILKOVOU</t>
  </si>
  <si>
    <t>33856</t>
  </si>
  <si>
    <t>NUTRIDRINK YOGHURT S PŘÍCHUTÍ MALINA</t>
  </si>
  <si>
    <t>33857</t>
  </si>
  <si>
    <t>NUTRIDRINK YOGHURT S PŘÍCHUTÍ VANILKA A CITRÓN</t>
  </si>
  <si>
    <t>33898</t>
  </si>
  <si>
    <t>NUTRIDRINK COMPACT NEUTRAL</t>
  </si>
  <si>
    <t>217005</t>
  </si>
  <si>
    <t>NUTRICOMP SOUP JEMNÉ KUŘECÍ KARI</t>
  </si>
  <si>
    <t>217006</t>
  </si>
  <si>
    <t>NUTRICOMP SOUP ZELENINOVÁ POLÉVKA</t>
  </si>
  <si>
    <t>50113013</t>
  </si>
  <si>
    <t>12191</t>
  </si>
  <si>
    <t>MEGAMOX 1 G</t>
  </si>
  <si>
    <t>POR TBL FLM 14</t>
  </si>
  <si>
    <t>96414</t>
  </si>
  <si>
    <t>GENTAMICIN LEK 80 MG/2 ML</t>
  </si>
  <si>
    <t>INJ SOL 10X2ML/80MG</t>
  </si>
  <si>
    <t>101066</t>
  </si>
  <si>
    <t>1066</t>
  </si>
  <si>
    <t>FRAMYKOIN</t>
  </si>
  <si>
    <t>UNG 1X10GM</t>
  </si>
  <si>
    <t>101076</t>
  </si>
  <si>
    <t>1076</t>
  </si>
  <si>
    <t>OPHTHALMO-FRAMYKOIN</t>
  </si>
  <si>
    <t>102427</t>
  </si>
  <si>
    <t>2427</t>
  </si>
  <si>
    <t>106264</t>
  </si>
  <si>
    <t>6264</t>
  </si>
  <si>
    <t>SUMETROLIM</t>
  </si>
  <si>
    <t>TBL 20X480MG</t>
  </si>
  <si>
    <t>116600</t>
  </si>
  <si>
    <t>16600</t>
  </si>
  <si>
    <t>UNASYN</t>
  </si>
  <si>
    <t>INJ PLV SOL 1X1.5GM</t>
  </si>
  <si>
    <t>117149</t>
  </si>
  <si>
    <t>17149</t>
  </si>
  <si>
    <t>POR TBL FLM12X375MG</t>
  </si>
  <si>
    <t>120605</t>
  </si>
  <si>
    <t>20605</t>
  </si>
  <si>
    <t>COLOMYCIN INJEKCE 1000000 IU</t>
  </si>
  <si>
    <t>INJ PLV SOL 10X1MU</t>
  </si>
  <si>
    <t>131654</t>
  </si>
  <si>
    <t>CEFTAZIDIM KABI 1 GM</t>
  </si>
  <si>
    <t>INJ PLV SOL 10X1GM</t>
  </si>
  <si>
    <t>147727</t>
  </si>
  <si>
    <t>47727</t>
  </si>
  <si>
    <t>ZINNAT 500 MG</t>
  </si>
  <si>
    <t>TBL OBD 10X500MG</t>
  </si>
  <si>
    <t>155636</t>
  </si>
  <si>
    <t>55636</t>
  </si>
  <si>
    <t>OFLOXIN 200</t>
  </si>
  <si>
    <t>TBL OBD 10X200MG</t>
  </si>
  <si>
    <t>172972</t>
  </si>
  <si>
    <t>72972</t>
  </si>
  <si>
    <t>AMOKSIKLAV 1.2GM</t>
  </si>
  <si>
    <t>INJ SIC 5X1.2GM</t>
  </si>
  <si>
    <t>194453</t>
  </si>
  <si>
    <t>94453</t>
  </si>
  <si>
    <t>CIPRINOL 250</t>
  </si>
  <si>
    <t>TBL OBD 10X250MG</t>
  </si>
  <si>
    <t>197654</t>
  </si>
  <si>
    <t>97654</t>
  </si>
  <si>
    <t>DOXYBENE 100MG</t>
  </si>
  <si>
    <t>CPS 10X100MG</t>
  </si>
  <si>
    <t>844576</t>
  </si>
  <si>
    <t>100339</t>
  </si>
  <si>
    <t>DALACIN C 300 MG</t>
  </si>
  <si>
    <t>POR CPS DUR 16X300MG</t>
  </si>
  <si>
    <t>847476</t>
  </si>
  <si>
    <t>112782</t>
  </si>
  <si>
    <t xml:space="preserve">GENTAMICIN B.BRAUN 3 MG/ML INFUZNÍ ROZTOK </t>
  </si>
  <si>
    <t>INF SOL 20X80ML</t>
  </si>
  <si>
    <t>117170</t>
  </si>
  <si>
    <t>17170</t>
  </si>
  <si>
    <t>BELOGENT KRÉM</t>
  </si>
  <si>
    <t>117171</t>
  </si>
  <si>
    <t>17171</t>
  </si>
  <si>
    <t>BELOGENT MAST</t>
  </si>
  <si>
    <t>132546</t>
  </si>
  <si>
    <t>32546</t>
  </si>
  <si>
    <t>KLACID SR</t>
  </si>
  <si>
    <t>PORTBLRET14X500MG-D</t>
  </si>
  <si>
    <t>147725</t>
  </si>
  <si>
    <t>47725</t>
  </si>
  <si>
    <t>ZINNAT 250 MG</t>
  </si>
  <si>
    <t>161980</t>
  </si>
  <si>
    <t>61980</t>
  </si>
  <si>
    <t>PIMAFUCORT</t>
  </si>
  <si>
    <t>UNG 1X15GM</t>
  </si>
  <si>
    <t>131656</t>
  </si>
  <si>
    <t>CEFTAZIDIM KABI 2 GM</t>
  </si>
  <si>
    <t>INJ+INF PLV SOL 10X2GM</t>
  </si>
  <si>
    <t>148261</t>
  </si>
  <si>
    <t>48261</t>
  </si>
  <si>
    <t>PLV ADS 1X20GM</t>
  </si>
  <si>
    <t>111706</t>
  </si>
  <si>
    <t>11706</t>
  </si>
  <si>
    <t>INJ 10X5ML</t>
  </si>
  <si>
    <t>113973</t>
  </si>
  <si>
    <t>13973</t>
  </si>
  <si>
    <t>TOBREX LA</t>
  </si>
  <si>
    <t>OPH GTT SOL5ML/15MG</t>
  </si>
  <si>
    <t>141515</t>
  </si>
  <si>
    <t>41515</t>
  </si>
  <si>
    <t>CRM 1X15GM</t>
  </si>
  <si>
    <t>184492</t>
  </si>
  <si>
    <t>84492</t>
  </si>
  <si>
    <t>FUCIDIN</t>
  </si>
  <si>
    <t>CRM 1X15GM 2%</t>
  </si>
  <si>
    <t>192490</t>
  </si>
  <si>
    <t>92490</t>
  </si>
  <si>
    <t>MACMIROR COMPLEX 500</t>
  </si>
  <si>
    <t>SUP VAG 8</t>
  </si>
  <si>
    <t>114875</t>
  </si>
  <si>
    <t>14875</t>
  </si>
  <si>
    <t>IALUGEN PLUS</t>
  </si>
  <si>
    <t>CRM 1X20GM</t>
  </si>
  <si>
    <t>188746</t>
  </si>
  <si>
    <t>88746</t>
  </si>
  <si>
    <t>UNG 1X15GM 2%</t>
  </si>
  <si>
    <t>175490</t>
  </si>
  <si>
    <t>75490</t>
  </si>
  <si>
    <t>72973</t>
  </si>
  <si>
    <t>AMOKSIKLAV 600 MG</t>
  </si>
  <si>
    <t>INJ PLV SOL 5X600MG</t>
  </si>
  <si>
    <t>118547</t>
  </si>
  <si>
    <t>18547</t>
  </si>
  <si>
    <t>XORIMAX 500 MG POTAH.TABLETY</t>
  </si>
  <si>
    <t>PORTBLFLM10X500MG</t>
  </si>
  <si>
    <t>112737</t>
  </si>
  <si>
    <t>12737</t>
  </si>
  <si>
    <t>DOXYHEXAL 200 TABS</t>
  </si>
  <si>
    <t>TBL 10X200MG</t>
  </si>
  <si>
    <t>193207</t>
  </si>
  <si>
    <t>93207</t>
  </si>
  <si>
    <t>TOBREX</t>
  </si>
  <si>
    <t>UNG OPH 3.5GM 0.3%</t>
  </si>
  <si>
    <t>132953</t>
  </si>
  <si>
    <t>32953</t>
  </si>
  <si>
    <t>DOXYHEXAL TABS</t>
  </si>
  <si>
    <t>TBL 10X100MG</t>
  </si>
  <si>
    <t>101069</t>
  </si>
  <si>
    <t>1069</t>
  </si>
  <si>
    <t>FUNGICIDIN LECIVA</t>
  </si>
  <si>
    <t>847759</t>
  </si>
  <si>
    <t>142077</t>
  </si>
  <si>
    <t>TIENAM 500 MG/500 MG I.V.</t>
  </si>
  <si>
    <t>INF PLV SOL 1X10LAH/20ML</t>
  </si>
  <si>
    <t>132954</t>
  </si>
  <si>
    <t>32954</t>
  </si>
  <si>
    <t>POR TBL NOB 20X100MG</t>
  </si>
  <si>
    <t>113453</t>
  </si>
  <si>
    <t>PIPERACILLIN/TAZOBACTAM KABI 4 G/0,5 G</t>
  </si>
  <si>
    <t>INF PLV SOL 10X4.5GM</t>
  </si>
  <si>
    <t>94176</t>
  </si>
  <si>
    <t>CEFOTAXIME LEK 1 G PRÁŠEK PRO INJEKČNÍ ROZTOK</t>
  </si>
  <si>
    <t>INJ PLV SOL 1X1GM</t>
  </si>
  <si>
    <t>112738</t>
  </si>
  <si>
    <t>12738</t>
  </si>
  <si>
    <t>TBL 20X200MG</t>
  </si>
  <si>
    <t>183926</t>
  </si>
  <si>
    <t>AZEPO 1 G</t>
  </si>
  <si>
    <t>INJ+INF PLV SOL 10X1GM</t>
  </si>
  <si>
    <t>151460</t>
  </si>
  <si>
    <t>CEFUROXIM KABI 750 MG</t>
  </si>
  <si>
    <t>INJ+INF PLV SOL 10X750MG</t>
  </si>
  <si>
    <t>137499</t>
  </si>
  <si>
    <t>KLACID I.V.</t>
  </si>
  <si>
    <t>INF PLV SOL 1X500MG</t>
  </si>
  <si>
    <t>151458</t>
  </si>
  <si>
    <t>CEFUROXIM KABI 1500 MG</t>
  </si>
  <si>
    <t>INJ+INF PLV SOL 10X1.5GM</t>
  </si>
  <si>
    <t>162180</t>
  </si>
  <si>
    <t>CIPROFLOXACIN KABI 200 MG/100 ML INFUZNÍ ROZTOK</t>
  </si>
  <si>
    <t>INF SOL 10X200MG/100ML</t>
  </si>
  <si>
    <t>162187</t>
  </si>
  <si>
    <t>CIPROFLOXACIN KABI 400 MG/200 ML INFUZNÍ ROZTOK</t>
  </si>
  <si>
    <t>INF SOL 10X400MG/200ML</t>
  </si>
  <si>
    <t>849655</t>
  </si>
  <si>
    <t>129836</t>
  </si>
  <si>
    <t>Clindamycin Kabi 150mg/ml 10 x 4ml/600mg</t>
  </si>
  <si>
    <t>10 x 4ml /600mg</t>
  </si>
  <si>
    <t>849887</t>
  </si>
  <si>
    <t>129834</t>
  </si>
  <si>
    <t>Clindamycin Kabi inj.sol.10x2ml/300mg</t>
  </si>
  <si>
    <t>202740</t>
  </si>
  <si>
    <t>NORMIX</t>
  </si>
  <si>
    <t>POR TBL FLM 28X200MG</t>
  </si>
  <si>
    <t>203854</t>
  </si>
  <si>
    <t>201970</t>
  </si>
  <si>
    <t>PAMYCON NA PŘÍPRAVU KAPEK</t>
  </si>
  <si>
    <t>DRM PLV SOL 1X1LAH</t>
  </si>
  <si>
    <t>207116</t>
  </si>
  <si>
    <t>OFLOXIN INF</t>
  </si>
  <si>
    <t>INF SOL 10X100ML</t>
  </si>
  <si>
    <t>201961</t>
  </si>
  <si>
    <t>AMPICILIN 1,0 BIOTIKA</t>
  </si>
  <si>
    <t>INJ PLV SOL 10X1000MG</t>
  </si>
  <si>
    <t>115658</t>
  </si>
  <si>
    <t>15658</t>
  </si>
  <si>
    <t>CIPLOX 500</t>
  </si>
  <si>
    <t>195147</t>
  </si>
  <si>
    <t>AMIKACIN MEDOPHARM 500 MG/2 ML</t>
  </si>
  <si>
    <t>INJ+INF SOL 10X2ML/500MG</t>
  </si>
  <si>
    <t>207280</t>
  </si>
  <si>
    <t>FUROLIN TABLETY</t>
  </si>
  <si>
    <t>203855</t>
  </si>
  <si>
    <t>IMS+IVN INJ PLV SOL 10X1GM</t>
  </si>
  <si>
    <t>105951</t>
  </si>
  <si>
    <t>5951</t>
  </si>
  <si>
    <t>AMOKSIKLAV 1G</t>
  </si>
  <si>
    <t>TBL OBD 14X1GM</t>
  </si>
  <si>
    <t>194155</t>
  </si>
  <si>
    <t>94155</t>
  </si>
  <si>
    <t>ABAKTAL</t>
  </si>
  <si>
    <t>INJ 10X5ML/400MG</t>
  </si>
  <si>
    <t>197000</t>
  </si>
  <si>
    <t>97000</t>
  </si>
  <si>
    <t>METRONIDAZOLE 0.5% POLFA</t>
  </si>
  <si>
    <t>INJ 1X100ML 5MG/1ML</t>
  </si>
  <si>
    <t>145010</t>
  </si>
  <si>
    <t>45010</t>
  </si>
  <si>
    <t>AZITROMYCIN SANDOZ 500 MG</t>
  </si>
  <si>
    <t>POR TBL FLM 3X500MG</t>
  </si>
  <si>
    <t>126127</t>
  </si>
  <si>
    <t>26127</t>
  </si>
  <si>
    <t>TYGACIL 50 MG</t>
  </si>
  <si>
    <t>INF PLV SOL 10X50MG/5ML</t>
  </si>
  <si>
    <t>166265</t>
  </si>
  <si>
    <t>VANCOMYCIN MYLAN 500 MG</t>
  </si>
  <si>
    <t>166269</t>
  </si>
  <si>
    <t>VANCOMYCIN MYLAN 1000 MG</t>
  </si>
  <si>
    <t>INF PLV SOL 1X1GM</t>
  </si>
  <si>
    <t>183817</t>
  </si>
  <si>
    <t>ARCHIFAR 1 G</t>
  </si>
  <si>
    <t>183812</t>
  </si>
  <si>
    <t>ARCHIFAR 500 MG</t>
  </si>
  <si>
    <t>INJ+INF PLV SOL 10X500MG</t>
  </si>
  <si>
    <t>50113014</t>
  </si>
  <si>
    <t>166036</t>
  </si>
  <si>
    <t>66036</t>
  </si>
  <si>
    <t>MYCOMAX 100</t>
  </si>
  <si>
    <t>CPS 28X100MG</t>
  </si>
  <si>
    <t>113798</t>
  </si>
  <si>
    <t>13798</t>
  </si>
  <si>
    <t>CANESTEN KRÉM</t>
  </si>
  <si>
    <t>CRM 1X20GM/200MG</t>
  </si>
  <si>
    <t>199248</t>
  </si>
  <si>
    <t>99248</t>
  </si>
  <si>
    <t>MYFUNGAR</t>
  </si>
  <si>
    <t>116895</t>
  </si>
  <si>
    <t>16895</t>
  </si>
  <si>
    <t>IMAZOL KRÉMPASTA</t>
  </si>
  <si>
    <t>DRM PST 1X30GM</t>
  </si>
  <si>
    <t>176150</t>
  </si>
  <si>
    <t>76150</t>
  </si>
  <si>
    <t>BATRAFEN</t>
  </si>
  <si>
    <t>176152</t>
  </si>
  <si>
    <t>76152</t>
  </si>
  <si>
    <t>LIQ 1X20ML</t>
  </si>
  <si>
    <t>129428</t>
  </si>
  <si>
    <t>500720</t>
  </si>
  <si>
    <t>MYCAMINE 100 MG</t>
  </si>
  <si>
    <t>INF PLV SOL 1X100MG</t>
  </si>
  <si>
    <t>164401</t>
  </si>
  <si>
    <t>FLUCONAZOL KABI 2 MG/ML</t>
  </si>
  <si>
    <t>INF SOL 10X100ML/200MG</t>
  </si>
  <si>
    <t>64942</t>
  </si>
  <si>
    <t>DIFLUCAN 100 MG</t>
  </si>
  <si>
    <t>POR CPS DUR 28X100MG</t>
  </si>
  <si>
    <t>164941</t>
  </si>
  <si>
    <t>64941</t>
  </si>
  <si>
    <t>DIFLUCAN</t>
  </si>
  <si>
    <t>CPS 1X150MG</t>
  </si>
  <si>
    <t>50113008</t>
  </si>
  <si>
    <t>0138455</t>
  </si>
  <si>
    <t>ALBUNORM 20%</t>
  </si>
  <si>
    <t>INF SOL 1X100MLX200G/L</t>
  </si>
  <si>
    <t>50113002</t>
  </si>
  <si>
    <t>158628</t>
  </si>
  <si>
    <t>58628</t>
  </si>
  <si>
    <t>NUTRAMIN VLI</t>
  </si>
  <si>
    <t>INF 1X500ML</t>
  </si>
  <si>
    <t>103414</t>
  </si>
  <si>
    <t>3414</t>
  </si>
  <si>
    <t>NUTRIFLEX PERI</t>
  </si>
  <si>
    <t>INF SOL 5X2000ML</t>
  </si>
  <si>
    <t>142003</t>
  </si>
  <si>
    <t>NEPHROTECT</t>
  </si>
  <si>
    <t>INF SOL 10X500ML</t>
  </si>
  <si>
    <t>397302</t>
  </si>
  <si>
    <t>3290</t>
  </si>
  <si>
    <t>INF SOL 5X1000ML</t>
  </si>
  <si>
    <t>116029</t>
  </si>
  <si>
    <t>16029</t>
  </si>
  <si>
    <t>ANAFRANIL 25</t>
  </si>
  <si>
    <t>TBL OBD 30X25MG</t>
  </si>
  <si>
    <t>845815</t>
  </si>
  <si>
    <t>FOB test na okultní krvácení</t>
  </si>
  <si>
    <t>190973</t>
  </si>
  <si>
    <t>TRIPLIXAM 10 MG/2,5 MG/10 MG</t>
  </si>
  <si>
    <t>187660</t>
  </si>
  <si>
    <t>INJ SOL 100X20ML II</t>
  </si>
  <si>
    <t>621610</t>
  </si>
  <si>
    <t>Test na okultní krvácení v lidské stolici</t>
  </si>
  <si>
    <t>210171</t>
  </si>
  <si>
    <t>ABASAGLAR 100 JEDNOTEK/ML</t>
  </si>
  <si>
    <t>SDR INJ SOL 10X(2X5)X3ML KWIKP</t>
  </si>
  <si>
    <t>GER: lůžkové oddělení 46, 47</t>
  </si>
  <si>
    <t>GER: ambulance</t>
  </si>
  <si>
    <t>Lékárna - léčiva</t>
  </si>
  <si>
    <t>Lékárna - enterární výživa</t>
  </si>
  <si>
    <t>Lékárna - antibiotika</t>
  </si>
  <si>
    <t>Lékárna - antimykotika</t>
  </si>
  <si>
    <t>393 TO krevní deriváty IVLP (112 01 003)</t>
  </si>
  <si>
    <t>Lékárna - parenter. výživa</t>
  </si>
  <si>
    <t>3011 - GER: lůžkové oddělení 46, 47</t>
  </si>
  <si>
    <t>3021 - GER: ambulance</t>
  </si>
  <si>
    <t>J01GB06 - Amikacin</t>
  </si>
  <si>
    <t>J01MA01 - Ofloxacin</t>
  </si>
  <si>
    <t>A10AB01 - Inzulin lidský</t>
  </si>
  <si>
    <t>C01EB15 - Trimetazidin</t>
  </si>
  <si>
    <t>V06XX - Potraviny pro zvláštní lékařské účely (PZLÚ)</t>
  </si>
  <si>
    <t>C01BC03 - Propafenon</t>
  </si>
  <si>
    <t>A06AD11 - Laktulóza</t>
  </si>
  <si>
    <t>J01GB03 - Gentamicin</t>
  </si>
  <si>
    <t>J01DC02 - Cefuroxim</t>
  </si>
  <si>
    <t>A10AC01 - Inzulin lidský</t>
  </si>
  <si>
    <t>A10AD01 - Inzulin lidský</t>
  </si>
  <si>
    <t>A10BA02 - Metformin</t>
  </si>
  <si>
    <t>J01CR02 - Amoxicilin a enzymový inhibitor</t>
  </si>
  <si>
    <t>N06AB06 - Sertralin</t>
  </si>
  <si>
    <t>C08DA01 - Verapamil</t>
  </si>
  <si>
    <t>A02BC02 - Pantoprazol</t>
  </si>
  <si>
    <t>R05CB01 - Acetylcystein</t>
  </si>
  <si>
    <t>N02AX02 - Tramadol</t>
  </si>
  <si>
    <t>M01AX17 - Nimesulid</t>
  </si>
  <si>
    <t>C09AA04 - Perindopril</t>
  </si>
  <si>
    <t>B01AF02 - Apixaban</t>
  </si>
  <si>
    <t>N03AX12 - Gabapentin</t>
  </si>
  <si>
    <t>C02AC05 - Moxonidin</t>
  </si>
  <si>
    <t>C02CA04 - Doxazosin</t>
  </si>
  <si>
    <t>N06AB10 - Escitalopram</t>
  </si>
  <si>
    <t>C07AB05 - Betaxolol</t>
  </si>
  <si>
    <t>A10AE04 - Inzulin glargin</t>
  </si>
  <si>
    <t>C07AB07 - Bisoprolol</t>
  </si>
  <si>
    <t>L04AA13 - Leflunomid</t>
  </si>
  <si>
    <t>C07AG02 - Karvedilol</t>
  </si>
  <si>
    <t>N05BA12 - Alprazolam</t>
  </si>
  <si>
    <t>C07BB07 - Bisoprolol a thiazidy</t>
  </si>
  <si>
    <t>A10AB05 - Inzulin aspart</t>
  </si>
  <si>
    <t>C08CA08 - Nitrendipin</t>
  </si>
  <si>
    <t>J01FA09 - Klarithromycin</t>
  </si>
  <si>
    <t>B01AB06 - Nadroparin</t>
  </si>
  <si>
    <t>A02BC05 - Esomeprazol</t>
  </si>
  <si>
    <t>J01XA01 - Vankomycin</t>
  </si>
  <si>
    <t>J01XD01 - Metronidazol</t>
  </si>
  <si>
    <t>L02BG04 - Letrozol</t>
  </si>
  <si>
    <t>C09AA05 - Ramipril</t>
  </si>
  <si>
    <t>C01BD01 - Amiodaron</t>
  </si>
  <si>
    <t>C09BA04 - Perindopril a diuretika</t>
  </si>
  <si>
    <t>N04BC04 - Ropinirol</t>
  </si>
  <si>
    <t>C09BA05 - Ramipril a diuretika</t>
  </si>
  <si>
    <t>N06AB05 - Paroxetin</t>
  </si>
  <si>
    <t>C09BA06 - Chinapril a diuretika</t>
  </si>
  <si>
    <t>B01AC05 - Tiklopidin</t>
  </si>
  <si>
    <t>C09BB04 - Perindopril a amlodipin</t>
  </si>
  <si>
    <t>R06AE09 - Levocetirizin</t>
  </si>
  <si>
    <t>C09CA01 - Losartan</t>
  </si>
  <si>
    <t>R03AL04 - Indakaterol a glycopyrronium-bromid</t>
  </si>
  <si>
    <t>C09CA07 - Telmisartan</t>
  </si>
  <si>
    <t>J01FA10 - Azithromycin</t>
  </si>
  <si>
    <t>C09DA01 - Losartan a diuretika</t>
  </si>
  <si>
    <t>A10AE05 - Inzulin detemir</t>
  </si>
  <si>
    <t>C10AA01 - Simvastatin</t>
  </si>
  <si>
    <t>J01MA03 - Pefloxacin</t>
  </si>
  <si>
    <t>C10AA05 - Atorvastatin</t>
  </si>
  <si>
    <t>J01XB01 - Kolistin</t>
  </si>
  <si>
    <t>C10AA07 - Rosuvastatin</t>
  </si>
  <si>
    <t>J02AC01 - Flukonazol</t>
  </si>
  <si>
    <t>C10AB05 - Fenofibrát</t>
  </si>
  <si>
    <t>L03AA02 - Filgrastim</t>
  </si>
  <si>
    <t>C10BX03 - Atorvastatin a amlodipin</t>
  </si>
  <si>
    <t>A04AA01 - Ondansetron</t>
  </si>
  <si>
    <t>M01AC06 - Meloxikam</t>
  </si>
  <si>
    <t>N02AE01 - Buprenorfin</t>
  </si>
  <si>
    <t>N03AG01 - Kyselina valproová</t>
  </si>
  <si>
    <t>G04CA02 - Tamsulosin</t>
  </si>
  <si>
    <t>N03AX09 - Lamotrigin</t>
  </si>
  <si>
    <t>H02AB04 - Methylprednisolon</t>
  </si>
  <si>
    <t>N03AX14 - Levetiracetam</t>
  </si>
  <si>
    <t>H03AA01 - Levothyroxin, sodná sůl</t>
  </si>
  <si>
    <t>N04BC05 - Pramipexol</t>
  </si>
  <si>
    <t>J01AA12 - Tigecyklin</t>
  </si>
  <si>
    <t>N06AB04 - Citalopram</t>
  </si>
  <si>
    <t>J01CA01 - Ampicilin</t>
  </si>
  <si>
    <t>B01AC04 - Klopidogrel</t>
  </si>
  <si>
    <t>N06BX18 - Vinpocetin</t>
  </si>
  <si>
    <t>N06AX11 - Mirtazapin</t>
  </si>
  <si>
    <t>N07CA01 - Betahistin</t>
  </si>
  <si>
    <t>R03AC13 - Formoterol</t>
  </si>
  <si>
    <t>R03AC02 - Salbutamol</t>
  </si>
  <si>
    <t>J01CR05 - Piperacilin a enzymový inhibitor</t>
  </si>
  <si>
    <t>R03AC18 - Indakaterol</t>
  </si>
  <si>
    <t>A02BC03 - Lansoprazol</t>
  </si>
  <si>
    <t>R06AE07 - Cetirizin</t>
  </si>
  <si>
    <t>J01DD01 - Cefotaxim</t>
  </si>
  <si>
    <t>A10BB12 - Glimepirid</t>
  </si>
  <si>
    <t>J01DD02 - Ceftazidim</t>
  </si>
  <si>
    <t>A03FA07 - Itopridum</t>
  </si>
  <si>
    <t>J01DH02 - Meropenem</t>
  </si>
  <si>
    <t>B01AA03 - Warfarin</t>
  </si>
  <si>
    <t>J01DH51 - Imipenem a enzymový inhibitor</t>
  </si>
  <si>
    <t>A02BC02</t>
  </si>
  <si>
    <t>TBL ENT 28X20MG I</t>
  </si>
  <si>
    <t>TBL ENT 100X20MG</t>
  </si>
  <si>
    <t>TBL ENT 28X40MG I</t>
  </si>
  <si>
    <t>TBL ENT 100X40MG I</t>
  </si>
  <si>
    <t>A02BC03</t>
  </si>
  <si>
    <t>CPS ETD 28X15MG</t>
  </si>
  <si>
    <t>LANZUL 30 MG</t>
  </si>
  <si>
    <t>CPS DUR 28X30MG</t>
  </si>
  <si>
    <t>CPS DUR 56X30MG</t>
  </si>
  <si>
    <t>A02BC05</t>
  </si>
  <si>
    <t>CPS ETD 28X20MG</t>
  </si>
  <si>
    <t>A03FA07</t>
  </si>
  <si>
    <t>TBL FLM 40X50MG</t>
  </si>
  <si>
    <t>TBL FLM 100X50MG</t>
  </si>
  <si>
    <t>A04AA01</t>
  </si>
  <si>
    <t>INJ SOL 5X4MLX2MG/ML</t>
  </si>
  <si>
    <t>A06AD11</t>
  </si>
  <si>
    <t>SIR 1X500MLX0,667GM/ML</t>
  </si>
  <si>
    <t>A10AB01</t>
  </si>
  <si>
    <t>ACTRAPID PENFILL 100 MEZINÁRODNÍCH JEDNOTEK/ML</t>
  </si>
  <si>
    <t>INJ SOL 5X3MLX100IU/ML</t>
  </si>
  <si>
    <t>INJ SOL ZVL 5X3MLX100IU/ML</t>
  </si>
  <si>
    <t>A10AB05</t>
  </si>
  <si>
    <t>NOVORAPID 100 JEDNOTEK/ML</t>
  </si>
  <si>
    <t>INJ SOL 1X10MLX100UT/ML</t>
  </si>
  <si>
    <t>NOVORAPID PENFILL 100 JEDNOTEK/ML</t>
  </si>
  <si>
    <t>INJ SOL 5X3MLX100UT/ML</t>
  </si>
  <si>
    <t>NOVORAPID FLEXPEN 100 JEDNOTEK/ML</t>
  </si>
  <si>
    <t>A10AC01</t>
  </si>
  <si>
    <t>INSULATARD PENFILL 100 MEZINÁRODNÍCH JEDNOTEK/ML</t>
  </si>
  <si>
    <t>INJ SUS 5X3MLX100IU/ML</t>
  </si>
  <si>
    <t>HUMULIN N (NPH) CARTRIDGE</t>
  </si>
  <si>
    <t>A10AD01</t>
  </si>
  <si>
    <t>HUMULIN M3 (30/70) CARTRIDGE</t>
  </si>
  <si>
    <t>INJ SUS ZVL 5X3MLX100IU/ML</t>
  </si>
  <si>
    <t>A10AE05</t>
  </si>
  <si>
    <t>LEVEMIR 100 JEDNOTEK/ML</t>
  </si>
  <si>
    <t>INJ SOL ZVL 5X3MLX100UT/ML</t>
  </si>
  <si>
    <t>INJ SOL PEP 5X3ML FLEXPEN</t>
  </si>
  <si>
    <t>A10BA02</t>
  </si>
  <si>
    <t>TBL FLM 120X500MG I</t>
  </si>
  <si>
    <t>GLUCOPHAGE XR 750 MG TABLETY S PRODLOUŽENÝM UVOLŇOVÁNÍM</t>
  </si>
  <si>
    <t>TBL PRO 60X750MG II</t>
  </si>
  <si>
    <t>TBL FLM 60X1000MG</t>
  </si>
  <si>
    <t>TBL FLM 60X500MG I</t>
  </si>
  <si>
    <t>TBL FLM 60X850MG I</t>
  </si>
  <si>
    <t>A10BB12</t>
  </si>
  <si>
    <t>TBL NOB 30X2MG</t>
  </si>
  <si>
    <t>B01AA03</t>
  </si>
  <si>
    <t>TBL NOB 100X2MG I</t>
  </si>
  <si>
    <t>WARFARIN ORION 3 MG</t>
  </si>
  <si>
    <t>TBL NOB 100X3MG</t>
  </si>
  <si>
    <t>WARFARIN ORION 5 MG</t>
  </si>
  <si>
    <t>TBL NOB 100X5MG</t>
  </si>
  <si>
    <t>B01AB06</t>
  </si>
  <si>
    <t>INJ SOL 10X5MLX9500IU/ML</t>
  </si>
  <si>
    <t>INJ SOL ISP 2X0,6MLX19000IU/ML</t>
  </si>
  <si>
    <t>INJ SOL ISP 10X0,6ML</t>
  </si>
  <si>
    <t>INJ SOL ISP 10X0,3MLX9500IU/ML</t>
  </si>
  <si>
    <t>INJ SOL ISP 10X0,6MLX9500IU/ML</t>
  </si>
  <si>
    <t>INJ SOL ISP 10X1MLX9500IU/ML</t>
  </si>
  <si>
    <t>INJ SOL ISP 10X0,4MLX9500IU/ML</t>
  </si>
  <si>
    <t>INJ SOL ISP 10X0,8MLX9500IU/ML</t>
  </si>
  <si>
    <t>INJ SOL ISP 10X0,8ML</t>
  </si>
  <si>
    <t>B01AC04</t>
  </si>
  <si>
    <t>TBL FLM 28X75MG</t>
  </si>
  <si>
    <t>TBL FLM 56X75MG</t>
  </si>
  <si>
    <t>B01AC05</t>
  </si>
  <si>
    <t>TBL FLM 30X250MG</t>
  </si>
  <si>
    <t>B01AF02</t>
  </si>
  <si>
    <t>TBL FLM 20X2,5MG</t>
  </si>
  <si>
    <t>TBL FLM 60X2,5MG</t>
  </si>
  <si>
    <t>C01BC03</t>
  </si>
  <si>
    <t>TBL FLM 50X150MG</t>
  </si>
  <si>
    <t>C01BD01</t>
  </si>
  <si>
    <t>INJ SOL 6X3MLX50MG/ML</t>
  </si>
  <si>
    <t>TBL NOB 30X200MG</t>
  </si>
  <si>
    <t>TBL NOB 60X200MG</t>
  </si>
  <si>
    <t>C01EB15</t>
  </si>
  <si>
    <t>TBL PRO 60X35MG</t>
  </si>
  <si>
    <t>TBL RET 60X35MG</t>
  </si>
  <si>
    <t>C02AC05</t>
  </si>
  <si>
    <t>TBL FLM 30X0,2MG</t>
  </si>
  <si>
    <t>MOXOSTAD 0,3 MG</t>
  </si>
  <si>
    <t>TBL FLM 30X0,3MG</t>
  </si>
  <si>
    <t>MOXOSTAD 0,4 MG</t>
  </si>
  <si>
    <t>TBL FLM 30X0,4MG</t>
  </si>
  <si>
    <t>C02CA04</t>
  </si>
  <si>
    <t>TBL NOB 90X4MG</t>
  </si>
  <si>
    <t>TBL NOB 30X4MG</t>
  </si>
  <si>
    <t>C07AB05</t>
  </si>
  <si>
    <t>TBL FLM 28X20MG</t>
  </si>
  <si>
    <t>TBL FLM 98X20MG</t>
  </si>
  <si>
    <t>C07AB07</t>
  </si>
  <si>
    <t>TBL FLM 30X5MG</t>
  </si>
  <si>
    <t>TBL FLM 30X10MG</t>
  </si>
  <si>
    <t>C07AG02</t>
  </si>
  <si>
    <t>TBL NOB 30X6,25MG</t>
  </si>
  <si>
    <t>TBL NOB 30X25MG</t>
  </si>
  <si>
    <t>C07BB07</t>
  </si>
  <si>
    <t>LODOZ 2,5 MG/6,25 MG</t>
  </si>
  <si>
    <t>TBL FLM 30X2,5MG/6,25MG</t>
  </si>
  <si>
    <t>LODOZ 5 MG/6,25 MG</t>
  </si>
  <si>
    <t>TBL FLM 30X5MG/6,25MG</t>
  </si>
  <si>
    <t>C08CA08</t>
  </si>
  <si>
    <t>TBL NOB 30X10MG</t>
  </si>
  <si>
    <t>TBL NOB 100X10MG</t>
  </si>
  <si>
    <t>TBL NOB 30X20MG</t>
  </si>
  <si>
    <t>C08DA01</t>
  </si>
  <si>
    <t>TBL FLM 50X40MG</t>
  </si>
  <si>
    <t>C09AA04</t>
  </si>
  <si>
    <t>TBL FLM 90X5MG</t>
  </si>
  <si>
    <t>TBL FLM 90X10MG</t>
  </si>
  <si>
    <t>TBL NOB 30X8MG</t>
  </si>
  <si>
    <t>C09AA05</t>
  </si>
  <si>
    <t>TRITACE 10 MG</t>
  </si>
  <si>
    <t>TBL NOB 20X1,25MG</t>
  </si>
  <si>
    <t>TBL NOB 20X2,5MG</t>
  </si>
  <si>
    <t>TRITACE 5 MG</t>
  </si>
  <si>
    <t>TBL NOB 30X5MG</t>
  </si>
  <si>
    <t>C09BA04</t>
  </si>
  <si>
    <t>PRESTARIUM NEO COMBI 5 MG/1,25 MG</t>
  </si>
  <si>
    <t>TBL FLM 30X5MG/1,25MG</t>
  </si>
  <si>
    <t>TBL FLM 90X5MG/1,25MG</t>
  </si>
  <si>
    <t>TBL NOB 30X2MG/0,625MG II</t>
  </si>
  <si>
    <t>TBL NOB 30X4MG/1,25MG II</t>
  </si>
  <si>
    <t>TBL NOB 90X4MG/1,25MG II</t>
  </si>
  <si>
    <t>TBL NOB 30X8MG/2,5MG</t>
  </si>
  <si>
    <t>TBL FLM 30X10MG/2,5MG</t>
  </si>
  <si>
    <t>TBL FLM 90X10MG/2,5MG</t>
  </si>
  <si>
    <t>C09BA05</t>
  </si>
  <si>
    <t>TBL NOB 30X5MG/25MG</t>
  </si>
  <si>
    <t>C09BA06</t>
  </si>
  <si>
    <t>TBL FLM 30X20MG/12,5MG</t>
  </si>
  <si>
    <t>ACCUZIDE 10</t>
  </si>
  <si>
    <t>TBL FLM 30X10MG/12,5MG</t>
  </si>
  <si>
    <t>C09BB04</t>
  </si>
  <si>
    <t>TBL NOB 30X5MG/5MG</t>
  </si>
  <si>
    <t>TBL NOB 90X5MG/5MG</t>
  </si>
  <si>
    <t>TBL NOB 30X10MG/10MG</t>
  </si>
  <si>
    <t>TBL NOB 90X10MG/10MG</t>
  </si>
  <si>
    <t>TBL NOB 120X10MG/10MG</t>
  </si>
  <si>
    <t>C09CA01</t>
  </si>
  <si>
    <t>LOZAP 12,5 ZENTIVA</t>
  </si>
  <si>
    <t>TBL FLM 30X12,5MG PVC</t>
  </si>
  <si>
    <t>TBL FLM 30X50MG II</t>
  </si>
  <si>
    <t>C09CA07</t>
  </si>
  <si>
    <t>TBL NOB 30X80MG</t>
  </si>
  <si>
    <t>C09DA01</t>
  </si>
  <si>
    <t>TBL FLM 30X50MG/12,5MG</t>
  </si>
  <si>
    <t>TBL FLM 90X50MG/12,5MG</t>
  </si>
  <si>
    <t>C10AA01</t>
  </si>
  <si>
    <t>TBL FLM 30X20MG</t>
  </si>
  <si>
    <t>C10AA05</t>
  </si>
  <si>
    <t>SORTIS 10 MG</t>
  </si>
  <si>
    <t>TBL FLM 100X20MG</t>
  </si>
  <si>
    <t>TBL FLM 30X40MG</t>
  </si>
  <si>
    <t>TBL FLM 100X40MG</t>
  </si>
  <si>
    <t>C10AA07</t>
  </si>
  <si>
    <t>TBL FLM 90X20MG</t>
  </si>
  <si>
    <t>C10AB05</t>
  </si>
  <si>
    <t>CPS DUR 30X200MG</t>
  </si>
  <si>
    <t>CPS DUR 30X267MG</t>
  </si>
  <si>
    <t>C10BX03</t>
  </si>
  <si>
    <t>CADUET 5 MG/10 MG</t>
  </si>
  <si>
    <t>TBL FLM 30X5MG/10MG</t>
  </si>
  <si>
    <t>CADUET 10 MG/10 MG</t>
  </si>
  <si>
    <t>TBL FLM 30X10MG/10MG</t>
  </si>
  <si>
    <t>G04CA02</t>
  </si>
  <si>
    <t>CPS RDR 30X0,4MG</t>
  </si>
  <si>
    <t>H02AB04</t>
  </si>
  <si>
    <t>TBL NOB 30X4MG I</t>
  </si>
  <si>
    <t>TBL NOB 50X16MG</t>
  </si>
  <si>
    <t>SOLU-MEDROL 62,5 MG/ML</t>
  </si>
  <si>
    <t>INJ PSO LQF 1GM+16MLX62,5MG/ML</t>
  </si>
  <si>
    <t>H03AA01</t>
  </si>
  <si>
    <t>TBL NOB 100X88RG II</t>
  </si>
  <si>
    <t>TBL NOB 100X112RG II</t>
  </si>
  <si>
    <t>TBL NOB 100X125RG II</t>
  </si>
  <si>
    <t>TBL NOB 100X75RG II</t>
  </si>
  <si>
    <t>TBL NOB 100X50RG II</t>
  </si>
  <si>
    <t>TBL NOB 100X100RG II</t>
  </si>
  <si>
    <t>EUTHYROX 75 MIKROGRAMŮ</t>
  </si>
  <si>
    <t>TBL NOB 100X75RG</t>
  </si>
  <si>
    <t>EUTHYROX 50 MIKROGRAMŮ</t>
  </si>
  <si>
    <t>TBL NOB 100X50RG</t>
  </si>
  <si>
    <t>EUTHYROX 150 MIKROGRAMŮ</t>
  </si>
  <si>
    <t>TBL NOB 100X150RG</t>
  </si>
  <si>
    <t>J01AA12</t>
  </si>
  <si>
    <t>INF PLV SOL 10X50MG</t>
  </si>
  <si>
    <t>J01CA01</t>
  </si>
  <si>
    <t>J01CR02</t>
  </si>
  <si>
    <t>TBL FLM 14X875MG/125MG</t>
  </si>
  <si>
    <t>TBL FLM 21X875MG/125MG</t>
  </si>
  <si>
    <t>AMOKSIKLAV 1,2 G</t>
  </si>
  <si>
    <t>INJ+INF PLV SOL 5X1000MG/200MG</t>
  </si>
  <si>
    <t>INJ+INF PLV SOL 5X500MG/100MG</t>
  </si>
  <si>
    <t>J01CR05</t>
  </si>
  <si>
    <t>INF PLV SOL 10X4GM/0,5GM</t>
  </si>
  <si>
    <t>J01DC02</t>
  </si>
  <si>
    <t>XORIMAX 500 MG POTAHOVANÉ TABLETY</t>
  </si>
  <si>
    <t>TBL FLM 10X500MG</t>
  </si>
  <si>
    <t>J01DD01</t>
  </si>
  <si>
    <t>J01DD02</t>
  </si>
  <si>
    <t>CEFTAZIDIM KABI 2 G</t>
  </si>
  <si>
    <t>J01DH02</t>
  </si>
  <si>
    <t>J01DH51</t>
  </si>
  <si>
    <t>INF PLV SOL 1X10X500MG/500MG</t>
  </si>
  <si>
    <t>J01FA09</t>
  </si>
  <si>
    <t>J01FA10</t>
  </si>
  <si>
    <t>TBL FLM 3X500MG</t>
  </si>
  <si>
    <t>J01GB03</t>
  </si>
  <si>
    <t>GENTAMICIN B.BRAUN 3 MG/ML INFUZNÍ ROZTOK</t>
  </si>
  <si>
    <t>INF SOL 20X80MLX3MG/ML</t>
  </si>
  <si>
    <t>J01GB06</t>
  </si>
  <si>
    <t>INJ+INF SOL 10X2MLX250MG/ML</t>
  </si>
  <si>
    <t>J01MA01</t>
  </si>
  <si>
    <t>INF SOL 10X100MLX2MG/ML</t>
  </si>
  <si>
    <t>J01MA03</t>
  </si>
  <si>
    <t>ABAKTAL 400 MG/5 ML</t>
  </si>
  <si>
    <t>INF SOL 10X5MLX80MG/ML</t>
  </si>
  <si>
    <t>J01XA01</t>
  </si>
  <si>
    <t>INF PLV SOL 1X1000MG</t>
  </si>
  <si>
    <t>J01XB01</t>
  </si>
  <si>
    <t>COLOMYCIN INJEKCE 1 000 000 MEZINÁRODNÍCH JEDNOTEK</t>
  </si>
  <si>
    <t>INJ PLV SOL+SOL NEB 10X1MU</t>
  </si>
  <si>
    <t>J01XD01</t>
  </si>
  <si>
    <t>METRONIDAZOLE 0,5%-POLPHARMA</t>
  </si>
  <si>
    <t>INF SOL 1X100MLX5MG/ML</t>
  </si>
  <si>
    <t>J02AC01</t>
  </si>
  <si>
    <t>DIFLUCAN 150 MG</t>
  </si>
  <si>
    <t>CPS DUR 1X150MG I</t>
  </si>
  <si>
    <t>CPS DUR 28X100MG I</t>
  </si>
  <si>
    <t>L02BG04</t>
  </si>
  <si>
    <t>TBL FLM 30(3X10)X2,5MG</t>
  </si>
  <si>
    <t>L03AA02</t>
  </si>
  <si>
    <t>INJ+INF SOL ISP 5X0,5ML I</t>
  </si>
  <si>
    <t>L04AA13</t>
  </si>
  <si>
    <t>M01AC06</t>
  </si>
  <si>
    <t>TBL NOB 60X15MG</t>
  </si>
  <si>
    <t>M01AX17</t>
  </si>
  <si>
    <t>TBL NOB 15X100MG</t>
  </si>
  <si>
    <t>TBL NOB 30X100MG</t>
  </si>
  <si>
    <t>N02AE01</t>
  </si>
  <si>
    <t>TDR EMP 5X35RG/H</t>
  </si>
  <si>
    <t>TRANSTEC 52,5 MCG/H</t>
  </si>
  <si>
    <t>TDR EMP 5X52,5RG/H</t>
  </si>
  <si>
    <t>N02AX02</t>
  </si>
  <si>
    <t>TRAMAL RETARD TABLETY 100 MG</t>
  </si>
  <si>
    <t>TBL PRO 10X100MG</t>
  </si>
  <si>
    <t>POR GTT SOL 1X10MLX100MG/ML</t>
  </si>
  <si>
    <t>CPS DUR 20X50MG</t>
  </si>
  <si>
    <t>INJ SOL 5X1MLX50MG</t>
  </si>
  <si>
    <t>TBL PRO 30X100MG</t>
  </si>
  <si>
    <t>TBL PRO 50X100MG</t>
  </si>
  <si>
    <t>POR GTT SOL 96MLX100MG/ML</t>
  </si>
  <si>
    <t>N03AG01</t>
  </si>
  <si>
    <t>DEPAKINE CHRONO 500 MG SÉCABLE</t>
  </si>
  <si>
    <t>DEPAKINE CHRONO 300 MG SÉCABLE</t>
  </si>
  <si>
    <t>N03AX09</t>
  </si>
  <si>
    <t>TBL NOB 42X100MG</t>
  </si>
  <si>
    <t>TBL NOB 42X25MG</t>
  </si>
  <si>
    <t>N03AX12</t>
  </si>
  <si>
    <t>NEURONTIN 100 MG</t>
  </si>
  <si>
    <t>CPS DUR 100X100MG</t>
  </si>
  <si>
    <t>CPS DUR 50X300MG</t>
  </si>
  <si>
    <t>CPS DUR 100X300MG</t>
  </si>
  <si>
    <t>NEURONTIN 400 MG</t>
  </si>
  <si>
    <t>CPS DUR 50X400MG</t>
  </si>
  <si>
    <t>N03AX14</t>
  </si>
  <si>
    <t>TBL FLM 50X250MG</t>
  </si>
  <si>
    <t>TBL FLM 100X500MG</t>
  </si>
  <si>
    <t>N04BC04</t>
  </si>
  <si>
    <t>TBL PRO 84X2MG II</t>
  </si>
  <si>
    <t>TBL PRO 28X4MG II</t>
  </si>
  <si>
    <t>N04BC05</t>
  </si>
  <si>
    <t>TBL NOB 30X0,18MG</t>
  </si>
  <si>
    <t>N05BA12</t>
  </si>
  <si>
    <t>XANAX SR 0,5 MG</t>
  </si>
  <si>
    <t>TBL PRO 30X0,5MG</t>
  </si>
  <si>
    <t>XANAX 0,25 MG</t>
  </si>
  <si>
    <t>TBL NOB 30X0,25MG</t>
  </si>
  <si>
    <t>XANAX 0,5 MG</t>
  </si>
  <si>
    <t>TBL NOB 30X0,5MG</t>
  </si>
  <si>
    <t>XANAX 1 MG</t>
  </si>
  <si>
    <t>TBL NOB 30X1MG</t>
  </si>
  <si>
    <t>N06AB04</t>
  </si>
  <si>
    <t>TBL FLM 60X20MG</t>
  </si>
  <si>
    <t>N06AB05</t>
  </si>
  <si>
    <t>N06AB06</t>
  </si>
  <si>
    <t>TBL FLM 30X50MG</t>
  </si>
  <si>
    <t>ZOLOFT 50 MG</t>
  </si>
  <si>
    <t>TBL FLM 28X50MG</t>
  </si>
  <si>
    <t>ZOLOFT 100 MG</t>
  </si>
  <si>
    <t>TBL FLM 28X100MG</t>
  </si>
  <si>
    <t>N06AB10</t>
  </si>
  <si>
    <t>N06AX11</t>
  </si>
  <si>
    <t>MIRZATEN 30 MG</t>
  </si>
  <si>
    <t>TBL FLM 30X30MG</t>
  </si>
  <si>
    <t>N06BX18</t>
  </si>
  <si>
    <t>TBL NOB 90X10MG</t>
  </si>
  <si>
    <t>N07CA01</t>
  </si>
  <si>
    <t>TBL NOB 100X8MG</t>
  </si>
  <si>
    <t>TBL NOB 60X16MG</t>
  </si>
  <si>
    <t>TBL NOB 60X24MG</t>
  </si>
  <si>
    <t>R03AC02</t>
  </si>
  <si>
    <t>INH SUS PSS 200DÁVX100RG/DÁV</t>
  </si>
  <si>
    <t>R03AC13</t>
  </si>
  <si>
    <t>INH SOL PSS 100DÁVX12RG/DÁV</t>
  </si>
  <si>
    <t>R03AC18</t>
  </si>
  <si>
    <t>ONBREZ BREEZHALER 150 MIKROGRAMŮ</t>
  </si>
  <si>
    <t>INH PLV CPS DUR 30+INHX150RG</t>
  </si>
  <si>
    <t>R03AL04</t>
  </si>
  <si>
    <t>ULTIBRO BREEZHALER 85 MIKROGRAMŮ/43 MIKROGRAMŮ</t>
  </si>
  <si>
    <t>INH PLV CPS DUR 30X1+1INH</t>
  </si>
  <si>
    <t>R05CB01</t>
  </si>
  <si>
    <t>R06AE07</t>
  </si>
  <si>
    <t>TBL FLM 60X10MG</t>
  </si>
  <si>
    <t>R06AE09</t>
  </si>
  <si>
    <t>TBL FLM 30X5MG I</t>
  </si>
  <si>
    <t>V06XX</t>
  </si>
  <si>
    <t>POR PLV SOL 1X400GM</t>
  </si>
  <si>
    <t>PLV SOL 1X225GM</t>
  </si>
  <si>
    <t>CUBITAN S PŘÍCHUTÍ VANILKOVOU</t>
  </si>
  <si>
    <t>CUBITAN S PŘÍCHUTÍ ČOKOLÁDOVOU</t>
  </si>
  <si>
    <t>CUBITAN S PŘÍCHUTÍ JAHODOVOU</t>
  </si>
  <si>
    <t>NUTRISON ADVANCED DIASON LOW ENERGY</t>
  </si>
  <si>
    <t>NUTRILAC NATURAL</t>
  </si>
  <si>
    <t>NUTRILAC NATURAL PLUS</t>
  </si>
  <si>
    <t>NUTRILAC COFFEE S</t>
  </si>
  <si>
    <t>NUTRILAC VANILKA S</t>
  </si>
  <si>
    <t>NUTRIDRINK CREME S PŘÍCHUTÍ LESNÍHO OVOCE</t>
  </si>
  <si>
    <t>NUTRIDRINK BALÍČEK 5 + 1</t>
  </si>
  <si>
    <t>A10AE04</t>
  </si>
  <si>
    <t>INJ SOL 10X(2X5)X3ML I</t>
  </si>
  <si>
    <t>Přehled plnění pozitivního listu - spotřeba léčivých přípravků - orientační přehled</t>
  </si>
  <si>
    <t>30 - Oddělení geriatrie</t>
  </si>
  <si>
    <t>3011 - lůžkové oddělení 46, 47</t>
  </si>
  <si>
    <t>3021 - ambulance</t>
  </si>
  <si>
    <t>HVLP</t>
  </si>
  <si>
    <t>IPLP</t>
  </si>
  <si>
    <t>PZT</t>
  </si>
  <si>
    <t>89301301</t>
  </si>
  <si>
    <t>Standardní lůžková péče Celkem</t>
  </si>
  <si>
    <t>89301303</t>
  </si>
  <si>
    <t>Ambulance interní Celkem</t>
  </si>
  <si>
    <t xml:space="preserve"> </t>
  </si>
  <si>
    <t>* Legenda</t>
  </si>
  <si>
    <t>DIAPZT = Pomůcky pro diabetiky, jejichž název začíná slovem "Pumpa"</t>
  </si>
  <si>
    <t>Aiglová Renáta</t>
  </si>
  <si>
    <t>Bretšnajdrová Milena</t>
  </si>
  <si>
    <t>Doupal Vlastimil</t>
  </si>
  <si>
    <t>Gajdošová Lucie</t>
  </si>
  <si>
    <t>Hanáková Barbora</t>
  </si>
  <si>
    <t>Hrčková Yvona</t>
  </si>
  <si>
    <t>Jiný</t>
  </si>
  <si>
    <t>Kurašová Jitka</t>
  </si>
  <si>
    <t>Mertová Eva</t>
  </si>
  <si>
    <t>Molitorová Ivana</t>
  </si>
  <si>
    <t>Pavlů Naděžda</t>
  </si>
  <si>
    <t>Střídová Eva</t>
  </si>
  <si>
    <t>Šanová Hana</t>
  </si>
  <si>
    <t>Záboj Zdeněk</t>
  </si>
  <si>
    <t>Alopurinol</t>
  </si>
  <si>
    <t>TBL NOB 50X100MG</t>
  </si>
  <si>
    <t>Alprazolam</t>
  </si>
  <si>
    <t>86656</t>
  </si>
  <si>
    <t>NEUROL 1,0</t>
  </si>
  <si>
    <t>Amitriptylin</t>
  </si>
  <si>
    <t>87166</t>
  </si>
  <si>
    <t>AMITRIPTYLIN-SLOVAKOFARMA</t>
  </si>
  <si>
    <t>TBL FLM 20X28,3MG</t>
  </si>
  <si>
    <t>Amoxicilin a enzymový inhibitor</t>
  </si>
  <si>
    <t>Atorvastatin</t>
  </si>
  <si>
    <t>Betaxolol</t>
  </si>
  <si>
    <t>OPH GTT SOL 5MLX5MG/ML</t>
  </si>
  <si>
    <t>Bisoprolol</t>
  </si>
  <si>
    <t>Cinarizin</t>
  </si>
  <si>
    <t>TBL NOB 50X75MG</t>
  </si>
  <si>
    <t>Citalopram</t>
  </si>
  <si>
    <t>Dabigatran-etexilát</t>
  </si>
  <si>
    <t>CPS DUR 60X1X110MG I</t>
  </si>
  <si>
    <t>Domperidon</t>
  </si>
  <si>
    <t>Doxazosin</t>
  </si>
  <si>
    <t>45214</t>
  </si>
  <si>
    <t>ZOXON 2</t>
  </si>
  <si>
    <t>Fosinopril</t>
  </si>
  <si>
    <t>Furosemid</t>
  </si>
  <si>
    <t>TBL NOB 50X40MG</t>
  </si>
  <si>
    <t>98218</t>
  </si>
  <si>
    <t>FURON 40 MG</t>
  </si>
  <si>
    <t>TBL NOB 20X40MG</t>
  </si>
  <si>
    <t>Gabapentin</t>
  </si>
  <si>
    <t>Glycerol-trinitrát</t>
  </si>
  <si>
    <t>NITROMINT 2,6 MG</t>
  </si>
  <si>
    <t>TBL RET 60X2,6MG</t>
  </si>
  <si>
    <t>Hydrochlorothiazid a kalium šetřící diuretika</t>
  </si>
  <si>
    <t>TBL NOB 50X2,5MG/25MG</t>
  </si>
  <si>
    <t>Ipratropium-bromid</t>
  </si>
  <si>
    <t>INH SOL PSS 200DÁVX20RG/DÁV</t>
  </si>
  <si>
    <t>Isosorbid-dinitrát</t>
  </si>
  <si>
    <t>61495</t>
  </si>
  <si>
    <t>CARDIKET RETARD 20</t>
  </si>
  <si>
    <t>TBL PRO 20X20MG I</t>
  </si>
  <si>
    <t>Isosorbid-mononitrát</t>
  </si>
  <si>
    <t>21793</t>
  </si>
  <si>
    <t>TBL PRO 20X100MG</t>
  </si>
  <si>
    <t>Klarithromycin</t>
  </si>
  <si>
    <t>53853</t>
  </si>
  <si>
    <t>TBL FLM 14X500MG</t>
  </si>
  <si>
    <t>Klomipramin</t>
  </si>
  <si>
    <t>Kyselina acetylsalicylová</t>
  </si>
  <si>
    <t>151142</t>
  </si>
  <si>
    <t>ANOPYRIN 100 MG</t>
  </si>
  <si>
    <t>188845</t>
  </si>
  <si>
    <t>TBL ENT 30X100MG I</t>
  </si>
  <si>
    <t>Kyselina listová</t>
  </si>
  <si>
    <t>ACIDUM FOLICUM LÉČIVA</t>
  </si>
  <si>
    <t>Lansoprazol</t>
  </si>
  <si>
    <t>Lerkanidipin</t>
  </si>
  <si>
    <t>TBL FLM 30X10MG II</t>
  </si>
  <si>
    <t>Levothyroxin, sodná sůl</t>
  </si>
  <si>
    <t>Melperon</t>
  </si>
  <si>
    <t>69447</t>
  </si>
  <si>
    <t>TBL OBD 50X25MG</t>
  </si>
  <si>
    <t>Metformin</t>
  </si>
  <si>
    <t>Methylprednisolon</t>
  </si>
  <si>
    <t>Metoprolol</t>
  </si>
  <si>
    <t>49937</t>
  </si>
  <si>
    <t>TBL PRO 28X50MG</t>
  </si>
  <si>
    <t>Molsidomin</t>
  </si>
  <si>
    <t>Moxonidin</t>
  </si>
  <si>
    <t>Nadroparin</t>
  </si>
  <si>
    <t>32059</t>
  </si>
  <si>
    <t>59806</t>
  </si>
  <si>
    <t>Nitrendipin</t>
  </si>
  <si>
    <t>Nitrofurantoin</t>
  </si>
  <si>
    <t>Omeprazol</t>
  </si>
  <si>
    <t>25365</t>
  </si>
  <si>
    <t>Pantoprazol</t>
  </si>
  <si>
    <t>49113</t>
  </si>
  <si>
    <t>Perindopril a amlodipin</t>
  </si>
  <si>
    <t>Perindopril a diuretika</t>
  </si>
  <si>
    <t>Propafenon</t>
  </si>
  <si>
    <t>Rabeprazol</t>
  </si>
  <si>
    <t>157132</t>
  </si>
  <si>
    <t>TBL ENT 60X10MG</t>
  </si>
  <si>
    <t>Ramipril</t>
  </si>
  <si>
    <t>56973</t>
  </si>
  <si>
    <t>TBL NOB 30X1,25MG</t>
  </si>
  <si>
    <t>Ramipril a diuretika</t>
  </si>
  <si>
    <t>117633</t>
  </si>
  <si>
    <t>RAMIPRIL H 2,5MG/12,5MG ACTAVIS</t>
  </si>
  <si>
    <t>TBL NOB 30X2,5MG/12,5MG</t>
  </si>
  <si>
    <t>Rifaximin</t>
  </si>
  <si>
    <t>TBL FLM 28X200MG</t>
  </si>
  <si>
    <t>Sodná sůl metamizolu</t>
  </si>
  <si>
    <t>NOVALGIN TABLETY</t>
  </si>
  <si>
    <t>TBL FLM 20X500MG</t>
  </si>
  <si>
    <t>Spironolakton</t>
  </si>
  <si>
    <t>TBL NOB 20X25MG</t>
  </si>
  <si>
    <t>Sulfamethoxazol a trimethoprim</t>
  </si>
  <si>
    <t>3377</t>
  </si>
  <si>
    <t>TBL NOB 20X400MG/80MG</t>
  </si>
  <si>
    <t>TBL NOB 28X400MG/80MG</t>
  </si>
  <si>
    <t>Sulodexid</t>
  </si>
  <si>
    <t>CPS MOL 50X250SU</t>
  </si>
  <si>
    <t>Tramadol</t>
  </si>
  <si>
    <t>Trimetazidin</t>
  </si>
  <si>
    <t>32915</t>
  </si>
  <si>
    <t>TBL RET 30X35MG</t>
  </si>
  <si>
    <t>Warfarin</t>
  </si>
  <si>
    <t>192341</t>
  </si>
  <si>
    <t>WARFARIN PMCS 5 MG</t>
  </si>
  <si>
    <t>TBL NOB 50X5MG I</t>
  </si>
  <si>
    <t>Zolpidem</t>
  </si>
  <si>
    <t>198051</t>
  </si>
  <si>
    <t>TBL FLM 10X10MG</t>
  </si>
  <si>
    <t>Perindopril, amlodipin a indapamid</t>
  </si>
  <si>
    <t>TBL FLM 30X10MG/2,5MG/10MG</t>
  </si>
  <si>
    <t>Itopridum</t>
  </si>
  <si>
    <t>Klopidogrel</t>
  </si>
  <si>
    <t>TBL NOB 100X25MG</t>
  </si>
  <si>
    <t>Amlodipin</t>
  </si>
  <si>
    <t>125059</t>
  </si>
  <si>
    <t>Bromazepam</t>
  </si>
  <si>
    <t>LEXAURIN 1,5</t>
  </si>
  <si>
    <t>TBL NOB 30X1,5MG</t>
  </si>
  <si>
    <t>Desloratadin</t>
  </si>
  <si>
    <t>POR TBL DIS 30X2,5MG</t>
  </si>
  <si>
    <t>Gliklazid</t>
  </si>
  <si>
    <t>1244</t>
  </si>
  <si>
    <t>TBL RET 30X30MG</t>
  </si>
  <si>
    <t>Magnesium-laktát</t>
  </si>
  <si>
    <t>86393</t>
  </si>
  <si>
    <t>TBL NOB 50X0,5GM</t>
  </si>
  <si>
    <t>Mesalazin</t>
  </si>
  <si>
    <t>46615</t>
  </si>
  <si>
    <t>TBL ENT 30X500MG</t>
  </si>
  <si>
    <t>Nebivolol</t>
  </si>
  <si>
    <t>TBL NOB 28X5MG</t>
  </si>
  <si>
    <t>49122</t>
  </si>
  <si>
    <t>TBL ENT 28X40MG</t>
  </si>
  <si>
    <t>Rosuvastatin</t>
  </si>
  <si>
    <t>Vápník, kombinace s vitaminem D a/nebo jinými léčivy</t>
  </si>
  <si>
    <t>164886</t>
  </si>
  <si>
    <t>TBL FLM 30X600MG/400IU</t>
  </si>
  <si>
    <t>Aciklovir</t>
  </si>
  <si>
    <t>TBL NOB 25X400MG</t>
  </si>
  <si>
    <t>107868</t>
  </si>
  <si>
    <t>TBL NOB 100X100MG</t>
  </si>
  <si>
    <t>TBL NOB 30X300MG</t>
  </si>
  <si>
    <t>Amiodaron</t>
  </si>
  <si>
    <t>125044</t>
  </si>
  <si>
    <t>TBL NOB 28X10MG</t>
  </si>
  <si>
    <t>125045</t>
  </si>
  <si>
    <t>125058</t>
  </si>
  <si>
    <t>85525</t>
  </si>
  <si>
    <t>AMOKSIKLAV 625 MG</t>
  </si>
  <si>
    <t>TBL FLM 21X500MG/125MG</t>
  </si>
  <si>
    <t>122632</t>
  </si>
  <si>
    <t>SORTIS 80 MG</t>
  </si>
  <si>
    <t>TBL FLM 30X80MG</t>
  </si>
  <si>
    <t>Baklofen</t>
  </si>
  <si>
    <t>BACLOFEN-POLPHARMA 10 MG</t>
  </si>
  <si>
    <t>TBL NOB 50X10MG</t>
  </si>
  <si>
    <t>Betahistin</t>
  </si>
  <si>
    <t>Cetirizin</t>
  </si>
  <si>
    <t>Ciprofloxacin</t>
  </si>
  <si>
    <t>29323</t>
  </si>
  <si>
    <t>PRADAXA 75 MG</t>
  </si>
  <si>
    <t>CPS DUR 30X1X75MG I</t>
  </si>
  <si>
    <t>CPS DUR 30X1X110MG I</t>
  </si>
  <si>
    <t>Digoxin</t>
  </si>
  <si>
    <t>DIGOXIN 0,125 LÉČIVA</t>
  </si>
  <si>
    <t>TBL NOB 30X0,125MG</t>
  </si>
  <si>
    <t>Diosmin, kombinace</t>
  </si>
  <si>
    <t>TBL FLM 60X500MG</t>
  </si>
  <si>
    <t>TBL FLM 30X500MG</t>
  </si>
  <si>
    <t>Dosulepin</t>
  </si>
  <si>
    <t>PROTHIADEN 25</t>
  </si>
  <si>
    <t>Draslík</t>
  </si>
  <si>
    <t>TBL NOB 100X175MG/175MG</t>
  </si>
  <si>
    <t>Enalapril</t>
  </si>
  <si>
    <t>115479</t>
  </si>
  <si>
    <t>APO-ENALAPRIL 5 MG</t>
  </si>
  <si>
    <t>Escitalopram</t>
  </si>
  <si>
    <t>Etofylin-nikotinát</t>
  </si>
  <si>
    <t>17983</t>
  </si>
  <si>
    <t>OXYPHYLLIN</t>
  </si>
  <si>
    <t>Famotidin</t>
  </si>
  <si>
    <t>FAMOSAN 20 MG</t>
  </si>
  <si>
    <t>TBL FLM 20X20MG</t>
  </si>
  <si>
    <t>Fentanyl</t>
  </si>
  <si>
    <t>DUROGESIC 25 MCG/H</t>
  </si>
  <si>
    <t>TDR EMP 5X4,2MGX25RG/H</t>
  </si>
  <si>
    <t>Fenytoin</t>
  </si>
  <si>
    <t>200207</t>
  </si>
  <si>
    <t>MONOPRIL 20 MG</t>
  </si>
  <si>
    <t>TBL NOB 28X20MG</t>
  </si>
  <si>
    <t>13459</t>
  </si>
  <si>
    <t>FUROSEMID - SLOVAKOFARMA FORTE</t>
  </si>
  <si>
    <t>TBL NOB 20X250MG</t>
  </si>
  <si>
    <t>TBL NOB 30X125MG</t>
  </si>
  <si>
    <t>TBL NOB 50X250MG</t>
  </si>
  <si>
    <t>84396</t>
  </si>
  <si>
    <t>CPS DUR 20X100MG</t>
  </si>
  <si>
    <t>Glimepirid</t>
  </si>
  <si>
    <t>Hydrogenované námelové alkaloidy</t>
  </si>
  <si>
    <t>SECATOXIN FORTE</t>
  </si>
  <si>
    <t>POR GTT SOL 25MLX2,5MG/ML</t>
  </si>
  <si>
    <t>Hydrochlorothiazid</t>
  </si>
  <si>
    <t>HYDROCHLOROTHIAZID LÉČIVA</t>
  </si>
  <si>
    <t>47477</t>
  </si>
  <si>
    <t>TBL NOB 20X2,5MG/25MG</t>
  </si>
  <si>
    <t>TBL NOB 30X5MG/50MG</t>
  </si>
  <si>
    <t>Chlorid draselný</t>
  </si>
  <si>
    <t>TBL PRO 30X1GM</t>
  </si>
  <si>
    <t>17188</t>
  </si>
  <si>
    <t>TBL ENT 50X500MG</t>
  </si>
  <si>
    <t>Cholekalciferol</t>
  </si>
  <si>
    <t>POR GTT SOL 1X10MLX0,5MG/ML</t>
  </si>
  <si>
    <t>Indapamid</t>
  </si>
  <si>
    <t>TBL NOB 30X2,5MG</t>
  </si>
  <si>
    <t>Irbesartan a diuretika</t>
  </si>
  <si>
    <t>168105</t>
  </si>
  <si>
    <t>IFIRMACOMBI 300 MG/12,5 MG</t>
  </si>
  <si>
    <t>TBL FLM 30X300MG/12,5MG</t>
  </si>
  <si>
    <t>TBL PRO 28X100MG</t>
  </si>
  <si>
    <t>MONOSAN 20 MG</t>
  </si>
  <si>
    <t>164342</t>
  </si>
  <si>
    <t>Kalcitriol</t>
  </si>
  <si>
    <t>14935</t>
  </si>
  <si>
    <t>ROCALTROL 0,25 MIKROGRAMU</t>
  </si>
  <si>
    <t>CPS MOL 30X0,25RG</t>
  </si>
  <si>
    <t>Kandesartan</t>
  </si>
  <si>
    <t>171532</t>
  </si>
  <si>
    <t>CARZAP 4 MG</t>
  </si>
  <si>
    <t>Karbamazepin</t>
  </si>
  <si>
    <t>TBL PRO 50X200MG</t>
  </si>
  <si>
    <t>Karvedilol</t>
  </si>
  <si>
    <t>Klonazepam</t>
  </si>
  <si>
    <t>RIVOTRIL 0,5 MG</t>
  </si>
  <si>
    <t>TBL NOB 50X0,5MG</t>
  </si>
  <si>
    <t>143526</t>
  </si>
  <si>
    <t>CLOPIDOGREL ACTAVIS 75 MG</t>
  </si>
  <si>
    <t>TBL FLM 30X75MG I</t>
  </si>
  <si>
    <t>Kvetiapin</t>
  </si>
  <si>
    <t>129357</t>
  </si>
  <si>
    <t>QUETIAPIN ACTAVIS 200 MG</t>
  </si>
  <si>
    <t>TBL FLM 30X200MG I</t>
  </si>
  <si>
    <t>TBL NOB 3X20X100MG</t>
  </si>
  <si>
    <t>TBL ENT 28X100MG</t>
  </si>
  <si>
    <t>155780</t>
  </si>
  <si>
    <t>TBL NOB 20X100MG/50MG</t>
  </si>
  <si>
    <t>188843</t>
  </si>
  <si>
    <t>TBL ENT 20X100MG I</t>
  </si>
  <si>
    <t>188844</t>
  </si>
  <si>
    <t>TBL ENT 28X100MG I</t>
  </si>
  <si>
    <t>Kyselina valproová</t>
  </si>
  <si>
    <t>Léčiva k terapii onemocnění jater</t>
  </si>
  <si>
    <t>169621</t>
  </si>
  <si>
    <t>TBL FLM 14X10MG II</t>
  </si>
  <si>
    <t>Levodopa a inhibitor dekarboxylázy</t>
  </si>
  <si>
    <t>45239</t>
  </si>
  <si>
    <t>TBL NOB 30X100MG/25MG</t>
  </si>
  <si>
    <t>147452</t>
  </si>
  <si>
    <t>TBL NOB 100X88RG I</t>
  </si>
  <si>
    <t>69190</t>
  </si>
  <si>
    <t>TBL NOB 50X50RG</t>
  </si>
  <si>
    <t>Linagliptin</t>
  </si>
  <si>
    <t>TBL FLM 30X1X5MG</t>
  </si>
  <si>
    <t>168446</t>
  </si>
  <si>
    <t>TBL FLM 28X1X5MG</t>
  </si>
  <si>
    <t>Losartan</t>
  </si>
  <si>
    <t>13892</t>
  </si>
  <si>
    <t>TBL FLM 30X50MG I</t>
  </si>
  <si>
    <t>13886</t>
  </si>
  <si>
    <t>TBL FLM 30X12,5MG AL</t>
  </si>
  <si>
    <t>Losartan a diuretika</t>
  </si>
  <si>
    <t>97027</t>
  </si>
  <si>
    <t>LORISTA H 50 MG/12,5 MG</t>
  </si>
  <si>
    <t>TBL FLM 28X50MG/12,5MG</t>
  </si>
  <si>
    <t>TBL.MAGNESII LACTICI 0,5 GLO</t>
  </si>
  <si>
    <t>TBL NOB 100X500MG</t>
  </si>
  <si>
    <t>184525</t>
  </si>
  <si>
    <t>TBL NOB 20X0,5GM</t>
  </si>
  <si>
    <t>Memantin</t>
  </si>
  <si>
    <t>26501</t>
  </si>
  <si>
    <t>TBL FLM 28X10MG I</t>
  </si>
  <si>
    <t>TBL FLM 28X20MG I</t>
  </si>
  <si>
    <t>Methyldopa (levotočivá)</t>
  </si>
  <si>
    <t>13778</t>
  </si>
  <si>
    <t>TBL PRO 28X25MG</t>
  </si>
  <si>
    <t>46981</t>
  </si>
  <si>
    <t>BETALOC SR 200 MG</t>
  </si>
  <si>
    <t>TBL PRO 30X200MG</t>
  </si>
  <si>
    <t>49934</t>
  </si>
  <si>
    <t>TBL PRO 30X25MG</t>
  </si>
  <si>
    <t>54150</t>
  </si>
  <si>
    <t>TBL NOB 60X25MG</t>
  </si>
  <si>
    <t>TBL PRO 30X50MG</t>
  </si>
  <si>
    <t>58039</t>
  </si>
  <si>
    <t>BETALOC ZOK 200 MG</t>
  </si>
  <si>
    <t>TBL PRO 28X200MG</t>
  </si>
  <si>
    <t>Mirtazapin</t>
  </si>
  <si>
    <t>32061</t>
  </si>
  <si>
    <t>122112</t>
  </si>
  <si>
    <t>APO-OME 20</t>
  </si>
  <si>
    <t>25366</t>
  </si>
  <si>
    <t>CPS ETD 90X20MG</t>
  </si>
  <si>
    <t>Parikalcitol</t>
  </si>
  <si>
    <t>199995</t>
  </si>
  <si>
    <t>CPS MOL 30X1RG</t>
  </si>
  <si>
    <t>Perindopril</t>
  </si>
  <si>
    <t>Piracetam</t>
  </si>
  <si>
    <t>46128</t>
  </si>
  <si>
    <t>PIRACETAM-EGIS 400 MG</t>
  </si>
  <si>
    <t>TBL FLM 60X400MG</t>
  </si>
  <si>
    <t>66646</t>
  </si>
  <si>
    <t>PIRACETAM AL 800</t>
  </si>
  <si>
    <t>TBL FLM 30X800MG</t>
  </si>
  <si>
    <t>Rilmenidin</t>
  </si>
  <si>
    <t>Risperidon</t>
  </si>
  <si>
    <t>RISPERDAL 1 MG</t>
  </si>
  <si>
    <t>TBL FLM 20X1MG</t>
  </si>
  <si>
    <t>Rivaroxaban</t>
  </si>
  <si>
    <t>TBL FLM 28X15MG II</t>
  </si>
  <si>
    <t>Rutosid, kombinace</t>
  </si>
  <si>
    <t>ASCORUTIN</t>
  </si>
  <si>
    <t>TBL FLM 50X100MG/20MG</t>
  </si>
  <si>
    <t>Různé jiné kombinace železa</t>
  </si>
  <si>
    <t>97402</t>
  </si>
  <si>
    <t>TBL FLM 50X320MG/60MG</t>
  </si>
  <si>
    <t>Silymarin</t>
  </si>
  <si>
    <t>103787</t>
  </si>
  <si>
    <t>TBL FLM 50X70MG</t>
  </si>
  <si>
    <t>Sultamicilin</t>
  </si>
  <si>
    <t>TBL FLM 12X375MG</t>
  </si>
  <si>
    <t>Telmisartan</t>
  </si>
  <si>
    <t>Telmisartan a diuretika</t>
  </si>
  <si>
    <t>26577</t>
  </si>
  <si>
    <t>MICARDISPLUS 80 MG/12,5 MG</t>
  </si>
  <si>
    <t>TBL NOB 28X1X80MG/12,5MG</t>
  </si>
  <si>
    <t>Theofylin</t>
  </si>
  <si>
    <t>44302</t>
  </si>
  <si>
    <t>CPS PRO 20X100MG</t>
  </si>
  <si>
    <t>44304</t>
  </si>
  <si>
    <t>CPS PRO 20X200MG</t>
  </si>
  <si>
    <t>44305</t>
  </si>
  <si>
    <t>CPS PRO 50X200MG</t>
  </si>
  <si>
    <t>214903</t>
  </si>
  <si>
    <t>Tiaprid</t>
  </si>
  <si>
    <t>48577</t>
  </si>
  <si>
    <t>TBL NOB 20X100MG</t>
  </si>
  <si>
    <t>Tiklopidin</t>
  </si>
  <si>
    <t>Tramadol, kombinace</t>
  </si>
  <si>
    <t>TBL FLM 20X37,5MG/325MG I</t>
  </si>
  <si>
    <t>TBL FLM 30X37,5MG/325MG I</t>
  </si>
  <si>
    <t>TBL FLM 30X75MG/650MG I</t>
  </si>
  <si>
    <t>Trazodon</t>
  </si>
  <si>
    <t>54093</t>
  </si>
  <si>
    <t>TBL RET 20X150MG</t>
  </si>
  <si>
    <t>32914</t>
  </si>
  <si>
    <t>TBL RET 28X35MG</t>
  </si>
  <si>
    <t>32913</t>
  </si>
  <si>
    <t>TBL RET 20X35MG</t>
  </si>
  <si>
    <t>Trospium</t>
  </si>
  <si>
    <t>TBL FLM 30X15MG</t>
  </si>
  <si>
    <t>Urapidil</t>
  </si>
  <si>
    <t>83252</t>
  </si>
  <si>
    <t>CPS PRO 20X30MG</t>
  </si>
  <si>
    <t>83270</t>
  </si>
  <si>
    <t>CPS PRO 50X30MG</t>
  </si>
  <si>
    <t>83272</t>
  </si>
  <si>
    <t>CPS PRO 50X60MG</t>
  </si>
  <si>
    <t>Valsartan</t>
  </si>
  <si>
    <t>TBL FLM 28X160MG</t>
  </si>
  <si>
    <t>TBL FLM 28X80MG</t>
  </si>
  <si>
    <t>TBL FLM 30</t>
  </si>
  <si>
    <t>CALCICHEW D3 500 MG/ 200 IU</t>
  </si>
  <si>
    <t>TBL MND 20X500MG/200IU</t>
  </si>
  <si>
    <t>189086</t>
  </si>
  <si>
    <t>CALCICHEW D3 LEMON 500 MG/400 IU</t>
  </si>
  <si>
    <t>TBL MND 30X500MG/400IU</t>
  </si>
  <si>
    <t>Verapamil</t>
  </si>
  <si>
    <t>43877</t>
  </si>
  <si>
    <t>VEROGALID ER 240 MG</t>
  </si>
  <si>
    <t>TBL PRO 30X240MG</t>
  </si>
  <si>
    <t>54032</t>
  </si>
  <si>
    <t>VERAPAMIL AL 240 RETARD</t>
  </si>
  <si>
    <t>TBL RET 50X240MG</t>
  </si>
  <si>
    <t>Vinpocetin</t>
  </si>
  <si>
    <t>TBL NOB 50X5MG</t>
  </si>
  <si>
    <t>Apixaban</t>
  </si>
  <si>
    <t>Jiná</t>
  </si>
  <si>
    <t>*1004</t>
  </si>
  <si>
    <t>*1006</t>
  </si>
  <si>
    <t>*3012</t>
  </si>
  <si>
    <t>Kompenzační pomůcky pro tělesně postižené</t>
  </si>
  <si>
    <t>23796</t>
  </si>
  <si>
    <t>KŘESLO KLOZETOVÉ POJÍZDNÉ 512 E</t>
  </si>
  <si>
    <t>ODNÍMATELNÁ MADLA A OPĚRKA ZAD,PLASTOVÁ NÁDOBA,BRZDY</t>
  </si>
  <si>
    <t>23799</t>
  </si>
  <si>
    <t>KŘESLO KLOZETOVÉ PEVNÉ 513 S</t>
  </si>
  <si>
    <t>NASTAVITELNÁ VÝŠKA,ODNÍMATELNÁ MADLA,PLASTOVÁ NÁDOBA S VÍKEM</t>
  </si>
  <si>
    <t>19592</t>
  </si>
  <si>
    <t>TORVACARD 20</t>
  </si>
  <si>
    <t>TBL FLM 30X20MG BLI AL</t>
  </si>
  <si>
    <t>176913</t>
  </si>
  <si>
    <t>Bisoprolol a thiazidy</t>
  </si>
  <si>
    <t>Cinchokain</t>
  </si>
  <si>
    <t>RCT UNG 20GMX1GM/200MG</t>
  </si>
  <si>
    <t>Dehty</t>
  </si>
  <si>
    <t>UNG 30GMX20MG/GM</t>
  </si>
  <si>
    <t>Donepezil</t>
  </si>
  <si>
    <t>154025</t>
  </si>
  <si>
    <t>ALZIL 5 MG</t>
  </si>
  <si>
    <t>TBL FLM 28X5MG</t>
  </si>
  <si>
    <t>16459</t>
  </si>
  <si>
    <t>ARICEPT 10 MG</t>
  </si>
  <si>
    <t>TBL FLM 28X10MG</t>
  </si>
  <si>
    <t>TBL NOB 50X125MG</t>
  </si>
  <si>
    <t>TBL ENT 100X500MG</t>
  </si>
  <si>
    <t>CPS DUR 30X2,5MG</t>
  </si>
  <si>
    <t>Isradipin</t>
  </si>
  <si>
    <t>16439</t>
  </si>
  <si>
    <t>LOMIR SRO</t>
  </si>
  <si>
    <t>CPS PRO 30X5MG</t>
  </si>
  <si>
    <t>21856</t>
  </si>
  <si>
    <t>CORYOL 3,125 MG</t>
  </si>
  <si>
    <t>TBL NOB 30X3,125MG</t>
  </si>
  <si>
    <t>Kyanokobalamin</t>
  </si>
  <si>
    <t>VITAMIN B12 LÉČIVA 1000 MCG</t>
  </si>
  <si>
    <t>INJ SOL 5X1MLX1000RG</t>
  </si>
  <si>
    <t>TBL NOB 50X100MG/50MG</t>
  </si>
  <si>
    <t>TBL ENT 50X100MG</t>
  </si>
  <si>
    <t>TBL ENT 60X100MG I</t>
  </si>
  <si>
    <t>Kyselina alendronová</t>
  </si>
  <si>
    <t>83230</t>
  </si>
  <si>
    <t>ALENDROGEN 70 MG</t>
  </si>
  <si>
    <t>TBL NOB 4X70MG</t>
  </si>
  <si>
    <t>Laktulóza</t>
  </si>
  <si>
    <t>TBL NOB 100X100MG/25MG</t>
  </si>
  <si>
    <t>ISICOM 250 MG</t>
  </si>
  <si>
    <t>TBL NOB 100X250MG/25MG</t>
  </si>
  <si>
    <t>Makrogol</t>
  </si>
  <si>
    <t>POR PLV SOL 4X64GM</t>
  </si>
  <si>
    <t>Medazepam</t>
  </si>
  <si>
    <t>ANSILAN 10 MG TVRDÉ TOBOLKY</t>
  </si>
  <si>
    <t>CPS DUR 25X10MG</t>
  </si>
  <si>
    <t>Meloxikam</t>
  </si>
  <si>
    <t>13281</t>
  </si>
  <si>
    <t>TBL NOB 20X15MG</t>
  </si>
  <si>
    <t>TBL FLM 56X10MG I</t>
  </si>
  <si>
    <t>195131</t>
  </si>
  <si>
    <t>MEMANTIN APOTEX 10 MG POTAHOVANÉ TABLETY</t>
  </si>
  <si>
    <t>TBL FLM 56X10MG</t>
  </si>
  <si>
    <t>132559</t>
  </si>
  <si>
    <t>TBL NOB 50X50MG</t>
  </si>
  <si>
    <t>Metronidazol</t>
  </si>
  <si>
    <t>Multienzymové přípravky (lipáza, proteáza apod.)</t>
  </si>
  <si>
    <t>40378</t>
  </si>
  <si>
    <t>PANZYNORM FORTE-N</t>
  </si>
  <si>
    <t>TBL FLM 30X20000UT</t>
  </si>
  <si>
    <t>13316</t>
  </si>
  <si>
    <t>LUSOPRESS</t>
  </si>
  <si>
    <t>3079</t>
  </si>
  <si>
    <t>UNIPRES 10</t>
  </si>
  <si>
    <t>154748</t>
  </si>
  <si>
    <t>NITROFURANTOIN - RATIOPHARM 100 MG</t>
  </si>
  <si>
    <t>25364</t>
  </si>
  <si>
    <t>CPS ETD 14X20MG</t>
  </si>
  <si>
    <t>Organo-heparinoid</t>
  </si>
  <si>
    <t>HEPAROID LÉČIVA</t>
  </si>
  <si>
    <t>CRM 30GMX2MG/GM</t>
  </si>
  <si>
    <t>119688</t>
  </si>
  <si>
    <t>180578</t>
  </si>
  <si>
    <t>TBL ENT 90X20MG II</t>
  </si>
  <si>
    <t>Paracetamol</t>
  </si>
  <si>
    <t>TBL NOB 24X500MG</t>
  </si>
  <si>
    <t>187788</t>
  </si>
  <si>
    <t>TONARSSA 4 MG/5 MG</t>
  </si>
  <si>
    <t>TBL NOB 30X4MG/5MG</t>
  </si>
  <si>
    <t>Prednison</t>
  </si>
  <si>
    <t>PREDNISON 5 LÉČIVA</t>
  </si>
  <si>
    <t>TBL NOB 20X5MG</t>
  </si>
  <si>
    <t>Ramipril a felodipin</t>
  </si>
  <si>
    <t>TBL RET 30X5MG/5MG</t>
  </si>
  <si>
    <t>166421</t>
  </si>
  <si>
    <t>RILMENIDIN TEVA 1 MG TABLETY</t>
  </si>
  <si>
    <t>Rivastigmin</t>
  </si>
  <si>
    <t>TDR EMP 30X18MGX9,5MG/24H</t>
  </si>
  <si>
    <t>Saccharomyces Boulardii</t>
  </si>
  <si>
    <t>10502</t>
  </si>
  <si>
    <t>CPS DUR 10X250MG</t>
  </si>
  <si>
    <t>19572</t>
  </si>
  <si>
    <t>TBL OBD 25X150MG</t>
  </si>
  <si>
    <t>Simvastatin</t>
  </si>
  <si>
    <t>VEROSPIRON 50 MG</t>
  </si>
  <si>
    <t>CPS DUR 30X50MG</t>
  </si>
  <si>
    <t>TBL FLM 90X75MG/650MG I</t>
  </si>
  <si>
    <t>TBL FLM 90X37,5MG/325MG I</t>
  </si>
  <si>
    <t>TBL FLM 90X600MG/400IU</t>
  </si>
  <si>
    <t>TBL MND 60X500MG/200IU</t>
  </si>
  <si>
    <t>198053</t>
  </si>
  <si>
    <t>TBL FLM 15X10MG</t>
  </si>
  <si>
    <t>193745</t>
  </si>
  <si>
    <t>ELIQUIS 5 MG</t>
  </si>
  <si>
    <t>TBL FLM 60X5MG</t>
  </si>
  <si>
    <t>*2053</t>
  </si>
  <si>
    <t>Kompresní punčochy a návleky</t>
  </si>
  <si>
    <t>45389</t>
  </si>
  <si>
    <t>PUNČOCHY KOMPRESNÍ STEHENNÍ II.K.T.</t>
  </si>
  <si>
    <t>MAXIS COMFORT A-G</t>
  </si>
  <si>
    <t>TBL NOB 25X200MG</t>
  </si>
  <si>
    <t>Alfakalcidol</t>
  </si>
  <si>
    <t>ALPHA D3 0,25 MIKROGRAMU</t>
  </si>
  <si>
    <t>Atenolol</t>
  </si>
  <si>
    <t>TENORMIN 50</t>
  </si>
  <si>
    <t>2949</t>
  </si>
  <si>
    <t>ATENOLOL AL 50</t>
  </si>
  <si>
    <t>TBL NOB 30X50MG</t>
  </si>
  <si>
    <t>132528</t>
  </si>
  <si>
    <t>93014</t>
  </si>
  <si>
    <t>TBL FLM 50X10MG</t>
  </si>
  <si>
    <t>BACLOFEN-POLPHARMA 25 MG</t>
  </si>
  <si>
    <t>TBL NOB 50X25MG</t>
  </si>
  <si>
    <t>Bilastin</t>
  </si>
  <si>
    <t>Cilazapril</t>
  </si>
  <si>
    <t>INHIBACE 2,5 MG</t>
  </si>
  <si>
    <t>TBL FLM 28X2,5MG</t>
  </si>
  <si>
    <t>168373</t>
  </si>
  <si>
    <t>PRADAXA 150 MG</t>
  </si>
  <si>
    <t>CPS DUR 60X1X150MG I</t>
  </si>
  <si>
    <t>Dexamethason</t>
  </si>
  <si>
    <t>TBL NOB 20X4MG</t>
  </si>
  <si>
    <t>52336</t>
  </si>
  <si>
    <t>TBL NOB 100X4MG</t>
  </si>
  <si>
    <t>3542</t>
  </si>
  <si>
    <t>DIGOXIN 0,250 LÉČIVA</t>
  </si>
  <si>
    <t>Eplerenon</t>
  </si>
  <si>
    <t>174335</t>
  </si>
  <si>
    <t>EPLERENON ACTAVIS 50 MG</t>
  </si>
  <si>
    <t>TBL FLM 10X50MG</t>
  </si>
  <si>
    <t>125183</t>
  </si>
  <si>
    <t>CIPRALEX 10 MG</t>
  </si>
  <si>
    <t>183698</t>
  </si>
  <si>
    <t>ESTAN 10 MG POTAHOVANÉ TABLETY</t>
  </si>
  <si>
    <t>Ezetimib</t>
  </si>
  <si>
    <t>8673</t>
  </si>
  <si>
    <t>TBL NOB 30X10MG A</t>
  </si>
  <si>
    <t>Felodipin</t>
  </si>
  <si>
    <t>TBL PRO 30X5MG</t>
  </si>
  <si>
    <t>Chinapril a diuretika</t>
  </si>
  <si>
    <t>168113</t>
  </si>
  <si>
    <t>IFIRMACOMBI 300 MG/25 MG</t>
  </si>
  <si>
    <t>TBL FLM 30X300MG/25MG</t>
  </si>
  <si>
    <t>20159</t>
  </si>
  <si>
    <t>MONOTAB 20</t>
  </si>
  <si>
    <t>TBL NOB 20X20MG</t>
  </si>
  <si>
    <t>Klindamycin</t>
  </si>
  <si>
    <t>83459</t>
  </si>
  <si>
    <t>149479</t>
  </si>
  <si>
    <t>TBL FLM 14X75MG</t>
  </si>
  <si>
    <t>136321</t>
  </si>
  <si>
    <t>QUETIAPIN MYLAN 25 MG</t>
  </si>
  <si>
    <t>TBL FLM 28X25MG</t>
  </si>
  <si>
    <t>TBL NOB 100X100MG/50MG</t>
  </si>
  <si>
    <t>TBL NOB 2X10X100MG</t>
  </si>
  <si>
    <t>Kyselina ursodeoxycholová</t>
  </si>
  <si>
    <t>CPS DUR 50X250MG</t>
  </si>
  <si>
    <t>42546</t>
  </si>
  <si>
    <t>SIR 1X200MLX0,667GM/ML</t>
  </si>
  <si>
    <t>Lamotrigin</t>
  </si>
  <si>
    <t>17141</t>
  </si>
  <si>
    <t>45242</t>
  </si>
  <si>
    <t>TBL NOB 30X250MG/25MG</t>
  </si>
  <si>
    <t>172044</t>
  </si>
  <si>
    <t>LETROX 150</t>
  </si>
  <si>
    <t>TBL NOB 100X150RG II</t>
  </si>
  <si>
    <t>46693</t>
  </si>
  <si>
    <t>EUTHYROX 125 MIKROGRAMŮ</t>
  </si>
  <si>
    <t>TBL NOB 50X125RG</t>
  </si>
  <si>
    <t>97186</t>
  </si>
  <si>
    <t>EUTHYROX 100 MIKROGRAMŮ</t>
  </si>
  <si>
    <t>TBL NOB 100X100RG</t>
  </si>
  <si>
    <t>69192</t>
  </si>
  <si>
    <t>TBL NOB 50X150RG</t>
  </si>
  <si>
    <t>Metformin a linagliptin</t>
  </si>
  <si>
    <t>185271</t>
  </si>
  <si>
    <t>JENTADUETO 2,5 MG/850 MG</t>
  </si>
  <si>
    <t>TBL FLM 30X1X2,5MG/850MG</t>
  </si>
  <si>
    <t>Methotrexát (pouze perorální)</t>
  </si>
  <si>
    <t>157122</t>
  </si>
  <si>
    <t>METHOTREXAT EBEWE 10 MG TABLETY</t>
  </si>
  <si>
    <t>TBL NOB 10X10MG</t>
  </si>
  <si>
    <t>184703</t>
  </si>
  <si>
    <t>METHOTREXAT EBEWE 2,5 MG TABLETY</t>
  </si>
  <si>
    <t>TBL NOB 25X2,5MG</t>
  </si>
  <si>
    <t>163135</t>
  </si>
  <si>
    <t>VASOCARDIN 100</t>
  </si>
  <si>
    <t>215171</t>
  </si>
  <si>
    <t>CPS ETD 20X25000UT</t>
  </si>
  <si>
    <t>Oxazepam</t>
  </si>
  <si>
    <t>OXAZEPAM LÉČIVA</t>
  </si>
  <si>
    <t>TBL NOB 20X10MG</t>
  </si>
  <si>
    <t>49114</t>
  </si>
  <si>
    <t>TBL ENT 56X20MG</t>
  </si>
  <si>
    <t>180640</t>
  </si>
  <si>
    <t>TBL ENT 30X40MG II</t>
  </si>
  <si>
    <t>Pentoxifylin</t>
  </si>
  <si>
    <t>214618</t>
  </si>
  <si>
    <t>TRENTAL 400</t>
  </si>
  <si>
    <t>TBL PRO 20X400MG</t>
  </si>
  <si>
    <t>124115</t>
  </si>
  <si>
    <t>PRESTANCE 10 MG/5 MG</t>
  </si>
  <si>
    <t>TBL NOB 30X10MG/5MG</t>
  </si>
  <si>
    <t>GERATAM 1200 MG</t>
  </si>
  <si>
    <t>TBL FLM 60X1200MG</t>
  </si>
  <si>
    <t>11240</t>
  </si>
  <si>
    <t>TBL FLM 20X1200MG</t>
  </si>
  <si>
    <t>Pitofenon a analgetika</t>
  </si>
  <si>
    <t>Potraviny pro zvláštní lékařské účely (PZLÚ)</t>
  </si>
  <si>
    <t>56977</t>
  </si>
  <si>
    <t>TBL NOB 90X1MG</t>
  </si>
  <si>
    <t>TBL FLM 28X20MG II</t>
  </si>
  <si>
    <t>Sertralin</t>
  </si>
  <si>
    <t>107885</t>
  </si>
  <si>
    <t>APO-SERTRAL 50</t>
  </si>
  <si>
    <t>Silikony</t>
  </si>
  <si>
    <t>20583</t>
  </si>
  <si>
    <t>CPS MOL 50X40MG</t>
  </si>
  <si>
    <t>Síran železnatý</t>
  </si>
  <si>
    <t>14711</t>
  </si>
  <si>
    <t>TARDYFERON</t>
  </si>
  <si>
    <t>TBL RET 30X80MG I</t>
  </si>
  <si>
    <t>Tianeptin</t>
  </si>
  <si>
    <t>TBL OBD 90X12,5MG</t>
  </si>
  <si>
    <t>67436</t>
  </si>
  <si>
    <t>TBL OBD 30X12,5MG</t>
  </si>
  <si>
    <t>POR GTT SOL 30MLX0,14GM/ML</t>
  </si>
  <si>
    <t>Timolol</t>
  </si>
  <si>
    <t>163304</t>
  </si>
  <si>
    <t>TIMOLOL-POS 0,5%</t>
  </si>
  <si>
    <t>OPH GTT SOL 1X5MLX5MG/ML</t>
  </si>
  <si>
    <t>17924</t>
  </si>
  <si>
    <t>TBL FLM 10X37,5MG/325MG</t>
  </si>
  <si>
    <t>TBL FLM 30X37,5MG/325MG</t>
  </si>
  <si>
    <t>Trandolapril</t>
  </si>
  <si>
    <t>100480</t>
  </si>
  <si>
    <t>CPS DUR 28X0,5MG</t>
  </si>
  <si>
    <t>Uhličitan vápenatý</t>
  </si>
  <si>
    <t>89775</t>
  </si>
  <si>
    <t>Valsartan a diuretika</t>
  </si>
  <si>
    <t>134271</t>
  </si>
  <si>
    <t>VALSACOMBI 80 MG/12,5 MG</t>
  </si>
  <si>
    <t>TBL FLM 30X80MG/12,5MG</t>
  </si>
  <si>
    <t>134270</t>
  </si>
  <si>
    <t>TBL FLM 28X80MG/12,5MG</t>
  </si>
  <si>
    <t>198055</t>
  </si>
  <si>
    <t>Aklidinium-bromid</t>
  </si>
  <si>
    <t>185299</t>
  </si>
  <si>
    <t>BRETARIS GENUAIR 322 MIKROGRAMŮ</t>
  </si>
  <si>
    <t>INH PLV 1X30DÁVX322RG</t>
  </si>
  <si>
    <t>TBL FLM 30X10MG/2,5MG/5MG</t>
  </si>
  <si>
    <t>166774</t>
  </si>
  <si>
    <t>ITOPRID PMCS 50 MG</t>
  </si>
  <si>
    <t>TBL FLM 40X50MG I</t>
  </si>
  <si>
    <t>Acebutolol</t>
  </si>
  <si>
    <t>SECTRAL 400 MG</t>
  </si>
  <si>
    <t>TBL FLM 30X400MG</t>
  </si>
  <si>
    <t>53202</t>
  </si>
  <si>
    <t>CIPHIN 500</t>
  </si>
  <si>
    <t>132632</t>
  </si>
  <si>
    <t>118187</t>
  </si>
  <si>
    <t>GLYMEXAN 2 MG</t>
  </si>
  <si>
    <t>Hořčík (různé sole v kombinaci)</t>
  </si>
  <si>
    <t>POR GRA SOL SCC 30X365MG</t>
  </si>
  <si>
    <t>181293</t>
  </si>
  <si>
    <t>ESSENTIALE FORTE 600 MG</t>
  </si>
  <si>
    <t>CPS DUR 30X600MG</t>
  </si>
  <si>
    <t>147456</t>
  </si>
  <si>
    <t>TBL NOB 100X112RG I</t>
  </si>
  <si>
    <t>14811</t>
  </si>
  <si>
    <t>CPS ETD 50X25000UT</t>
  </si>
  <si>
    <t>25362</t>
  </si>
  <si>
    <t>HELICID 10 ZENTIVA</t>
  </si>
  <si>
    <t>CPS ETD 28X10MG</t>
  </si>
  <si>
    <t>180563</t>
  </si>
  <si>
    <t>TBL ENT 90X20MG I</t>
  </si>
  <si>
    <t>125073</t>
  </si>
  <si>
    <t>APO-SIMVA 10</t>
  </si>
  <si>
    <t>Telmisartan a amlodipin</t>
  </si>
  <si>
    <t>TBL NOB 28X80MG/5MG</t>
  </si>
  <si>
    <t>TBL NOB 28X80MG/10MG</t>
  </si>
  <si>
    <t>26576</t>
  </si>
  <si>
    <t>TBL NOB 56X80MG/12,5MG</t>
  </si>
  <si>
    <t>32916</t>
  </si>
  <si>
    <t>TBL RET 56X35MG</t>
  </si>
  <si>
    <t>TBL FLM 20X10MG</t>
  </si>
  <si>
    <t>91788</t>
  </si>
  <si>
    <t>NEUROL 0,25</t>
  </si>
  <si>
    <t>Cefuroxim</t>
  </si>
  <si>
    <t>Distigmin</t>
  </si>
  <si>
    <t>UBRETID 5 MG</t>
  </si>
  <si>
    <t>141036</t>
  </si>
  <si>
    <t>TROMBEX 75 MG POTAHOVANÉ TABLETY</t>
  </si>
  <si>
    <t>TBL FLM 90X75MG</t>
  </si>
  <si>
    <t>169251</t>
  </si>
  <si>
    <t>TBL FLM 30X75MG</t>
  </si>
  <si>
    <t>CPS RDR 30X100MG/25MG</t>
  </si>
  <si>
    <t>Oxikonazol</t>
  </si>
  <si>
    <t>CRM 30GMX10MG/GM</t>
  </si>
  <si>
    <t>124101</t>
  </si>
  <si>
    <t>PRESTANCE 5 MG/10 MG</t>
  </si>
  <si>
    <t>TBL NOB 30X5MG/10MG</t>
  </si>
  <si>
    <t>TBL NOB 28X80MG/12,5MG</t>
  </si>
  <si>
    <t>*1005</t>
  </si>
  <si>
    <t>19594</t>
  </si>
  <si>
    <t>TORVACARD 40</t>
  </si>
  <si>
    <t>TBL FLM 30X40MG BLI AL</t>
  </si>
  <si>
    <t>132727</t>
  </si>
  <si>
    <t>148076</t>
  </si>
  <si>
    <t>ROSUCARD 40 MG POTAHOVANÉ TABLETY</t>
  </si>
  <si>
    <t>192223</t>
  </si>
  <si>
    <t>ZOREM 5 MG</t>
  </si>
  <si>
    <t>174314</t>
  </si>
  <si>
    <t>EPLERENON ACTAVIS 25 MG</t>
  </si>
  <si>
    <t>24803</t>
  </si>
  <si>
    <t>171577</t>
  </si>
  <si>
    <t>MAGNESIUM LACTATE BIOMEDICA 500 MG TABLETY</t>
  </si>
  <si>
    <t>TBL NOB 50X500MG</t>
  </si>
  <si>
    <t>49560</t>
  </si>
  <si>
    <t>MOLSIHEXAL RETARD</t>
  </si>
  <si>
    <t>TBL PRO 30X8MG</t>
  </si>
  <si>
    <t>59805</t>
  </si>
  <si>
    <t>59807</t>
  </si>
  <si>
    <t>INJ SOL ISP 2X0,8MLX19000IU/ML</t>
  </si>
  <si>
    <t>59810</t>
  </si>
  <si>
    <t>INJ SOL ISP 10X1MLX19000IU/ML</t>
  </si>
  <si>
    <t>49112</t>
  </si>
  <si>
    <t>TBL ENT 14X20MG I</t>
  </si>
  <si>
    <t>VEROSPIRON 100 MG</t>
  </si>
  <si>
    <t>CPS DUR 30X100MG</t>
  </si>
  <si>
    <t>159752</t>
  </si>
  <si>
    <t>TRIMETAZIDIN MYLAN 35 MG</t>
  </si>
  <si>
    <t>TBL PRO 10X35MG II</t>
  </si>
  <si>
    <t>29329</t>
  </si>
  <si>
    <t>CPS DUR 60X110MG</t>
  </si>
  <si>
    <t>TBL PRO 30X10MG</t>
  </si>
  <si>
    <t>ATROVENT 0,025%</t>
  </si>
  <si>
    <t>SOL NEB 20MLX0,25MG/ML</t>
  </si>
  <si>
    <t>70933</t>
  </si>
  <si>
    <t>ORTANOL 20 MG</t>
  </si>
  <si>
    <t>30657</t>
  </si>
  <si>
    <t>ORTANOL 10 MG</t>
  </si>
  <si>
    <t>50335</t>
  </si>
  <si>
    <t>PREDNISON 20 LÉČIVA</t>
  </si>
  <si>
    <t>Tamsulosin a dutasterid</t>
  </si>
  <si>
    <t>145987</t>
  </si>
  <si>
    <t>DUODART 0,5 MG/0,4 MG</t>
  </si>
  <si>
    <t>CPS DUR 30X0,5MG/0,4MG</t>
  </si>
  <si>
    <t>138838</t>
  </si>
  <si>
    <t>TBL FLM 2X37,5MG/325MG I</t>
  </si>
  <si>
    <t>Aceklofenak</t>
  </si>
  <si>
    <t>191730</t>
  </si>
  <si>
    <t>BIOFENAC 100 MG POTAHOVANÉ TABLETY</t>
  </si>
  <si>
    <t>TBL FLM 60X100MG</t>
  </si>
  <si>
    <t>14398</t>
  </si>
  <si>
    <t>ALPHA D3 1 MIKROGRAM</t>
  </si>
  <si>
    <t>119773</t>
  </si>
  <si>
    <t>216284</t>
  </si>
  <si>
    <t>TBL NOB 90X100MG</t>
  </si>
  <si>
    <t>125064</t>
  </si>
  <si>
    <t>TBL NOB 90X5MG</t>
  </si>
  <si>
    <t>150796</t>
  </si>
  <si>
    <t>AMLOZEK 5</t>
  </si>
  <si>
    <t>12494</t>
  </si>
  <si>
    <t>AUGMENTIN 1 G</t>
  </si>
  <si>
    <t>TBL FLM 14X875MG/125MG I</t>
  </si>
  <si>
    <t>132711</t>
  </si>
  <si>
    <t>Antiagregancia kromě heparinu, kombinace</t>
  </si>
  <si>
    <t>57364</t>
  </si>
  <si>
    <t>AGGRENOX</t>
  </si>
  <si>
    <t>CPS RDR 60X25MG/200MG</t>
  </si>
  <si>
    <t>132529</t>
  </si>
  <si>
    <t>19593</t>
  </si>
  <si>
    <t>TBL FLM 90X20MG BLI AL</t>
  </si>
  <si>
    <t>93015</t>
  </si>
  <si>
    <t>TBL FLM 100X10MG</t>
  </si>
  <si>
    <t>102681</t>
  </si>
  <si>
    <t>TBL NOB 20X16MG</t>
  </si>
  <si>
    <t>3801</t>
  </si>
  <si>
    <t>CONCOR COR 2,5 MG</t>
  </si>
  <si>
    <t>3802</t>
  </si>
  <si>
    <t>TBL FLM 56X2,5MG</t>
  </si>
  <si>
    <t>94164</t>
  </si>
  <si>
    <t>CONCOR 5</t>
  </si>
  <si>
    <t>Bisoprolol a jiná antihypertenziva</t>
  </si>
  <si>
    <t>184286</t>
  </si>
  <si>
    <t>184290</t>
  </si>
  <si>
    <t>TBL NOB 90X5MG/10MG</t>
  </si>
  <si>
    <t>132676</t>
  </si>
  <si>
    <t>Bromhexin</t>
  </si>
  <si>
    <t>10225</t>
  </si>
  <si>
    <t>BROMHEXIN 12 KM-KAPKY</t>
  </si>
  <si>
    <t>POR GTT SOL 50MLX12MG/ML</t>
  </si>
  <si>
    <t>Celiprolol</t>
  </si>
  <si>
    <t>163143</t>
  </si>
  <si>
    <t>TBL FLM 30X200MG</t>
  </si>
  <si>
    <t>Ciklopirox</t>
  </si>
  <si>
    <t>BATRAFEN KRÉM</t>
  </si>
  <si>
    <t>CRM 20GMX10MG/GM</t>
  </si>
  <si>
    <t>30381</t>
  </si>
  <si>
    <t>STUGERON</t>
  </si>
  <si>
    <t>Ciprofibrát</t>
  </si>
  <si>
    <t>47683</t>
  </si>
  <si>
    <t>LIPANOR</t>
  </si>
  <si>
    <t>168949</t>
  </si>
  <si>
    <t>DESLORATADINE ACTAVIS 5 MG</t>
  </si>
  <si>
    <t>Dihydrokodein</t>
  </si>
  <si>
    <t>TBL RET 60X60MG</t>
  </si>
  <si>
    <t>80452</t>
  </si>
  <si>
    <t>DHC CONTINUS 90 MG</t>
  </si>
  <si>
    <t>TBL RET 56X90MG</t>
  </si>
  <si>
    <t>41798</t>
  </si>
  <si>
    <t>TBL RET 30X60MG</t>
  </si>
  <si>
    <t>Diklofenak</t>
  </si>
  <si>
    <t>CPS RDR 30X75MG I</t>
  </si>
  <si>
    <t>125121</t>
  </si>
  <si>
    <t>APO-DICLO SR 100</t>
  </si>
  <si>
    <t>125122</t>
  </si>
  <si>
    <t>54539</t>
  </si>
  <si>
    <t>DOLMINA INJ</t>
  </si>
  <si>
    <t>INJ SOL 5X3MLX25MG/ML</t>
  </si>
  <si>
    <t>216669</t>
  </si>
  <si>
    <t>CPS RDR 30X75MG II</t>
  </si>
  <si>
    <t>132660</t>
  </si>
  <si>
    <t>132907</t>
  </si>
  <si>
    <t>170545</t>
  </si>
  <si>
    <t>KOGNEZIL 5 MG POTAHOVANÉ TABLETY</t>
  </si>
  <si>
    <t>TBL FLM 50X5MG</t>
  </si>
  <si>
    <t>Doxycyklin</t>
  </si>
  <si>
    <t>4014</t>
  </si>
  <si>
    <t>DOXYBENE 200 MG TABLETY</t>
  </si>
  <si>
    <t>TBL NOB 20X200MG</t>
  </si>
  <si>
    <t>90986</t>
  </si>
  <si>
    <t>DEOXYMYKOIN</t>
  </si>
  <si>
    <t>TBL NOB 10X100MG</t>
  </si>
  <si>
    <t>DOXYBENE 100 MG</t>
  </si>
  <si>
    <t>CPS MOL 10X100MG</t>
  </si>
  <si>
    <t>97655</t>
  </si>
  <si>
    <t>CPS MOL 20X100MG</t>
  </si>
  <si>
    <t>TBL NOB 10X200MG</t>
  </si>
  <si>
    <t>Dronedaron</t>
  </si>
  <si>
    <t>167351</t>
  </si>
  <si>
    <t>MULTAQ 400 MG</t>
  </si>
  <si>
    <t>167350</t>
  </si>
  <si>
    <t>TBL FLM 50X400MG</t>
  </si>
  <si>
    <t>45274</t>
  </si>
  <si>
    <t>ENAP 10 MG</t>
  </si>
  <si>
    <t>59595</t>
  </si>
  <si>
    <t>TBL FLM 50X20MG</t>
  </si>
  <si>
    <t>46327</t>
  </si>
  <si>
    <t>FAMOSAN 10 MG</t>
  </si>
  <si>
    <t>Fenofibrát</t>
  </si>
  <si>
    <t>11014</t>
  </si>
  <si>
    <t>CPS DUR 90X267MG</t>
  </si>
  <si>
    <t>139396</t>
  </si>
  <si>
    <t>DIAPREL MR 60 MG</t>
  </si>
  <si>
    <t>TBL RET 90X60MG</t>
  </si>
  <si>
    <t>163085</t>
  </si>
  <si>
    <t>AMARYL 3 MG</t>
  </si>
  <si>
    <t>TBL NOB 30X3MG</t>
  </si>
  <si>
    <t>Gliquidon</t>
  </si>
  <si>
    <t>TBL NOB 30X30MG</t>
  </si>
  <si>
    <t>Guajfenesin</t>
  </si>
  <si>
    <t>GUAJACURAN 5%</t>
  </si>
  <si>
    <t>INJ SOL 10X10MLX50MG/ML</t>
  </si>
  <si>
    <t>Haloperidol</t>
  </si>
  <si>
    <t>HALOPERIDOL-RICHTER 1,5 MG</t>
  </si>
  <si>
    <t>TBL NOB 50X1,5MG</t>
  </si>
  <si>
    <t>215978</t>
  </si>
  <si>
    <t>47476</t>
  </si>
  <si>
    <t>LORADUR</t>
  </si>
  <si>
    <t>TBL NOB 50X5MG/50MG</t>
  </si>
  <si>
    <t>Chlortalidon a kalium šetřící diuretika</t>
  </si>
  <si>
    <t>88518</t>
  </si>
  <si>
    <t>AMICLOTON</t>
  </si>
  <si>
    <t>TBL NOB 30X2,5MG/25MG</t>
  </si>
  <si>
    <t>132874</t>
  </si>
  <si>
    <t>POR GTT SOL 10MLX0,5MG/ML</t>
  </si>
  <si>
    <t>103788</t>
  </si>
  <si>
    <t>Chondroitin-sulfát</t>
  </si>
  <si>
    <t>160155</t>
  </si>
  <si>
    <t>CONDROSULF 800 TABLETY</t>
  </si>
  <si>
    <t>TBL NOB 90X800MG</t>
  </si>
  <si>
    <t>158287</t>
  </si>
  <si>
    <t>INDAP 2,5 MG</t>
  </si>
  <si>
    <t>TBL NOB 3X10X2,5MG</t>
  </si>
  <si>
    <t>Inzulin lidský</t>
  </si>
  <si>
    <t>26485</t>
  </si>
  <si>
    <t>INJ SOL 1X3MLX100IU/ML</t>
  </si>
  <si>
    <t>Jiná antibiotika pro lokální aplikaci</t>
  </si>
  <si>
    <t>DRM PLV ADS 1X20GM</t>
  </si>
  <si>
    <t>48262</t>
  </si>
  <si>
    <t>DRM PLV ADS 1X5GM</t>
  </si>
  <si>
    <t>55759</t>
  </si>
  <si>
    <t>DRM PLV SOL 1</t>
  </si>
  <si>
    <t>Jodovaný povidon</t>
  </si>
  <si>
    <t>62320</t>
  </si>
  <si>
    <t>UNG 20GMX100MG/GM</t>
  </si>
  <si>
    <t>Kaptopril</t>
  </si>
  <si>
    <t>TENSIOMIN 25 MG</t>
  </si>
  <si>
    <t>107135</t>
  </si>
  <si>
    <t>DALACIN C 150 MG</t>
  </si>
  <si>
    <t>CPS DUR 16X150MG</t>
  </si>
  <si>
    <t>Klotrimazol</t>
  </si>
  <si>
    <t>Kodein</t>
  </si>
  <si>
    <t>88</t>
  </si>
  <si>
    <t>CODEIN SLOVAKOFARMA 15 MG</t>
  </si>
  <si>
    <t>TBL NOB 10X15MG</t>
  </si>
  <si>
    <t>TBL ENT 98X100MG</t>
  </si>
  <si>
    <t>200214</t>
  </si>
  <si>
    <t>TBL NOB 56X100MG</t>
  </si>
  <si>
    <t>Kyselina askorbová (vitamin C)</t>
  </si>
  <si>
    <t>92729</t>
  </si>
  <si>
    <t>ACIDUM ASCORBICUM BIOTIKA</t>
  </si>
  <si>
    <t>INJ SOL 5X5MLX100MG/ML</t>
  </si>
  <si>
    <t>45243</t>
  </si>
  <si>
    <t>TBL NOB 60X250MG/25MG</t>
  </si>
  <si>
    <t>147464</t>
  </si>
  <si>
    <t>EUTHYROX 137 MIKROGRAMŮ</t>
  </si>
  <si>
    <t>TBL NOB 100X137RG I</t>
  </si>
  <si>
    <t>Loperamid</t>
  </si>
  <si>
    <t>CPS DUR 20X2MG</t>
  </si>
  <si>
    <t>Loratadin</t>
  </si>
  <si>
    <t>83827</t>
  </si>
  <si>
    <t>FLONIDAN 10 MG DISTAB</t>
  </si>
  <si>
    <t>POR TBL DIS 10X10MG</t>
  </si>
  <si>
    <t>107174</t>
  </si>
  <si>
    <t>LORISTA 25</t>
  </si>
  <si>
    <t>TBL FLM 50X25MG</t>
  </si>
  <si>
    <t>125036</t>
  </si>
  <si>
    <t>TBL FLM 30X25MG</t>
  </si>
  <si>
    <t>163923</t>
  </si>
  <si>
    <t>163919</t>
  </si>
  <si>
    <t>LORISTA H 100 MG/25 MG</t>
  </si>
  <si>
    <t>TBL FLM 90X100MG/25MG</t>
  </si>
  <si>
    <t>122109</t>
  </si>
  <si>
    <t>TBL FLM 98X100MG/25MG</t>
  </si>
  <si>
    <t>Mebendazol</t>
  </si>
  <si>
    <t>122198</t>
  </si>
  <si>
    <t>VERMOX</t>
  </si>
  <si>
    <t>TBL NOB 6X100MG</t>
  </si>
  <si>
    <t>Medroxyprogesteron a estrogen</t>
  </si>
  <si>
    <t>14628</t>
  </si>
  <si>
    <t>DIVINA</t>
  </si>
  <si>
    <t>TBL NOB 3X21</t>
  </si>
  <si>
    <t>Měkký parafin a tukové produkty</t>
  </si>
  <si>
    <t>100272</t>
  </si>
  <si>
    <t>LIPOBASE</t>
  </si>
  <si>
    <t>100273</t>
  </si>
  <si>
    <t>CRM 1X100GM</t>
  </si>
  <si>
    <t>TBL NOB 30X15MG</t>
  </si>
  <si>
    <t>12356</t>
  </si>
  <si>
    <t>TBL FLM 120X850MG I</t>
  </si>
  <si>
    <t>18630</t>
  </si>
  <si>
    <t>12355</t>
  </si>
  <si>
    <t>TBL FLM 30X850MG I</t>
  </si>
  <si>
    <t>Mupirocin</t>
  </si>
  <si>
    <t>90778</t>
  </si>
  <si>
    <t>BACTROBAN</t>
  </si>
  <si>
    <t>UNG 15GMX20MG/GM</t>
  </si>
  <si>
    <t>Naftidrofuryl</t>
  </si>
  <si>
    <t>Nimesulid</t>
  </si>
  <si>
    <t>17187</t>
  </si>
  <si>
    <t>NIMESIL</t>
  </si>
  <si>
    <t>POR GRA SUS 30X100MG</t>
  </si>
  <si>
    <t>POR GRA SUS 15X100MG I</t>
  </si>
  <si>
    <t>Ofloxacin</t>
  </si>
  <si>
    <t>59687</t>
  </si>
  <si>
    <t>TBL FLM 14X200MG</t>
  </si>
  <si>
    <t>109404</t>
  </si>
  <si>
    <t>NOLPAZA 20 MG ENTEROSOLVENTNÍ TABLETY</t>
  </si>
  <si>
    <t>180645</t>
  </si>
  <si>
    <t>TBL ENT 90X40MG II</t>
  </si>
  <si>
    <t>151302</t>
  </si>
  <si>
    <t>PANTOPRAZOL +PHARMA 40 MG</t>
  </si>
  <si>
    <t>TBL ENT 30X40MG</t>
  </si>
  <si>
    <t>109402</t>
  </si>
  <si>
    <t>TBL ENT 60X20MG</t>
  </si>
  <si>
    <t>184100</t>
  </si>
  <si>
    <t>PANTOPRAZOL MYLAN 40 MG</t>
  </si>
  <si>
    <t>Paracetamol, kombinace kromě psycholeptik</t>
  </si>
  <si>
    <t>TBL NOB 20</t>
  </si>
  <si>
    <t>20027</t>
  </si>
  <si>
    <t>AGAPURIN SR 400</t>
  </si>
  <si>
    <t>TBL PRO 50X400MG</t>
  </si>
  <si>
    <t>53200</t>
  </si>
  <si>
    <t>AGAPURIN</t>
  </si>
  <si>
    <t>INJ SOL 5X5MLX20MG/ML</t>
  </si>
  <si>
    <t>120795</t>
  </si>
  <si>
    <t>APO-PERINDO 4 MG</t>
  </si>
  <si>
    <t>85159</t>
  </si>
  <si>
    <t>PRENESSA 4 MG</t>
  </si>
  <si>
    <t>101197</t>
  </si>
  <si>
    <t>TBL FLM 5X5MG</t>
  </si>
  <si>
    <t>Propiverin</t>
  </si>
  <si>
    <t>66817</t>
  </si>
  <si>
    <t>TBL OBD 50X15MG</t>
  </si>
  <si>
    <t>56978</t>
  </si>
  <si>
    <t>TBL NOB 50X2,5MG</t>
  </si>
  <si>
    <t>50118</t>
  </si>
  <si>
    <t>TRIASYN 2,5/2,5 MG</t>
  </si>
  <si>
    <t>TBL RET 30X2,5MG/2,5MG</t>
  </si>
  <si>
    <t>Ranitidin</t>
  </si>
  <si>
    <t>58293</t>
  </si>
  <si>
    <t>RANISAN 75 MG</t>
  </si>
  <si>
    <t>TBL FLM 20X75MG</t>
  </si>
  <si>
    <t>26529</t>
  </si>
  <si>
    <t>EXELON 1,5 MG</t>
  </si>
  <si>
    <t>CPS DUR 28X1,5MG</t>
  </si>
  <si>
    <t>EXELON 3,0 MG</t>
  </si>
  <si>
    <t>CPS DUR 56X3MG</t>
  </si>
  <si>
    <t>26534</t>
  </si>
  <si>
    <t>CPS DUR 28X3MG</t>
  </si>
  <si>
    <t>132768</t>
  </si>
  <si>
    <t>ASENTRA 50</t>
  </si>
  <si>
    <t>TBL OBD 100X150MG</t>
  </si>
  <si>
    <t>13701</t>
  </si>
  <si>
    <t>SIMGAL 20 MG</t>
  </si>
  <si>
    <t>TBL FLM 84X20MG</t>
  </si>
  <si>
    <t>NOVALGIN INJEKCE</t>
  </si>
  <si>
    <t>INJ SOL 5X5MLX500MG/ML</t>
  </si>
  <si>
    <t>INJ SOL 10X2MLX500MG/ML</t>
  </si>
  <si>
    <t>75023</t>
  </si>
  <si>
    <t>COTRIMOXAZOL AL FORTE</t>
  </si>
  <si>
    <t>TBL NOB 20X800MG/160MG</t>
  </si>
  <si>
    <t>167863</t>
  </si>
  <si>
    <t>TBL NOB 98X80MG/10MG</t>
  </si>
  <si>
    <t>167862</t>
  </si>
  <si>
    <t>TBL NOB 90X1X80MG/10MG</t>
  </si>
  <si>
    <t>167855</t>
  </si>
  <si>
    <t>TBL NOB 90X1X80MG/5MG</t>
  </si>
  <si>
    <t>26575</t>
  </si>
  <si>
    <t>TBL NOB 98X80MG/12,5MG</t>
  </si>
  <si>
    <t>29679</t>
  </si>
  <si>
    <t>TBL NOB 90X1X80MG/12,5MG</t>
  </si>
  <si>
    <t>Thiamazol</t>
  </si>
  <si>
    <t>146119</t>
  </si>
  <si>
    <t>87148</t>
  </si>
  <si>
    <t>Thiokolchikosid</t>
  </si>
  <si>
    <t>107944</t>
  </si>
  <si>
    <t>MUSCORIL INJ</t>
  </si>
  <si>
    <t>INJ SOL 6X2MLX2MG/ML</t>
  </si>
  <si>
    <t>Tobramycin</t>
  </si>
  <si>
    <t>OPH UNG 3,5GMX3MG/GM</t>
  </si>
  <si>
    <t>Tolperison</t>
  </si>
  <si>
    <t>MYDOCALM 150 MG</t>
  </si>
  <si>
    <t>TBL FLM 30X150MG</t>
  </si>
  <si>
    <t>17929</t>
  </si>
  <si>
    <t>TBL FLM 60X37,5MG/325MG</t>
  </si>
  <si>
    <t>201612</t>
  </si>
  <si>
    <t>TBL FLM 60X1X37,5MG/325MG</t>
  </si>
  <si>
    <t>Triamcinolon</t>
  </si>
  <si>
    <t>2828</t>
  </si>
  <si>
    <t>TRIAMCINOLON LÉČIVA CRM</t>
  </si>
  <si>
    <t>CRM 10GMX1MG/GM</t>
  </si>
  <si>
    <t>32918</t>
  </si>
  <si>
    <t>TBL RET 90X35MG</t>
  </si>
  <si>
    <t>10253</t>
  </si>
  <si>
    <t>146893</t>
  </si>
  <si>
    <t>ZOLPIDEM MYLAN 10 MG</t>
  </si>
  <si>
    <t>146894</t>
  </si>
  <si>
    <t>146898</t>
  </si>
  <si>
    <t>146899</t>
  </si>
  <si>
    <t>146900</t>
  </si>
  <si>
    <t>16286</t>
  </si>
  <si>
    <t>STILNOX</t>
  </si>
  <si>
    <t>146897</t>
  </si>
  <si>
    <t>132603</t>
  </si>
  <si>
    <t>198056</t>
  </si>
  <si>
    <t>132803</t>
  </si>
  <si>
    <t>Železo v kombinaci s kyanokobalaminem a kyselinou listovou</t>
  </si>
  <si>
    <t>59570</t>
  </si>
  <si>
    <t>FERRO-FOLGAMMA</t>
  </si>
  <si>
    <t>CPS MOL 50X37MG/5MG/0,01MG</t>
  </si>
  <si>
    <t>Sodná sůl pentosan-polysulfátu</t>
  </si>
  <si>
    <t>21783</t>
  </si>
  <si>
    <t>THROMBOCID GEL</t>
  </si>
  <si>
    <t>GEL 100MGX15MG/GM</t>
  </si>
  <si>
    <t>193747</t>
  </si>
  <si>
    <t>TBL FLM 168X5MG</t>
  </si>
  <si>
    <t>193741</t>
  </si>
  <si>
    <t>TBL FLM 168X2,5MG</t>
  </si>
  <si>
    <t>Erytropoetin</t>
  </si>
  <si>
    <t>149570</t>
  </si>
  <si>
    <t>BINOCRIT 30000 IU/0,75ML</t>
  </si>
  <si>
    <t>INJ SOL ISP 1X0,75ML I</t>
  </si>
  <si>
    <t>*2002</t>
  </si>
  <si>
    <t>Obvazový materiál, náplasti</t>
  </si>
  <si>
    <t>81423</t>
  </si>
  <si>
    <t>KRYTÍ HYIODINE - GEL</t>
  </si>
  <si>
    <t>50ML,1KS</t>
  </si>
  <si>
    <t>170141</t>
  </si>
  <si>
    <t>KRYTÍ MEPILEX</t>
  </si>
  <si>
    <t>20X20CM,SE SILIKONOVOU VRSTVOU SAFETAC,POUZE K VÝKONU 09565,CENA ZA 1KS</t>
  </si>
  <si>
    <t>45800</t>
  </si>
  <si>
    <t>MAXIS COMFORT COTTON A-G SE SAMODRŽÍCÍM LEMEM</t>
  </si>
  <si>
    <t>45798</t>
  </si>
  <si>
    <t>MAXIS COMFORT COTTON A-G</t>
  </si>
  <si>
    <t>Pomůcky pro inkontinentní</t>
  </si>
  <si>
    <t>87628</t>
  </si>
  <si>
    <t>VLOŽKY ABSORPČNÍ TENA LADY MINI PLUS</t>
  </si>
  <si>
    <t>245ML,16KS</t>
  </si>
  <si>
    <t>88141</t>
  </si>
  <si>
    <t>VLOŽKY ABSORPČNÍ TENA LADY NORMAL</t>
  </si>
  <si>
    <t>300ML,24KS</t>
  </si>
  <si>
    <t>88146</t>
  </si>
  <si>
    <t>VLOŽKY ABSORPČNÍ ABRI MAN FORMULA 1 PRO MUŽE</t>
  </si>
  <si>
    <t>450ML,14KS</t>
  </si>
  <si>
    <t>Azithromycin</t>
  </si>
  <si>
    <t>45011</t>
  </si>
  <si>
    <t>TBL FLM 6X500MG</t>
  </si>
  <si>
    <t>28839</t>
  </si>
  <si>
    <t>AERIUS 0,5 MG/ML</t>
  </si>
  <si>
    <t>POR SOL 120ML+LŽIČKAX0,5MG/ML</t>
  </si>
  <si>
    <t>185435</t>
  </si>
  <si>
    <t>TBL FLM 120X500MG</t>
  </si>
  <si>
    <t>147488</t>
  </si>
  <si>
    <t>DONEPEZIL ACCORD 10 MG POTAHOVANÉ TABLETY</t>
  </si>
  <si>
    <t>Klenbuterol</t>
  </si>
  <si>
    <t>13361</t>
  </si>
  <si>
    <t>SPIROPENT</t>
  </si>
  <si>
    <t>TBL NOB 100X0,02MG</t>
  </si>
  <si>
    <t>DRM PLV SOL 1X33000IU/2500IU</t>
  </si>
  <si>
    <t>Kombinace různých antibiotik</t>
  </si>
  <si>
    <t>OPH UNG 1X5GM</t>
  </si>
  <si>
    <t>Nifuratel</t>
  </si>
  <si>
    <t>70498</t>
  </si>
  <si>
    <t>MACMIROR</t>
  </si>
  <si>
    <t>TBL OBD 20X200MG</t>
  </si>
  <si>
    <t>Nystatin, kombinace</t>
  </si>
  <si>
    <t>41146</t>
  </si>
  <si>
    <t>VAG CPS MOL 12X500MG/200KU</t>
  </si>
  <si>
    <t>214601</t>
  </si>
  <si>
    <t>HYPNOGEN</t>
  </si>
  <si>
    <t>Benzoyl-peroxid</t>
  </si>
  <si>
    <t>47279</t>
  </si>
  <si>
    <t>ECLARAN 5</t>
  </si>
  <si>
    <t>GEL 45GMX5GM/100GM</t>
  </si>
  <si>
    <t>29475</t>
  </si>
  <si>
    <t>TBL FLM 98X20MG I</t>
  </si>
  <si>
    <t>1711</t>
  </si>
  <si>
    <t>TBL NOB 100X300MG</t>
  </si>
  <si>
    <t>58874</t>
  </si>
  <si>
    <t>Betamethason</t>
  </si>
  <si>
    <t>17169</t>
  </si>
  <si>
    <t>DRM SOL 100MLX0,5MG/20MG/GM</t>
  </si>
  <si>
    <t>47728</t>
  </si>
  <si>
    <t>16031</t>
  </si>
  <si>
    <t>VOLTAREN 50</t>
  </si>
  <si>
    <t>TBL ENT 20X50MG</t>
  </si>
  <si>
    <t>46621</t>
  </si>
  <si>
    <t>UNO</t>
  </si>
  <si>
    <t>TBL PRO 20X150MG</t>
  </si>
  <si>
    <t>132908</t>
  </si>
  <si>
    <t>147487</t>
  </si>
  <si>
    <t>DONEPEZIL ACCORD 5 MG POTAHOVANÉ TABLETY</t>
  </si>
  <si>
    <t>170544</t>
  </si>
  <si>
    <t>Flutikason-furoát</t>
  </si>
  <si>
    <t>29815</t>
  </si>
  <si>
    <t>AVAMYS 27,5 MIKROGRAMŮ/DÁVKA</t>
  </si>
  <si>
    <t>NAS SPR SUS 1X60DÁVX27,5RG/DÁV</t>
  </si>
  <si>
    <t>Fluvastatin</t>
  </si>
  <si>
    <t>200993</t>
  </si>
  <si>
    <t>TBL PRO 30X80MG</t>
  </si>
  <si>
    <t>158283</t>
  </si>
  <si>
    <t>INDAP 1,25 MG</t>
  </si>
  <si>
    <t>TBL NOB 3X10X1,25MG</t>
  </si>
  <si>
    <t>UNG 10GMX250IU/100IU/GM</t>
  </si>
  <si>
    <t>Ketoprofen</t>
  </si>
  <si>
    <t>84114</t>
  </si>
  <si>
    <t>FASTUM GEL</t>
  </si>
  <si>
    <t>GEL 50GMX25MG/GM</t>
  </si>
  <si>
    <t>55449</t>
  </si>
  <si>
    <t>SIR 1X100MLX1RG/ML</t>
  </si>
  <si>
    <t>90</t>
  </si>
  <si>
    <t>CODEIN SLOVAKOFARMA 30 MG</t>
  </si>
  <si>
    <t>TBL NOB 10X30MG</t>
  </si>
  <si>
    <t>179027</t>
  </si>
  <si>
    <t>179042</t>
  </si>
  <si>
    <t>188846</t>
  </si>
  <si>
    <t>TBL ENT 50X100MG I</t>
  </si>
  <si>
    <t>Kyselina fusidová</t>
  </si>
  <si>
    <t>CRM 1X15GMX20MG/GM</t>
  </si>
  <si>
    <t>Levocetirizin</t>
  </si>
  <si>
    <t>124346</t>
  </si>
  <si>
    <t>TBL FLM 90X5MG I</t>
  </si>
  <si>
    <t>Mebeverin</t>
  </si>
  <si>
    <t>100301</t>
  </si>
  <si>
    <t>DUSPATALIN RETARD</t>
  </si>
  <si>
    <t>CPS RDR 30X200MG</t>
  </si>
  <si>
    <t>Mefenoxalon</t>
  </si>
  <si>
    <t>3645</t>
  </si>
  <si>
    <t>DIMEXOL</t>
  </si>
  <si>
    <t>DORSIFLEX 200 MG</t>
  </si>
  <si>
    <t>46616</t>
  </si>
  <si>
    <t>125516</t>
  </si>
  <si>
    <t>APO-METOPROLOL 50</t>
  </si>
  <si>
    <t>TBL NOB 100X50MG</t>
  </si>
  <si>
    <t>Midazolam</t>
  </si>
  <si>
    <t>15013</t>
  </si>
  <si>
    <t>DORMICUM 7,5 MG</t>
  </si>
  <si>
    <t>TBL FLM 10X7,5MG</t>
  </si>
  <si>
    <t>14812</t>
  </si>
  <si>
    <t>CPS ETD 100X25000UT</t>
  </si>
  <si>
    <t>92628</t>
  </si>
  <si>
    <t>PANZYTRAT 25 000</t>
  </si>
  <si>
    <t>CPS ETD 50X25000UT I</t>
  </si>
  <si>
    <t>POR GRA SUS 30X100MG I</t>
  </si>
  <si>
    <t>111904</t>
  </si>
  <si>
    <t>TBL NOB 100X20MG</t>
  </si>
  <si>
    <t>Paroxetin</t>
  </si>
  <si>
    <t>47085</t>
  </si>
  <si>
    <t>PENTOMER RETARD 400 MG</t>
  </si>
  <si>
    <t>TBL PRO 100X400MG</t>
  </si>
  <si>
    <t>97699</t>
  </si>
  <si>
    <t>120791</t>
  </si>
  <si>
    <t>66818</t>
  </si>
  <si>
    <t>TBL OBD 100X15MG</t>
  </si>
  <si>
    <t>Salbutamol</t>
  </si>
  <si>
    <t>86785</t>
  </si>
  <si>
    <t>CPS MOL 100X40MG</t>
  </si>
  <si>
    <t>86264</t>
  </si>
  <si>
    <t>OPH GTT SOL 1X5MLX3MG/ML</t>
  </si>
  <si>
    <t>12472</t>
  </si>
  <si>
    <t>TRAMABENE KAPKY</t>
  </si>
  <si>
    <t>POR GTT SOL 1X30MLX100MG/ML</t>
  </si>
  <si>
    <t>45387</t>
  </si>
  <si>
    <t>PUNČOCHY KOMPRESNÍ LÝTKOVÉ II.K.T.</t>
  </si>
  <si>
    <t>MAXIS COMFORT A-D</t>
  </si>
  <si>
    <t>19591</t>
  </si>
  <si>
    <t>TORVACARD 10</t>
  </si>
  <si>
    <t>TBL FLM 90X10MG BLI AL</t>
  </si>
  <si>
    <t>58880</t>
  </si>
  <si>
    <t>DOLMINA 100 SR</t>
  </si>
  <si>
    <t>Fluoxetin</t>
  </si>
  <si>
    <t>98791</t>
  </si>
  <si>
    <t>DEPREX LÉČIVA</t>
  </si>
  <si>
    <t>CPS DUR 30X20MG</t>
  </si>
  <si>
    <t>169252</t>
  </si>
  <si>
    <t>VITAMIN B12 LÉČIVA 300 MCG</t>
  </si>
  <si>
    <t>INJ SOL 5X1MLX300RG</t>
  </si>
  <si>
    <t>203564</t>
  </si>
  <si>
    <t>157119</t>
  </si>
  <si>
    <t>Mometason</t>
  </si>
  <si>
    <t>170760</t>
  </si>
  <si>
    <t>MOMMOX 0,05 MG/DÁVKU</t>
  </si>
  <si>
    <t>NAS SPR SUS 140DÁVX0,05MG/DÁV</t>
  </si>
  <si>
    <t>Prednisolon a antiseptika</t>
  </si>
  <si>
    <t>Pseudoefedrin, kombinace</t>
  </si>
  <si>
    <t>202893</t>
  </si>
  <si>
    <t>CLARINASE REPETABS</t>
  </si>
  <si>
    <t>TBL PRO 14X120MG/5MG II</t>
  </si>
  <si>
    <t>TBL FLM 100X320MG/60MG</t>
  </si>
  <si>
    <t>94584</t>
  </si>
  <si>
    <t>AKTIFERRIN</t>
  </si>
  <si>
    <t>POR CPS MOL 50</t>
  </si>
  <si>
    <t>TBL FLM 30X5MG/1,25MG/5MG</t>
  </si>
  <si>
    <t>*2016</t>
  </si>
  <si>
    <t>Amoxicilin</t>
  </si>
  <si>
    <t>32559</t>
  </si>
  <si>
    <t>OSPAMOX 1000 MG</t>
  </si>
  <si>
    <t>TBL FLM 14X1000MG</t>
  </si>
  <si>
    <t>Atenolol a thiazidy</t>
  </si>
  <si>
    <t>76715</t>
  </si>
  <si>
    <t>TENORETIC</t>
  </si>
  <si>
    <t>TBL FLM 28X100MG/25MG</t>
  </si>
  <si>
    <t>187500</t>
  </si>
  <si>
    <t>187486</t>
  </si>
  <si>
    <t>187487</t>
  </si>
  <si>
    <t>187515</t>
  </si>
  <si>
    <t>TBL FLM 90X40MG</t>
  </si>
  <si>
    <t>187518</t>
  </si>
  <si>
    <t>187502</t>
  </si>
  <si>
    <t>15613</t>
  </si>
  <si>
    <t>GEL 100GMX10MG/GM I</t>
  </si>
  <si>
    <t>Erdostein</t>
  </si>
  <si>
    <t>95560</t>
  </si>
  <si>
    <t>CPS DUR 30X300MG</t>
  </si>
  <si>
    <t>Ergokalciferol</t>
  </si>
  <si>
    <t>353</t>
  </si>
  <si>
    <t>VITAMIN D SLOVAKOFARMA</t>
  </si>
  <si>
    <t>CPS MOL 1X300000IU</t>
  </si>
  <si>
    <t>Esomeprazol</t>
  </si>
  <si>
    <t>147921</t>
  </si>
  <si>
    <t>EMANERA 20 MG</t>
  </si>
  <si>
    <t>CPS ETD 90X20MG I</t>
  </si>
  <si>
    <t>180080</t>
  </si>
  <si>
    <t>HELIDES 40 MG ENTEROSOLVENTNÍ TVRDÉ TOBOLKY</t>
  </si>
  <si>
    <t>CPS ETD 98X40MG</t>
  </si>
  <si>
    <t>Fenoxymethylpenicilin</t>
  </si>
  <si>
    <t>132893</t>
  </si>
  <si>
    <t>OSPEN 1500</t>
  </si>
  <si>
    <t>TBL FLM 30X1500000IU</t>
  </si>
  <si>
    <t>29816</t>
  </si>
  <si>
    <t>AVAMYS 27,5 MIKROGRAMŮ</t>
  </si>
  <si>
    <t>NAS SPR SUS 1X120DÁV</t>
  </si>
  <si>
    <t>132941</t>
  </si>
  <si>
    <t>Ibuprofen</t>
  </si>
  <si>
    <t>180794</t>
  </si>
  <si>
    <t>IBALGIN DUO EFFECT</t>
  </si>
  <si>
    <t>CRM 100GMX50MG/2MG/GM</t>
  </si>
  <si>
    <t>Jiná kapiláry stabilizující látky</t>
  </si>
  <si>
    <t>TBL ENT 90X20MG</t>
  </si>
  <si>
    <t>10081</t>
  </si>
  <si>
    <t>203853</t>
  </si>
  <si>
    <t>144458</t>
  </si>
  <si>
    <t>METFORMIN 1000 MG ZENTIVA</t>
  </si>
  <si>
    <t>TBL FLM 90X1000MG</t>
  </si>
  <si>
    <t>TBL FLM 10X200MG</t>
  </si>
  <si>
    <t>136249</t>
  </si>
  <si>
    <t>PROPANORM 150 MG</t>
  </si>
  <si>
    <t>TBL FLM 100X150MG</t>
  </si>
  <si>
    <t>191949</t>
  </si>
  <si>
    <t>TBL RET 14X120MG/5MG I</t>
  </si>
  <si>
    <t>207222</t>
  </si>
  <si>
    <t>Sukralfát</t>
  </si>
  <si>
    <t>91217</t>
  </si>
  <si>
    <t>VENTER</t>
  </si>
  <si>
    <t>TBL NOB 50X1GM</t>
  </si>
  <si>
    <t>163146</t>
  </si>
  <si>
    <t>Standardní lůžková péče</t>
  </si>
  <si>
    <t>Ambulance interní</t>
  </si>
  <si>
    <t>Preskripce a záchyt receptů a poukazů - orientační přehled</t>
  </si>
  <si>
    <t>Přehled plnění pozitivního listu (PL) - 
   preskripce léčivých přípravků dle objemu Kč mimo PL</t>
  </si>
  <si>
    <t>R06AX27 - Desloratadin</t>
  </si>
  <si>
    <t>N05CD08 - Midazolam</t>
  </si>
  <si>
    <t>A02BA02 - Ranitidin</t>
  </si>
  <si>
    <t>R01AD09 - Mometason</t>
  </si>
  <si>
    <t>R06AX13 - Loratadin</t>
  </si>
  <si>
    <t>A02BA02</t>
  </si>
  <si>
    <t>R06AX13</t>
  </si>
  <si>
    <t>R06AX27</t>
  </si>
  <si>
    <t>N05CD08</t>
  </si>
  <si>
    <t>R01AD09</t>
  </si>
  <si>
    <t>Přehled plnění PL - Preskripce léčivých přípravků - orientační přehled</t>
  </si>
  <si>
    <t>ZA314</t>
  </si>
  <si>
    <t>Obinadlo idealast-haft 8 cm x   4 m 9311113</t>
  </si>
  <si>
    <t>ZA318</t>
  </si>
  <si>
    <t>Náplast transpore 1,25 cm x 9,14 m 1527-0</t>
  </si>
  <si>
    <t>ZA324</t>
  </si>
  <si>
    <t>Náplast tegaderm 10,0 cm x 12,0 cm bal. á 50 ks 1626W</t>
  </si>
  <si>
    <t>ZA325</t>
  </si>
  <si>
    <t>Krytí hypro-sorb R 65 x 55 mm 002</t>
  </si>
  <si>
    <t>ZA327</t>
  </si>
  <si>
    <t>Krytí hydrocoll 10 x 10 cm bal. á 10 ks 9007442</t>
  </si>
  <si>
    <t>ZA330</t>
  </si>
  <si>
    <t>Obinadlo fixa crep   8 cm x 4 m 1323100103</t>
  </si>
  <si>
    <t>ZA331</t>
  </si>
  <si>
    <t>Obinadlo fixa crep 10 cm x 4 m 1323100104</t>
  </si>
  <si>
    <t>ZA443</t>
  </si>
  <si>
    <t>Šátek trojcípý pletený 125 x 85 x 85 cm 20001</t>
  </si>
  <si>
    <t>ZA446</t>
  </si>
  <si>
    <t>Vata buničitá přířezy 20 x 30 cm 1230200129</t>
  </si>
  <si>
    <t>ZA454</t>
  </si>
  <si>
    <t>Kompresa AB 10 x 10 cm/1 ks sterilní NT savá 1230114011</t>
  </si>
  <si>
    <t>ZA459</t>
  </si>
  <si>
    <t>Kompresa AB 10 x 20 cm/1 ks sterilní NT savá 1230114021</t>
  </si>
  <si>
    <t>ZA476</t>
  </si>
  <si>
    <t>Krytí mepilex border lite 10 x 10 cm bal. á 5 ks 281300-00</t>
  </si>
  <si>
    <t>ZA478</t>
  </si>
  <si>
    <t>Krytí actisorb plus 10,5 x 10,5 cm bal. á 10 ks s aktivním uhlím SYSMAP105EE</t>
  </si>
  <si>
    <t>ZA537</t>
  </si>
  <si>
    <t>Krytí mepilex heel 13 x 20 cm bal. á 5 ks 288100-01</t>
  </si>
  <si>
    <t>ZA539</t>
  </si>
  <si>
    <t>Kompresa NT 10 x 10 cm nesterilní 06103</t>
  </si>
  <si>
    <t>ZA547</t>
  </si>
  <si>
    <t>Krytí inadine nepřilnavé 9,5 x 9,5 cm 1/10 SYS01512EE</t>
  </si>
  <si>
    <t>ZA554</t>
  </si>
  <si>
    <t>Krytí hypro-sorb R 10 x 10 x 10 mm bal. á 10 ks 006</t>
  </si>
  <si>
    <t>ZA561</t>
  </si>
  <si>
    <t>Kompresa AB 20 x 40 cm/1 ks sterilní NT savá 1230114051</t>
  </si>
  <si>
    <t>ZA563</t>
  </si>
  <si>
    <t>Kompresa AB 20 x 20 cm/1 ks sterilní NT savá 1230114041</t>
  </si>
  <si>
    <t>ZA569</t>
  </si>
  <si>
    <t>Podkolenky cambren C  K3 velké 997396/2 - již firma nevyrábí</t>
  </si>
  <si>
    <t>ZA593</t>
  </si>
  <si>
    <t>Tampon sterilní stáčený 20 x 20 cm / 5 ks 28003+</t>
  </si>
  <si>
    <t>ZA595</t>
  </si>
  <si>
    <t>Náplast tegaderm 6,0 cm x 7,0 cm bal. á 100 ks s výřezem 1623W</t>
  </si>
  <si>
    <t>ZB404</t>
  </si>
  <si>
    <t>Náplast cosmos 8 cm x 1 m 5403353</t>
  </si>
  <si>
    <t>ZC100</t>
  </si>
  <si>
    <t>Vata buničitá dělená 2 role / 500 ks 40 x 50 mm 1230200310</t>
  </si>
  <si>
    <t>ZC506</t>
  </si>
  <si>
    <t>Kompresa NT 10 x 10 cm/5 ks sterilní 1325020275</t>
  </si>
  <si>
    <t>ZC550</t>
  </si>
  <si>
    <t>Krytí mepilex silikonový Ag 10 x 10 cm bal. á 5 ks 287110-00</t>
  </si>
  <si>
    <t>ZC702</t>
  </si>
  <si>
    <t>Náplast tegaderm 6,0 cm x 7,0 cm bal. á 100 ks 1624W</t>
  </si>
  <si>
    <t>ZC845</t>
  </si>
  <si>
    <t>Kompresa NT 10 x 20 cm/5 ks sterilní 26621</t>
  </si>
  <si>
    <t>ZD633</t>
  </si>
  <si>
    <t>Krytí mepilex border sacrum 18 x 18 cm bal. á 5 ks 282000-01</t>
  </si>
  <si>
    <t>ZD770</t>
  </si>
  <si>
    <t>Krytí tubifast 7,5 x 10 m 2438</t>
  </si>
  <si>
    <t>ZD934</t>
  </si>
  <si>
    <t>Obinadlo elastické idealflex krátkotažné 12 cm x 5 m bal. á 10 ks 931324</t>
  </si>
  <si>
    <t>ZE748</t>
  </si>
  <si>
    <t>Krytí melgisorb Ag alginátové absorpční 10 x 10 cm bal. á 10 ks 256100-00</t>
  </si>
  <si>
    <t>ZG613</t>
  </si>
  <si>
    <t>Krytí mepitel one 8 x 10 cm  bal. á 5 ks 289200-00</t>
  </si>
  <si>
    <t>ZH011</t>
  </si>
  <si>
    <t>Náplast micropore 1,25 cm x 9,14 m bal. á 24 ks 1530-0</t>
  </si>
  <si>
    <t>ZH012</t>
  </si>
  <si>
    <t>Náplast micropore 2,50 cm x 9,10 m 840W-1</t>
  </si>
  <si>
    <t>ZI599</t>
  </si>
  <si>
    <t>Náplast curapor 10 x   8 cm 22121 ( náhrada za cosmopor )</t>
  </si>
  <si>
    <t>Náplast curapor 10 x   8 cm 32913 ( 22121,  náhrada za cosmopor )</t>
  </si>
  <si>
    <t>ZI600</t>
  </si>
  <si>
    <t>Náplast curapor 10 x 15 cm 32914 ( náhrada za cosmopor )</t>
  </si>
  <si>
    <t>ZI601</t>
  </si>
  <si>
    <t>Náplast curapor 10 x 20 cm 32915 ( náhrada za cosmopor )</t>
  </si>
  <si>
    <t>ZK352</t>
  </si>
  <si>
    <t>Krytí - rotok Hyiodine na chronické rány bal. á 50 ml HYIODINE</t>
  </si>
  <si>
    <t>ZA526</t>
  </si>
  <si>
    <t>Krytí sorbalgon 10 x 10 cm bal. á 10 ks 999595</t>
  </si>
  <si>
    <t>ZA588</t>
  </si>
  <si>
    <t>Sada k odstranění stehů PEHA bal. á 30 ks 9919004</t>
  </si>
  <si>
    <t>ZK646</t>
  </si>
  <si>
    <t>Náplast tegaderm CHG 8,5 cm x 11,5 cm na CŽK-antibakt. bal. á 25 ks 1657R</t>
  </si>
  <si>
    <t>ZL410</t>
  </si>
  <si>
    <t>Krytí gelové Hemagel 100 g A2681147</t>
  </si>
  <si>
    <t>ZL667</t>
  </si>
  <si>
    <t>Náplast tegaderm i.v. advanced 6,5 cm x 7,0 cm bal. á 100 ks 1683</t>
  </si>
  <si>
    <t>Náplast tegaderm i.v. advanced 6,5 cm x 7,0 cm bal. á 400 ks 1683</t>
  </si>
  <si>
    <t>ZD229</t>
  </si>
  <si>
    <t>Krytí hydrosorb gel 15 g 7031320</t>
  </si>
  <si>
    <t>ZL854</t>
  </si>
  <si>
    <t>Krytí mastný tyl jelonet 10 x 10 cm á 36 ks 66007478</t>
  </si>
  <si>
    <t>ZK087</t>
  </si>
  <si>
    <t>Krém cavilon ochranný bariérový á 28 g bal. á 12 ks 3391E</t>
  </si>
  <si>
    <t>ZL996</t>
  </si>
  <si>
    <t>Obinadlo hyrofilní sterilní  8 cm x 5 m  004310182</t>
  </si>
  <si>
    <t>ZL997</t>
  </si>
  <si>
    <t>Obinadlo hyrofilní sterilní 10 cm x 5 m  004310174</t>
  </si>
  <si>
    <t>ZL995</t>
  </si>
  <si>
    <t>Obinadlo hyrofilní sterilní  6 cm x 5 m  004310190</t>
  </si>
  <si>
    <t>ZF042</t>
  </si>
  <si>
    <t>Krytí mastný tyl jelonet 10 x 10 cm á 10 ks 7404</t>
  </si>
  <si>
    <t>ZD819</t>
  </si>
  <si>
    <t>Krytí debrisoft 10 x 10 cm bal. á 5 ks 31222</t>
  </si>
  <si>
    <t>ZA492</t>
  </si>
  <si>
    <t>Krytí suprasorb H 10 x 10 cm hydrokoloidní standard bal. á 10 ks 20403</t>
  </si>
  <si>
    <t>ZL853</t>
  </si>
  <si>
    <t>Krytí mastný tyl jelonet 10 x 40 cm á 10 ks 7459</t>
  </si>
  <si>
    <t>ZM325</t>
  </si>
  <si>
    <t>Krytí - gel Hyiodine na chronické rány á 22 g HYIODINE22</t>
  </si>
  <si>
    <t>ZN366</t>
  </si>
  <si>
    <t>Náplast poinjekční elastická tkaná jednotl. baleno 19 mm x 72 mm P-CURE1972ELAST</t>
  </si>
  <si>
    <t>ZN477</t>
  </si>
  <si>
    <t>Obinadlo elastické universal 12 cm x 5 m 1323100314</t>
  </si>
  <si>
    <t>ZN895</t>
  </si>
  <si>
    <t>Krytí reston nesterilní 10,0 cm x 5,0 cm x 5 m role 1563L</t>
  </si>
  <si>
    <t>ZG614</t>
  </si>
  <si>
    <t>Krytí mepitel one 12 x 15 cm bal. á 5 ks 289400</t>
  </si>
  <si>
    <t>ZF838</t>
  </si>
  <si>
    <t>Krytí hydroclean (tenderwet 24 active-609213) 7,5 x 7,5 cm bal. á 10 ks 609306</t>
  </si>
  <si>
    <t>ZA639</t>
  </si>
  <si>
    <t>Krytí hydroclean (tenderwet 24 active-609214) 10 x 10 cm bal. á 20 ks 609307</t>
  </si>
  <si>
    <t>ZB435</t>
  </si>
  <si>
    <t>Krytí tenderwet 24 kulatý 5,5 mm bal. á 10 ks 609466</t>
  </si>
  <si>
    <t>ZA621</t>
  </si>
  <si>
    <t>Krytí hydroclean (tenderwet 24 active kulatý-609210) 4 cm bal. á 10 ks 609303</t>
  </si>
  <si>
    <t>ZA727</t>
  </si>
  <si>
    <t>Kontejner 30 ml sterilní uchovávání pevných i kapalných vzorků FLME25175</t>
  </si>
  <si>
    <t>ZA728</t>
  </si>
  <si>
    <t>Lopatka ústní dřevěná lékařská nesterilní bal. á 100 ks 1320100655</t>
  </si>
  <si>
    <t>ZA738</t>
  </si>
  <si>
    <t>Filtr mini spike zelený 4550242</t>
  </si>
  <si>
    <t>ZA748</t>
  </si>
  <si>
    <t>Kanyla venofix 25G oranžová 4056370</t>
  </si>
  <si>
    <t>ZA787</t>
  </si>
  <si>
    <t>Stříkačka injekční 2-dílná 10 ml L Inject Solo 4606108V</t>
  </si>
  <si>
    <t>ZA788</t>
  </si>
  <si>
    <t>Stříkačka injekční 2-dílná 20 ml L Inject Solo 4606205V</t>
  </si>
  <si>
    <t>ZA789</t>
  </si>
  <si>
    <t>Stříkačka injekční 2-dílná 2 ml L Inject Solo 4606027V</t>
  </si>
  <si>
    <t>ZA790</t>
  </si>
  <si>
    <t>Stříkačka injekční 2-dílná 5 ml L Inject Solo4606051V</t>
  </si>
  <si>
    <t>ZA812</t>
  </si>
  <si>
    <t>Uzávěr do katetrů 4435001</t>
  </si>
  <si>
    <t>ZA831</t>
  </si>
  <si>
    <t>Rourka rektální CH20 délka 40 cm 19-20.100</t>
  </si>
  <si>
    <t>ZA883</t>
  </si>
  <si>
    <t>Rourka rektální CH18 délka 40 cm 19-18.100</t>
  </si>
  <si>
    <t>ZA964</t>
  </si>
  <si>
    <t>Stříkačka janett 3-dílná 60 ml sterilní vyplachovací MRG564</t>
  </si>
  <si>
    <t>Stříkačka janett 3-dílná 60 ml sterilní vyplachovací 050ML3CZ-CEW (MRG564)</t>
  </si>
  <si>
    <t>ZA967</t>
  </si>
  <si>
    <t>Flocare 800 Pack set Transition nový pro enter. vaky ( APA 3227171) 586511</t>
  </si>
  <si>
    <t>ZB006</t>
  </si>
  <si>
    <t>Teploměr digitální thermoval basic 9250391</t>
  </si>
  <si>
    <t>ZB066</t>
  </si>
  <si>
    <t>Stříkačka janett 3-dílná 100 ml sterilní vyplachovací adaptér PLS1710</t>
  </si>
  <si>
    <t>Stříkačka janett 3-dílná 100 ml sterilní vyplachovací adaptér TS-100ML( PLS1710)</t>
  </si>
  <si>
    <t>ZB075</t>
  </si>
  <si>
    <t>Hadička kyslíková 2 m s koncovkami H-103007</t>
  </si>
  <si>
    <t>ZB102</t>
  </si>
  <si>
    <t>Láhev k odsávačce flovac 1l hadice 1,8 m á 45 ks 000-036-020</t>
  </si>
  <si>
    <t>ZB103</t>
  </si>
  <si>
    <t>Láhev k odsávačce flovac 2l hadice 1,8 m 000-036-021</t>
  </si>
  <si>
    <t>ZB117</t>
  </si>
  <si>
    <t>Lanceta haemolance modrá plus low flow bal. á 100 ks DIS7371</t>
  </si>
  <si>
    <t>ZB249</t>
  </si>
  <si>
    <t>Sáček močový s křížovou výpustí 2000 ml ZAR-TNU201601</t>
  </si>
  <si>
    <t>ZB488</t>
  </si>
  <si>
    <t>Sprej cavilon 28 ml bal. á 12 ks 3346E</t>
  </si>
  <si>
    <t>ZB755</t>
  </si>
  <si>
    <t>Zkumavka 1,0 ml K3 edta fialová 454034</t>
  </si>
  <si>
    <t>ZB756</t>
  </si>
  <si>
    <t>Zkumavka 3 ml K3 edta fialová 454086</t>
  </si>
  <si>
    <t>ZB757</t>
  </si>
  <si>
    <t>Zkumavka 6 ml K3 edta fialová 456036</t>
  </si>
  <si>
    <t>ZB759</t>
  </si>
  <si>
    <t>Zkumavka červená 8 ml gel 455071</t>
  </si>
  <si>
    <t>ZB761</t>
  </si>
  <si>
    <t>Zkumavka červená 4 ml 454092</t>
  </si>
  <si>
    <t>ZB763</t>
  </si>
  <si>
    <t>Zkumavka červená 9 ml 455092</t>
  </si>
  <si>
    <t>ZB764</t>
  </si>
  <si>
    <t>Zkumavka zelená 4 ml 454051</t>
  </si>
  <si>
    <t>ZB770</t>
  </si>
  <si>
    <t>Držák jehly excentrický Holdex 450263</t>
  </si>
  <si>
    <t>ZB771</t>
  </si>
  <si>
    <t>Držák jehly základní 450201</t>
  </si>
  <si>
    <t>ZB775</t>
  </si>
  <si>
    <t>Zkumavka koagulace 4 ml modrá 454329</t>
  </si>
  <si>
    <t>ZB777</t>
  </si>
  <si>
    <t>Zkumavka červená 4 ml gel 454071</t>
  </si>
  <si>
    <t>ZB890</t>
  </si>
  <si>
    <t>Souprava pro měření CVP délka hadičky 150 cm MP 100</t>
  </si>
  <si>
    <t>ZB893</t>
  </si>
  <si>
    <t>Stříkačka inzulinová omnican 0,5 ml 100j s jehlou 30 G 9151125S</t>
  </si>
  <si>
    <t>ZB949</t>
  </si>
  <si>
    <t>Pinzeta UH sterilní HAR999565</t>
  </si>
  <si>
    <t>Pinzeta UH sterilní HAR478 165 (HAR999565)</t>
  </si>
  <si>
    <t>ZC074</t>
  </si>
  <si>
    <t>Nebulizátor Typ 753 pro dospělé 01.000.08.753</t>
  </si>
  <si>
    <t>ZC498</t>
  </si>
  <si>
    <t>Držák močových sáčků UH 800800100</t>
  </si>
  <si>
    <t>ZC648</t>
  </si>
  <si>
    <t>Elektroda EKG pěnová pr. 55 mm pro dospělé H-108002</t>
  </si>
  <si>
    <t>ZC906</t>
  </si>
  <si>
    <t>Škrtidlo se sponou pro dospělé 25 x 500 mm KVS25500</t>
  </si>
  <si>
    <t>ZD010</t>
  </si>
  <si>
    <t>Set sterilní pro žilní katetrizaci Mediset bal. á 22 ks 4752003</t>
  </si>
  <si>
    <t>ZD616</t>
  </si>
  <si>
    <t>Set sterilní pro močovou katetrizaci+ aqua permanent 4 Mediset bal. á 54 ks 753882</t>
  </si>
  <si>
    <t>ZD808</t>
  </si>
  <si>
    <t>Kanyla vasofix 22G modrá safety 4269098S-01</t>
  </si>
  <si>
    <t>ZD809</t>
  </si>
  <si>
    <t>Kanyla vasofix 20G růžová safety 4269110S-01</t>
  </si>
  <si>
    <t>ZD903</t>
  </si>
  <si>
    <t>Kontejner+ lopatka 30 ml nesterilní FLME25133</t>
  </si>
  <si>
    <t>ZE159</t>
  </si>
  <si>
    <t>Nádoba na kontaminovaný odpad 2 l 15-0003</t>
  </si>
  <si>
    <t>ZF159</t>
  </si>
  <si>
    <t>Nádoba na kontaminovaný odpad 1 l 15-0002</t>
  </si>
  <si>
    <t>ZG515</t>
  </si>
  <si>
    <t>Zkumavka močová vacuette 10,5 ml bal. á 50 ks 455007</t>
  </si>
  <si>
    <t>ZH845</t>
  </si>
  <si>
    <t>Tyčinka vatová medcomfort + glyc. citónová příchuť bal. á 75 ks 09157-100</t>
  </si>
  <si>
    <t>ZI179</t>
  </si>
  <si>
    <t>Zkumavka s mediem+ flovakovaný tampon eSwab růžový 490CE.A</t>
  </si>
  <si>
    <t>ZI182</t>
  </si>
  <si>
    <t>Zkumavka + aplikátor s chem.stabilizátorem UriSwab žlutá 802CE.A</t>
  </si>
  <si>
    <t>ZI436</t>
  </si>
  <si>
    <t>Brýle kyslíkové americký typ upevnění svorkou ALL SOFT H-103106</t>
  </si>
  <si>
    <t>ZJ312</t>
  </si>
  <si>
    <t>Sonda žaludeční CH16 1200 mm s RTG linkou bal. á 50 ks 412016</t>
  </si>
  <si>
    <t>ZJ695</t>
  </si>
  <si>
    <t>Sonda žaludeční CH14 1200 mm s RTG linkou bal. á 50 ks 412014</t>
  </si>
  <si>
    <t>ZJ696</t>
  </si>
  <si>
    <t>Sonda žaludeční CH18 1200 mm s RTG linkou bal. á 30 ks 412018</t>
  </si>
  <si>
    <t>ZK799</t>
  </si>
  <si>
    <t>Zátka combi červená 4495101</t>
  </si>
  <si>
    <t>ZK884</t>
  </si>
  <si>
    <t>Kohout trojcestný discofix modrý 4095111</t>
  </si>
  <si>
    <t>ZK976</t>
  </si>
  <si>
    <t>Cévka odsávací CH12 s přerušovačem sání P01171a</t>
  </si>
  <si>
    <t>ZK978</t>
  </si>
  <si>
    <t>Cévka odsávací CH16 s přerušovačem sání P01175a</t>
  </si>
  <si>
    <t>ZK979</t>
  </si>
  <si>
    <t>Cévka odsávací CH18 s přerušovačem sání P01177a</t>
  </si>
  <si>
    <t>ZB320</t>
  </si>
  <si>
    <t>Irigátor z PVC kompl</t>
  </si>
  <si>
    <t>ZL688</t>
  </si>
  <si>
    <t>Proužky Accu-Check Inform IIStrip 50 EU1 á 50 ks 05942861</t>
  </si>
  <si>
    <t>Proužky Accu-Check Inform IIStrip 50 EU1 á 50 ks 05942861041</t>
  </si>
  <si>
    <t>ZL689</t>
  </si>
  <si>
    <t>Roztok Accu-Check Performa Int´l Controls 1+2 level 04861736</t>
  </si>
  <si>
    <t>ZD815</t>
  </si>
  <si>
    <t>Manžeta TK tonometru KVS LD7 + k monitoru Philips dospělá 14 x 50 cm KVS M1 5ZOM</t>
  </si>
  <si>
    <t>ZJ672</t>
  </si>
  <si>
    <t>Pohár na moč 250 ml UH GAMA204809</t>
  </si>
  <si>
    <t>ZB966</t>
  </si>
  <si>
    <t>Nůžky rovné chirurgické hrotnaté 150 mm B397113920005</t>
  </si>
  <si>
    <t>ZN297</t>
  </si>
  <si>
    <t>Hadička spojovací Gamaplus 1,8 x 450 LL NO DOP (606301) 686401</t>
  </si>
  <si>
    <t>ZN298</t>
  </si>
  <si>
    <t>Hadička spojovací Gamaplus 1,8 x 1800 LL NO DOP (606304) 686403</t>
  </si>
  <si>
    <t>ZN367</t>
  </si>
  <si>
    <t>Konektor bezjehlový gama modrý NO PVC V696420</t>
  </si>
  <si>
    <t>ZN409</t>
  </si>
  <si>
    <t>Katetr močový nelaton 14CH Silasil balónkový 28 dní bal. á 10 ks 186005-000140</t>
  </si>
  <si>
    <t>ZN410</t>
  </si>
  <si>
    <t>Katetr močový nelaton 16CH Silasil balónkový 28 dní bal. á 10 ks 186005-000160</t>
  </si>
  <si>
    <t>ZN411</t>
  </si>
  <si>
    <t>Katetr močový nelaton 18CH Silasil balónkový 28 dní bal. á 10 ks 186005-000180</t>
  </si>
  <si>
    <t>ZN412</t>
  </si>
  <si>
    <t>Katetr močový nelaton 20CH Silasil balónkový 28 dní bal. á 10 ks 186005-000200</t>
  </si>
  <si>
    <t>ZN646</t>
  </si>
  <si>
    <t>Fonendoskop oboustranný různé barvy 710045-s</t>
  </si>
  <si>
    <t>ZN618</t>
  </si>
  <si>
    <t>Brýle kyslíkové pro dospělé bal. á 100 ks A0100</t>
  </si>
  <si>
    <t>ZK857</t>
  </si>
  <si>
    <t>Láhev zvlhčovače kyslíku RotaOx 000-070-507</t>
  </si>
  <si>
    <t>ZE089</t>
  </si>
  <si>
    <t>Kleště na svorky manipler AZ 783102</t>
  </si>
  <si>
    <t>ZO372</t>
  </si>
  <si>
    <t>Konektor bezjehlový OptiSyte JIM:JSM4001</t>
  </si>
  <si>
    <t>ZK735</t>
  </si>
  <si>
    <t>Konektor bezjehlový caresite bal. á 200 ks dohodnutá cena 10,- Kč bez DPH 415122</t>
  </si>
  <si>
    <t>ZO765</t>
  </si>
  <si>
    <t>Stříkačka injekční předplněná 0,9% NaCl 10 ml Omniflush bal. á 100 ks EM3513576</t>
  </si>
  <si>
    <t>ZO767</t>
  </si>
  <si>
    <t>Uzávěr dezinfekční SwabCap k bezjehlovému vstupu se 70% IPA bal. á 200 ks EMSCXT3</t>
  </si>
  <si>
    <t>ZO766</t>
  </si>
  <si>
    <t>Stříkačka injekční předplněná 0,9% NaCl 10 ml Omniflush dezinfekčním uzávěrem SwabCap bal. á 100 ks EM3513576SC (domluvená cena s Dr. Štěpán</t>
  </si>
  <si>
    <t>ZC052</t>
  </si>
  <si>
    <t>Tlouček drsný 24 x 115 mm JIZE213A/1</t>
  </si>
  <si>
    <t>ZC048</t>
  </si>
  <si>
    <t>Miska třecí drsná 211a/0 6,0 cm JIZE211A/0</t>
  </si>
  <si>
    <t>ZE027</t>
  </si>
  <si>
    <t>Katetr CVC 1 lumen 5 Fr x 30 cm certofix mono ECO 330 bal. á 10 ks 4160282E</t>
  </si>
  <si>
    <t>ZA715</t>
  </si>
  <si>
    <t>Set infuzní intrafix primeline classic 150 cm 4062957</t>
  </si>
  <si>
    <t>ZE079</t>
  </si>
  <si>
    <t>Set transfúzní non PVC s odvzdušněním a bakteriálním filtrem ZAR-I-TS</t>
  </si>
  <si>
    <t>ZB217</t>
  </si>
  <si>
    <t>Šití dafilon modrý 3/0 (2) bal. á 36 ks C0932353</t>
  </si>
  <si>
    <t>ZA832</t>
  </si>
  <si>
    <t>Jehla injekční 0,9 x 40 mm žlutá 4657519</t>
  </si>
  <si>
    <t>ZA833</t>
  </si>
  <si>
    <t>Jehla injekční 0,8 x 40 mm zelená 4657527</t>
  </si>
  <si>
    <t>ZA834</t>
  </si>
  <si>
    <t>Jehla injekční 0,7 x 40 mm černá 4660021</t>
  </si>
  <si>
    <t>ZA835</t>
  </si>
  <si>
    <t>Jehla injekční 0,6 x 25 mm modrá 4657667</t>
  </si>
  <si>
    <t>ZB556</t>
  </si>
  <si>
    <t>Jehla injekční 1,2 x 40 mm růžová 4665120</t>
  </si>
  <si>
    <t>ZB768</t>
  </si>
  <si>
    <t>Jehla vakuová 216/38 mm zelená 450076</t>
  </si>
  <si>
    <t>ZK649</t>
  </si>
  <si>
    <t>Jehla inzulínová BD 30 G x 8 mm Micro-Fine plus bal. á 100 ks 320214</t>
  </si>
  <si>
    <t>ZI757</t>
  </si>
  <si>
    <t>Rukavice vinyl bez p. S á 100 ks EFEKTVR02</t>
  </si>
  <si>
    <t>ZI758</t>
  </si>
  <si>
    <t>Rukavice vinyl bez p. M á 100 ks EFEKTVR03</t>
  </si>
  <si>
    <t>ZI759</t>
  </si>
  <si>
    <t>Rukavice vinyl bez p. L á 100 ks EFEKTVR04</t>
  </si>
  <si>
    <t>ZK476</t>
  </si>
  <si>
    <t>Rukavice operační latexové s pudrem ansell medigrip plus vel. 7,5 6035534</t>
  </si>
  <si>
    <t>Rukavice operační latexové s pudrem ansell, vasco surgical powderet vel. 7,5 6035534</t>
  </si>
  <si>
    <t>ZK477</t>
  </si>
  <si>
    <t>Rukavice operační latexové s pudrem ansell, vasco surgical powderet vel. 8 6035542 (303506EU)</t>
  </si>
  <si>
    <t>ZM292</t>
  </si>
  <si>
    <t>Rukavice nitril sempercare bez p. M bal. á 200 ks 30803</t>
  </si>
  <si>
    <t>ZM294</t>
  </si>
  <si>
    <t>Rukavice nitril sempercare bez p. XL bal. á 180 ks 30818</t>
  </si>
  <si>
    <t>ZM291</t>
  </si>
  <si>
    <t>Rukavice nitril sempercare bez p. S bal. á 200 ks 30802</t>
  </si>
  <si>
    <t>ZM293</t>
  </si>
  <si>
    <t>Rukavice nitril sempercare bez p. L bal. á 200 ks 30804</t>
  </si>
  <si>
    <t>DG382</t>
  </si>
  <si>
    <t>Bactec Plus Aerobic</t>
  </si>
  <si>
    <t>DG385</t>
  </si>
  <si>
    <t>Bactec Plus Anaerobic</t>
  </si>
  <si>
    <t>DG395</t>
  </si>
  <si>
    <t>Diagnostická souprava AB0 set monoklonální na 30</t>
  </si>
  <si>
    <t>396404</t>
  </si>
  <si>
    <t>-Zinek práškový k likvidaci rtuti 25g</t>
  </si>
  <si>
    <t>ZB173</t>
  </si>
  <si>
    <t>Maska kyslíková s hadičkou a nosní svorkou dospělá H-103013</t>
  </si>
  <si>
    <t>ZN620</t>
  </si>
  <si>
    <t>Maska kyslíková dospělá s nebulizací a hadičkou 2 m bal. á 100 ks A0400</t>
  </si>
  <si>
    <t>ZB754</t>
  </si>
  <si>
    <t>Zkumavka černá 2 ml 454073</t>
  </si>
  <si>
    <t>50115050</t>
  </si>
  <si>
    <t>502 SZM obvazový (112 02 040)</t>
  </si>
  <si>
    <t>50115060</t>
  </si>
  <si>
    <t>503 SZM ostatní zdravotnický (112 02 100)</t>
  </si>
  <si>
    <t>50115040</t>
  </si>
  <si>
    <t>505 SZM laboratorní sklo a materiál (112 02 140)</t>
  </si>
  <si>
    <t>50115070</t>
  </si>
  <si>
    <t>513 SZM katetry (112 02 101)</t>
  </si>
  <si>
    <t>50115063</t>
  </si>
  <si>
    <t>528 SZM sety (112 02 105)</t>
  </si>
  <si>
    <t>50115064</t>
  </si>
  <si>
    <t>529 SZM šicí materiál (112 02 106)</t>
  </si>
  <si>
    <t>50115065</t>
  </si>
  <si>
    <t>530 SZM jehly (112 02 107)</t>
  </si>
  <si>
    <t>50115067</t>
  </si>
  <si>
    <t>532 SZM Rukavice (112 02 108)</t>
  </si>
  <si>
    <t>50115020</t>
  </si>
  <si>
    <t>Diagnostika (112 04 004, 132 01 004)</t>
  </si>
  <si>
    <t>50115079</t>
  </si>
  <si>
    <t>542 SZM Intenzivní péče (112 02 100)</t>
  </si>
  <si>
    <t>Spotřeba zdravotnického materiálu - orientační přehled</t>
  </si>
  <si>
    <t>ON Data</t>
  </si>
  <si>
    <t>101 - Pracoviště interního lékařství</t>
  </si>
  <si>
    <t>106 - Pracoviště geriatrie</t>
  </si>
  <si>
    <t>Zdravotní výkony vykázané na pracovišti v rámci ambulantní péče *</t>
  </si>
  <si>
    <t>Ambulantní péče znamená, že pacient v den poskytnutí zdravotní péče není hospitalizován ve FNOL</t>
  </si>
  <si>
    <t>beze jména</t>
  </si>
  <si>
    <t>Zdravotní výkony vykázané na pracovišti v rámci ambulantní péče dle lékařů *</t>
  </si>
  <si>
    <t>101</t>
  </si>
  <si>
    <t>1</t>
  </si>
  <si>
    <t>0000499</t>
  </si>
  <si>
    <t>MAGNESIUM SULFURICUM BIOTIKA 20%</t>
  </si>
  <si>
    <t>0007981</t>
  </si>
  <si>
    <t>0089212</t>
  </si>
  <si>
    <t>INJECTIO PROCAINII CHLORATI 0,2% ARDEAPHARMA</t>
  </si>
  <si>
    <t>V</t>
  </si>
  <si>
    <t>09511</t>
  </si>
  <si>
    <t>MINIMÁLNÍ KONTAKT LÉKAŘE S PACIENTEM</t>
  </si>
  <si>
    <t>09550</t>
  </si>
  <si>
    <t>SIGNÁLNÍ VÝKON - INFORMACE O VYDÁNÍ ROZHODNUTÍ O D</t>
  </si>
  <si>
    <t>09551</t>
  </si>
  <si>
    <t>SIGNÁLNÍ VÝKON - INFORMACE O VYDÁNÍ ROZHODNUTÍ O U</t>
  </si>
  <si>
    <t>11022</t>
  </si>
  <si>
    <t>CÍLENÉ VYŠETŘENÍ INTERNISTOU</t>
  </si>
  <si>
    <t>09543</t>
  </si>
  <si>
    <t>Signalni kod</t>
  </si>
  <si>
    <t>16022</t>
  </si>
  <si>
    <t>CÍLENÉ VYŠETŘENÍ GERIATREM</t>
  </si>
  <si>
    <t>09119</t>
  </si>
  <si>
    <t xml:space="preserve">ODBĚR KRVE ZE ŽÍLY U DOSPĚLÉHO NEBO DÍTĚTE NAD 10 </t>
  </si>
  <si>
    <t>11111</t>
  </si>
  <si>
    <t>EKG VYŠETŘENÍ INTERNISTOU</t>
  </si>
  <si>
    <t>09215</t>
  </si>
  <si>
    <t>INJEKCE I. M., S. C., I. D.</t>
  </si>
  <si>
    <t>09223</t>
  </si>
  <si>
    <t>INTRAVENÓZNÍ INFÚZE U DOSPĚLÉHO NEBO DÍTĚTE NAD 10</t>
  </si>
  <si>
    <t>11023</t>
  </si>
  <si>
    <t>KONTROLNÍ VYŠETŘENÍ INTERNISTOU</t>
  </si>
  <si>
    <t>106</t>
  </si>
  <si>
    <t>0055824</t>
  </si>
  <si>
    <t>0214745</t>
  </si>
  <si>
    <t>09127</t>
  </si>
  <si>
    <t>EKG VYŠETŘENÍ</t>
  </si>
  <si>
    <t>09237</t>
  </si>
  <si>
    <t>OŠETŘENÍ A PŘEVAZ RÁNY VČETNĚ OŠETŘENÍ KOŽNÍCH A P</t>
  </si>
  <si>
    <t>16021</t>
  </si>
  <si>
    <t>KOMPLEXNÍ VYŠETŘENÍ GERIATREM</t>
  </si>
  <si>
    <t>16110</t>
  </si>
  <si>
    <t>TEST AKTIVIT DENNÍHO ŽIVOTA V GERIATRII</t>
  </si>
  <si>
    <t>16120</t>
  </si>
  <si>
    <t>TEST MENTÁLNÍCH FUNKCÍ V GERIATRII</t>
  </si>
  <si>
    <t>16023</t>
  </si>
  <si>
    <t>KONTROLNÍ VYŠETŘENÍ GERIATREM</t>
  </si>
  <si>
    <t>Zdravotní výkony + ZUM + ZULP vykázané na pracovišti v rámci ambulantní péče - orientační přehled</t>
  </si>
  <si>
    <t>01 - I. interní klinika - kardiologická</t>
  </si>
  <si>
    <t>02 - II. interní klinika - gastro-enterologická a hepatologická</t>
  </si>
  <si>
    <t>03 - III. interní klinika - nefrologická, revmatologická a endokrinologická</t>
  </si>
  <si>
    <t>04 - I. chirurgická klinika</t>
  </si>
  <si>
    <t>05 - II. chirurgická klinika - cévně-transplantační</t>
  </si>
  <si>
    <t>06 - Neurochirurgická klinika</t>
  </si>
  <si>
    <t>07 - Klinika anesteziologie, resuscitace a intenzivní medicíny</t>
  </si>
  <si>
    <t>08 - Porodnicko-gynekologická klinika</t>
  </si>
  <si>
    <t>11 - Ortopedická klinika</t>
  </si>
  <si>
    <t>12 - Urologická klinika</t>
  </si>
  <si>
    <t>13 - Otolaryngologická klinika</t>
  </si>
  <si>
    <t>14 - Oční klinika</t>
  </si>
  <si>
    <t>16 - Klinika plicních nemocí a tuberkulózy</t>
  </si>
  <si>
    <t>17 - Neurologická klinika</t>
  </si>
  <si>
    <t>18 - Klinika psychiatrie</t>
  </si>
  <si>
    <t>20 - Klinika chorob kožních a pohlavních</t>
  </si>
  <si>
    <t>21 - Onkologická klinika</t>
  </si>
  <si>
    <t>25 - Klinika ústní,čelistní a obličejové chirurgie</t>
  </si>
  <si>
    <t>26 - Oddělení rehabilitace</t>
  </si>
  <si>
    <t>31 - Traumatologické oddělení</t>
  </si>
  <si>
    <t>32 - Hemato-onkologická klinika</t>
  </si>
  <si>
    <t>50 - Kardiochirurgická klinika</t>
  </si>
  <si>
    <t>59 - Oddělení intenzivní péče chirurgických oborů</t>
  </si>
  <si>
    <t>01</t>
  </si>
  <si>
    <t>02</t>
  </si>
  <si>
    <t>03</t>
  </si>
  <si>
    <t>04</t>
  </si>
  <si>
    <t>05</t>
  </si>
  <si>
    <t>06</t>
  </si>
  <si>
    <t>07</t>
  </si>
  <si>
    <t>08</t>
  </si>
  <si>
    <t>11</t>
  </si>
  <si>
    <t>12</t>
  </si>
  <si>
    <t>13</t>
  </si>
  <si>
    <t>14</t>
  </si>
  <si>
    <t>16</t>
  </si>
  <si>
    <t>17</t>
  </si>
  <si>
    <t>18</t>
  </si>
  <si>
    <t>20</t>
  </si>
  <si>
    <t>21</t>
  </si>
  <si>
    <t>25</t>
  </si>
  <si>
    <t>26</t>
  </si>
  <si>
    <t>1F6</t>
  </si>
  <si>
    <t>0003952</t>
  </si>
  <si>
    <t>AMIKIN 500 MG</t>
  </si>
  <si>
    <t>0004234</t>
  </si>
  <si>
    <t>DALACIN C</t>
  </si>
  <si>
    <t>0008807</t>
  </si>
  <si>
    <t>0008808</t>
  </si>
  <si>
    <t>0011592</t>
  </si>
  <si>
    <t>METRONIDAZOL B. BRAUN 5 MG/ML</t>
  </si>
  <si>
    <t>0011785</t>
  </si>
  <si>
    <t>AMIKIN 1 G</t>
  </si>
  <si>
    <t>0016600</t>
  </si>
  <si>
    <t>0017041</t>
  </si>
  <si>
    <t>CEFOBID 1 G</t>
  </si>
  <si>
    <t>0020605</t>
  </si>
  <si>
    <t>0025746</t>
  </si>
  <si>
    <t>INVANZ 1 G</t>
  </si>
  <si>
    <t>0026127</t>
  </si>
  <si>
    <t>0053922</t>
  </si>
  <si>
    <t>CIPHIN PRO INFUSIONE 200 MG/100 ML</t>
  </si>
  <si>
    <t>0058092</t>
  </si>
  <si>
    <t>CEFAZOLIN SANDOZ 1 G</t>
  </si>
  <si>
    <t>0065989</t>
  </si>
  <si>
    <t>MYCOMAX INF</t>
  </si>
  <si>
    <t>0066137</t>
  </si>
  <si>
    <t>0072972</t>
  </si>
  <si>
    <t>0072973</t>
  </si>
  <si>
    <t>0076353</t>
  </si>
  <si>
    <t>FORTUM 1 G</t>
  </si>
  <si>
    <t>0076360</t>
  </si>
  <si>
    <t>ZINACEF 1,5 G</t>
  </si>
  <si>
    <t>0077044</t>
  </si>
  <si>
    <t>ZINACEF 750 MG</t>
  </si>
  <si>
    <t>0083050</t>
  </si>
  <si>
    <t>0083417</t>
  </si>
  <si>
    <t>MERONEM 1 G</t>
  </si>
  <si>
    <t>0083487</t>
  </si>
  <si>
    <t>MERONEM 500 MG</t>
  </si>
  <si>
    <t>0092289</t>
  </si>
  <si>
    <t>EDICIN 0,5 G</t>
  </si>
  <si>
    <t>0092290</t>
  </si>
  <si>
    <t>EDICIN 1 G</t>
  </si>
  <si>
    <t>0094155</t>
  </si>
  <si>
    <t>0094176</t>
  </si>
  <si>
    <t>0096040</t>
  </si>
  <si>
    <t>CIPRINOL 100 MG/10 ML</t>
  </si>
  <si>
    <t>0096414</t>
  </si>
  <si>
    <t>0097910</t>
  </si>
  <si>
    <t>HUMAN ALBUMIN GRIFOLS 20%</t>
  </si>
  <si>
    <t>0112782</t>
  </si>
  <si>
    <t>0127511</t>
  </si>
  <si>
    <t>0129767</t>
  </si>
  <si>
    <t>IMIPENEM/CILASTATIN KABI 500 MG/500 MG</t>
  </si>
  <si>
    <t>0131654</t>
  </si>
  <si>
    <t>CEFTAZIDIM KABI 1 G</t>
  </si>
  <si>
    <t>0131656</t>
  </si>
  <si>
    <t>0137499</t>
  </si>
  <si>
    <t>0141838</t>
  </si>
  <si>
    <t>AMIKACIN B.BRAUN 10 MG/ML</t>
  </si>
  <si>
    <t>0142077</t>
  </si>
  <si>
    <t>0147976</t>
  </si>
  <si>
    <t>MEROPENEM HOSPIRA 500 MG</t>
  </si>
  <si>
    <t>0151458</t>
  </si>
  <si>
    <t>0156258</t>
  </si>
  <si>
    <t>VANCOMYCIN KABI 500 MG</t>
  </si>
  <si>
    <t>0162180</t>
  </si>
  <si>
    <t>0162187</t>
  </si>
  <si>
    <t>0164350</t>
  </si>
  <si>
    <t>TAZOCIN 4 G/0,5 G</t>
  </si>
  <si>
    <t>0164401</t>
  </si>
  <si>
    <t>0166269</t>
  </si>
  <si>
    <t>0500720</t>
  </si>
  <si>
    <t>0164407</t>
  </si>
  <si>
    <t>0198192</t>
  </si>
  <si>
    <t>0141836</t>
  </si>
  <si>
    <t>AMIKACIN B. BRAUN 5 MG/ML</t>
  </si>
  <si>
    <t>0113453</t>
  </si>
  <si>
    <t>0156835</t>
  </si>
  <si>
    <t>MEROPENEM KABI 1 G</t>
  </si>
  <si>
    <t>0151460</t>
  </si>
  <si>
    <t>0129834</t>
  </si>
  <si>
    <t>CLINDAMYCIN KABI 150 MG/ML</t>
  </si>
  <si>
    <t>0129836</t>
  </si>
  <si>
    <t>0166265</t>
  </si>
  <si>
    <t>0183926</t>
  </si>
  <si>
    <t>0202911</t>
  </si>
  <si>
    <t>DILIZOLEN 2 MG/ML</t>
  </si>
  <si>
    <t>0195147</t>
  </si>
  <si>
    <t>0183812</t>
  </si>
  <si>
    <t>0183817</t>
  </si>
  <si>
    <t>0076355</t>
  </si>
  <si>
    <t>FORTUM 500 MG</t>
  </si>
  <si>
    <t>0168860</t>
  </si>
  <si>
    <t>DIFICLIR 200 MG</t>
  </si>
  <si>
    <t>2</t>
  </si>
  <si>
    <t>0007905</t>
  </si>
  <si>
    <t>0007917</t>
  </si>
  <si>
    <t>Erytrocyty bez buffy coatu</t>
  </si>
  <si>
    <t>0007955</t>
  </si>
  <si>
    <t>0007963</t>
  </si>
  <si>
    <t>0207921</t>
  </si>
  <si>
    <t>Plazma čerstvá zmrazená</t>
  </si>
  <si>
    <t>0407942</t>
  </si>
  <si>
    <t>3</t>
  </si>
  <si>
    <t>0012578</t>
  </si>
  <si>
    <t>ENDOPROTÉZA CERVIKO. KYČ. KLOUBU CEMENTOVANÁ 52</t>
  </si>
  <si>
    <t>0018678</t>
  </si>
  <si>
    <t>CEMENT KOSTNÍ PALACOS R - 40 + GENTAMICINUM  2X40G</t>
  </si>
  <si>
    <t>0038482</t>
  </si>
  <si>
    <t>DRÁT VODÍCÍ GUIDE WIRE M</t>
  </si>
  <si>
    <t>00601</t>
  </si>
  <si>
    <t>OD TYPU 01 - PRO NEMOCNICE TYPU 3, (KATEGORIE 6)</t>
  </si>
  <si>
    <t>09227</t>
  </si>
  <si>
    <t>I. V. APLIKACE KRVE NEBO KREVNÍCH DERIVÁTŮ</t>
  </si>
  <si>
    <t>00880</t>
  </si>
  <si>
    <t>ROZLIŠENÍ VYKÁZANÉ HOSPITALIZACE JAKO: = NOVÁ HOSP</t>
  </si>
  <si>
    <t>00881</t>
  </si>
  <si>
    <t>ROZLIŠENÍ VYKÁZANÉ HOSPITALIZACE JAKO: = POKRAČOVÁ</t>
  </si>
  <si>
    <t>09245</t>
  </si>
  <si>
    <t>ZAVEDENÍ GASTRICKÉ SONDY PRO ENTERÁLNÍ VÝŽIVU</t>
  </si>
  <si>
    <t>99999</t>
  </si>
  <si>
    <t>Nespecifikovany vykon</t>
  </si>
  <si>
    <t>00698</t>
  </si>
  <si>
    <t>OD TYPU 98 - PRO NEMOCNICE TYPU 3, (KATEGORIE 6) -</t>
  </si>
  <si>
    <t>11501</t>
  </si>
  <si>
    <t>ENTERÁLNÍ VÝŽIVA</t>
  </si>
  <si>
    <t>504</t>
  </si>
  <si>
    <t>66851</t>
  </si>
  <si>
    <t>AMPUTACE DLOUHÉ KOSTI / EXARTIKULACE VELKÉHO KLOUB</t>
  </si>
  <si>
    <t>5F1</t>
  </si>
  <si>
    <t>32510</t>
  </si>
  <si>
    <t>ZAVEDENÍ DLOUHODOBÉ KANYLACE CENTRÁLNÍHO ŽILNÍHO S</t>
  </si>
  <si>
    <t>51353</t>
  </si>
  <si>
    <t>PUNKCE, ODSÁTÍ TENKÉHO STŘEVA, MANIPULACE SE STŘEV</t>
  </si>
  <si>
    <t>07546</t>
  </si>
  <si>
    <t>(DRG) OTEVŘENÝ PŘÍSTUP</t>
  </si>
  <si>
    <t>07520</t>
  </si>
  <si>
    <t>(VZP) VYTVOŘENÍ A-V SHUNTU - PRIMOOPERACE</t>
  </si>
  <si>
    <t>07542</t>
  </si>
  <si>
    <t>(VZP) CÉVNÍ VÝKON JINDE NEZAŘAZENÝ</t>
  </si>
  <si>
    <t>09225</t>
  </si>
  <si>
    <t>KANYLACE CENTRÁLNÍ ŽÍLY ZA KONTROLY CELKOVÉHO STAV</t>
  </si>
  <si>
    <t>07543</t>
  </si>
  <si>
    <t>(DRG) PRIMOOPERACE</t>
  </si>
  <si>
    <t>09233</t>
  </si>
  <si>
    <t>INJEKČNÍ OKRSKOVÁ ANESTÉZIE</t>
  </si>
  <si>
    <t>54210</t>
  </si>
  <si>
    <t>VYTVOŘENÍ NEBO ZRUŠENÍ A-V PÍŠTĚLE</t>
  </si>
  <si>
    <t>07562</t>
  </si>
  <si>
    <t>(DRG) PLÁNOVANÁ OPERACE KVCH</t>
  </si>
  <si>
    <t>07552</t>
  </si>
  <si>
    <t>(DRG) OPERAČNÍ VÝKON BEZ MIMOTĚLNÍHO OBĚHU</t>
  </si>
  <si>
    <t>51357</t>
  </si>
  <si>
    <t>JEJUNOSTOMIE, ILEOSTOMIE NEBO KOLOSTOMIE, ANTEPOZI</t>
  </si>
  <si>
    <t>601</t>
  </si>
  <si>
    <t>61023</t>
  </si>
  <si>
    <t>KONTROLNÍ VYŠETŘENÍ PLASTICKÝM CHIRURGEM</t>
  </si>
  <si>
    <t>6F1</t>
  </si>
  <si>
    <t>61123</t>
  </si>
  <si>
    <t>EXCIZE KOŽNÍ LÉZE OD 2 DO 10 CM^2, BEZ UZAVŘENÍ VZ</t>
  </si>
  <si>
    <t>62610</t>
  </si>
  <si>
    <t>ODBĚR DERMOEPIDERMÁLNÍHO ŠTĚPU DO 1 % POVRCHU TĚLA</t>
  </si>
  <si>
    <t>62420</t>
  </si>
  <si>
    <t>ŠTĚP PŘI POPÁLENÍ (A OSTATNÍCH KOŽNÍCH ZTRÁTÁCH) -</t>
  </si>
  <si>
    <t>6F6</t>
  </si>
  <si>
    <t>90916</t>
  </si>
  <si>
    <t>(DRG) TEP KYČLE CEMENTOVANÁ (Marker se použije při</t>
  </si>
  <si>
    <t>09567</t>
  </si>
  <si>
    <t>(VZP) ZÁKROK NA LEVÉ STRANĚ</t>
  </si>
  <si>
    <t>66610</t>
  </si>
  <si>
    <t>CERVIKOKAPITÁLNÍ ENDOPROTÉZA</t>
  </si>
  <si>
    <t>31</t>
  </si>
  <si>
    <t>32</t>
  </si>
  <si>
    <t>50</t>
  </si>
  <si>
    <t>59</t>
  </si>
  <si>
    <t>Zdravotní výkony vykázané na pracovišti pro pacienty hospitalizované ve FNOL - orientační přehled</t>
  </si>
  <si>
    <t>00043</t>
  </si>
  <si>
    <t>A</t>
  </si>
  <si>
    <t xml:space="preserve">DLOUHODOBÁ MECHANICKÁ VENTILACE &gt; 240 HODIN (11-21 DNÍ)                                             </t>
  </si>
  <si>
    <t>00051</t>
  </si>
  <si>
    <t xml:space="preserve">DLOUHODOBÁ MECHANICKÁ VENTILACE &gt; 96 HODIN (5-10 DNÍ) B                                             </t>
  </si>
  <si>
    <t>00052</t>
  </si>
  <si>
    <t xml:space="preserve">DLOUHODOBÁ MECHANICKÁ VENTILACE &gt; 96 HODIN (5-10 DNÍ) S                                             </t>
  </si>
  <si>
    <t>00053</t>
  </si>
  <si>
    <t>00123</t>
  </si>
  <si>
    <t>00131</t>
  </si>
  <si>
    <t>00132</t>
  </si>
  <si>
    <t>00133</t>
  </si>
  <si>
    <t>01011</t>
  </si>
  <si>
    <t xml:space="preserve">KRANIOTOMIE BEZ CC                                                                                  </t>
  </si>
  <si>
    <t>01012</t>
  </si>
  <si>
    <t xml:space="preserve">KRANIOTOMIE S CC                                                                                    </t>
  </si>
  <si>
    <t>01013</t>
  </si>
  <si>
    <t xml:space="preserve">KRANIOTOMIE S MCC                                                                                   </t>
  </si>
  <si>
    <t>01022</t>
  </si>
  <si>
    <t xml:space="preserve">SPINÁLNÍ VÝKONY S CC                                                                                </t>
  </si>
  <si>
    <t>01031</t>
  </si>
  <si>
    <t xml:space="preserve">VÝKONY NA EXTRAKRANIÁLNÍCH CÉVÁCH BEZ CC                                                            </t>
  </si>
  <si>
    <t>01032</t>
  </si>
  <si>
    <t xml:space="preserve">VÝKONY NA EXTRAKRANIÁLNÍCH CÉVÁCH S CC                                                              </t>
  </si>
  <si>
    <t>01063</t>
  </si>
  <si>
    <t xml:space="preserve">JINÉ VÝKONY PŘI ONEMOCNĚNÍCH A PORUCHÁCH NERVOVÉHO SYST                                             </t>
  </si>
  <si>
    <t>01070</t>
  </si>
  <si>
    <t xml:space="preserve">ENDOVASKULÁRNÍ VÝKONY PŘI MOZKOVÉM INFARKTU                                                         </t>
  </si>
  <si>
    <t>01080</t>
  </si>
  <si>
    <t xml:space="preserve">ENDOVASKULÁRNÍ VÝKONY PŘI JINÝCH ONEMOCNĚNÍCH NERVOVÉHO                                             </t>
  </si>
  <si>
    <t>01302</t>
  </si>
  <si>
    <t xml:space="preserve">PORUCHY A PORANĚNÍ MÍCHY S CC                                                                       </t>
  </si>
  <si>
    <t>01303</t>
  </si>
  <si>
    <t xml:space="preserve">PORUCHY A PORANĚNÍ MÍCHY S MCC                                                                      </t>
  </si>
  <si>
    <t>01311</t>
  </si>
  <si>
    <t xml:space="preserve">MALIGNÍ ONEMOCNĚNÍ, NĚKTERÉ INFEKCE A DEGENERATIVNÍ POR                                             </t>
  </si>
  <si>
    <t>01312</t>
  </si>
  <si>
    <t>01313</t>
  </si>
  <si>
    <t>01323</t>
  </si>
  <si>
    <t xml:space="preserve">ROZTROUŠENÁ SKLERÓZA A CEREBELÁRNÍ ATAXIE S MCC                                                     </t>
  </si>
  <si>
    <t>01331</t>
  </si>
  <si>
    <t xml:space="preserve">NETRAUMATICKÉ INTRAKRANIÁLNÍ KRVÁCENÍ BEZ CC                                                        </t>
  </si>
  <si>
    <t>01332</t>
  </si>
  <si>
    <t xml:space="preserve">NETRAUMATICKÉ INTRAKRANIÁLNÍ KRVÁCENÍ S CC                                                          </t>
  </si>
  <si>
    <t>01333</t>
  </si>
  <si>
    <t xml:space="preserve">NETRAUMATICKÉ INTRAKRANIÁLNÍ KRVÁCENÍ S MCC                                                         </t>
  </si>
  <si>
    <t>01341</t>
  </si>
  <si>
    <t xml:space="preserve">CÉVNÍ MOZKOVÁ PŘÍHODA S INFARKTEM BEZ CC                                                            </t>
  </si>
  <si>
    <t>01342</t>
  </si>
  <si>
    <t xml:space="preserve">CÉVNÍ MOZKOVÁ PŘÍHODA S INFARKTEM S CC                                                              </t>
  </si>
  <si>
    <t>01343</t>
  </si>
  <si>
    <t xml:space="preserve">CÉVNÍ MOZKOVÁ PŘÍHODA S INFARKTEM S MCC                                                             </t>
  </si>
  <si>
    <t>01351</t>
  </si>
  <si>
    <t xml:space="preserve">NESPECIFICKÁ CÉVNÍ MOZKOVÁ PŘÍHODA A PRECEREBRÁLNÍ OKLU                                             </t>
  </si>
  <si>
    <t>01352</t>
  </si>
  <si>
    <t>01353</t>
  </si>
  <si>
    <t>01371</t>
  </si>
  <si>
    <t xml:space="preserve">PORUCHY KRANIÁLNÍCH A PERIFERNÍCH NERVŮ BEZ CC                                                      </t>
  </si>
  <si>
    <t>01372</t>
  </si>
  <si>
    <t xml:space="preserve">PORUCHY KRANIÁLNÍCH A PERIFERNÍCH NERVŮ S CC                                                        </t>
  </si>
  <si>
    <t>01373</t>
  </si>
  <si>
    <t xml:space="preserve">PORUCHY KRANIÁLNÍCH A PERIFERNÍCH NERVŮ S MCC                                                       </t>
  </si>
  <si>
    <t>01381</t>
  </si>
  <si>
    <t xml:space="preserve">BAKTERIÁLNÍ A TUBERKULÓZNÍ INFEKCE NERVOVÉHO SYSTÉMU BE                                             </t>
  </si>
  <si>
    <t>01411</t>
  </si>
  <si>
    <t xml:space="preserve">NETRAUMATICKÁ PORUCHA VĚDOMÍ A KÓMA BEZ CC                                                          </t>
  </si>
  <si>
    <t>01421</t>
  </si>
  <si>
    <t xml:space="preserve">EPILEPTICKÝ ZÁCHVAT BEZ CC                                                                          </t>
  </si>
  <si>
    <t>01422</t>
  </si>
  <si>
    <t xml:space="preserve">EPILEPTICKÝ ZÁCHVAT S CC                                                                            </t>
  </si>
  <si>
    <t>01423</t>
  </si>
  <si>
    <t xml:space="preserve">EPILEPTICKÝ ZÁCHVAT S MCC                                                                           </t>
  </si>
  <si>
    <t>01441</t>
  </si>
  <si>
    <t xml:space="preserve">KRANIÁLNÍ A INTRAKRANIÁLNÍ PORANĚNÍ BEZ CC                                                          </t>
  </si>
  <si>
    <t>01442</t>
  </si>
  <si>
    <t xml:space="preserve">KRANIÁLNÍ A INTRAKRANIÁLNÍ PORANĚNÍ S CC                                                            </t>
  </si>
  <si>
    <t>01443</t>
  </si>
  <si>
    <t xml:space="preserve">KRANIÁLNÍ A INTRAKRANIÁLNÍ PORANĚNÍ S MCC                                                           </t>
  </si>
  <si>
    <t>01451</t>
  </si>
  <si>
    <t xml:space="preserve">OTŘES MOZKU BEZ CC                                                                                  </t>
  </si>
  <si>
    <t>01452</t>
  </si>
  <si>
    <t xml:space="preserve">OTŘES MOZKU S CC                                                                                    </t>
  </si>
  <si>
    <t>01453</t>
  </si>
  <si>
    <t xml:space="preserve">OTŘES MOZKU S MCC                                                                                   </t>
  </si>
  <si>
    <t>01461</t>
  </si>
  <si>
    <t xml:space="preserve">JINÉ PORUCHY NERVOVÉHO SYSTÉMU BEZ CC                                                               </t>
  </si>
  <si>
    <t>01462</t>
  </si>
  <si>
    <t xml:space="preserve">JINÉ PORUCHY NERVOVÉHO SYSTÉMU S CC                                                                 </t>
  </si>
  <si>
    <t>01463</t>
  </si>
  <si>
    <t xml:space="preserve">JINÉ PORUCHY NERVOVÉHO SYSTÉMU S MCC                                                                </t>
  </si>
  <si>
    <t>02031</t>
  </si>
  <si>
    <t xml:space="preserve">INTRAOKULÁRNÍ VÝKONY, KROMĚ ČOČKY BEZ CC                                                            </t>
  </si>
  <si>
    <t>03311</t>
  </si>
  <si>
    <t xml:space="preserve">PORUCHY ROVNOVÁHY BEZ CC                                                                            </t>
  </si>
  <si>
    <t>03331</t>
  </si>
  <si>
    <t xml:space="preserve">EPIGLOTITIS, OTITIS MEDIA, INFEKCE HORNÍCH CEST DÝCHACÍ                                             </t>
  </si>
  <si>
    <t>03332</t>
  </si>
  <si>
    <t>03333</t>
  </si>
  <si>
    <t>03352</t>
  </si>
  <si>
    <t xml:space="preserve">JINÉ PORUCHY UŠÍ, NOSU, ÚST A HRDLA S CC                                                            </t>
  </si>
  <si>
    <t>04032</t>
  </si>
  <si>
    <t xml:space="preserve">JINÉ VÝKONY PŘI PORUCHÁCH A ONEMOCNĚNÍCH DÝCHACÍHO SYST                                             </t>
  </si>
  <si>
    <t>04310</t>
  </si>
  <si>
    <t xml:space="preserve">RESPIRAČNÍ SELHÁNÍ                                                                                  </t>
  </si>
  <si>
    <t>04321</t>
  </si>
  <si>
    <t xml:space="preserve">PLICNÍ EMBOLIE BEZ CC                                                                               </t>
  </si>
  <si>
    <t>04322</t>
  </si>
  <si>
    <t xml:space="preserve">PLICNÍ EMBOLIE S CC                                                                                 </t>
  </si>
  <si>
    <t>04323</t>
  </si>
  <si>
    <t xml:space="preserve">PLICNÍ EMBOLIE S MCC                                                                                </t>
  </si>
  <si>
    <t>04331</t>
  </si>
  <si>
    <t xml:space="preserve">ZÁVAŽNÉ TRAUMA HRUDNÍKU BEZ CC                                                                      </t>
  </si>
  <si>
    <t>04332</t>
  </si>
  <si>
    <t xml:space="preserve">ZÁVAŽNÉ TRAUMA HRUDNÍKU S CC                                                                        </t>
  </si>
  <si>
    <t>04342</t>
  </si>
  <si>
    <t xml:space="preserve">MALIGNÍ ONEMOCNĚNÍ DÝCHACÍHO SYSTÉMU S CC                                                           </t>
  </si>
  <si>
    <t>04343</t>
  </si>
  <si>
    <t xml:space="preserve">MALIGNÍ ONEMOCNĚNÍ DÝCHACÍHO SYSTÉMU S MCC                                                          </t>
  </si>
  <si>
    <t>04352</t>
  </si>
  <si>
    <t xml:space="preserve">INFEKCE A ZÁNĚTY DÝCHACÍHO SYSTÉMU S CC                                                             </t>
  </si>
  <si>
    <t>04361</t>
  </si>
  <si>
    <t xml:space="preserve">PROSTÁ PNEUMONIE A DÁVIVÝ KAŠEL BEZ CC                                                              </t>
  </si>
  <si>
    <t>04362</t>
  </si>
  <si>
    <t xml:space="preserve">PROSTÁ PNEUMONIE A DÁVIVÝ KAŠEL S CC                                                                </t>
  </si>
  <si>
    <t>04363</t>
  </si>
  <si>
    <t xml:space="preserve">PROSTÁ PNEUMONIE A DÁVIVÝ KAŠEL S MCC                                                               </t>
  </si>
  <si>
    <t>04371</t>
  </si>
  <si>
    <t xml:space="preserve">CHRONICKÁ OBSTRUKTIVNÍ PLICNÍ NEMOC BEZ CC                                                          </t>
  </si>
  <si>
    <t>04372</t>
  </si>
  <si>
    <t xml:space="preserve">CHRONICKÁ OBSTRUKTIVNÍ PLICNÍ NEMOC S CC                                                            </t>
  </si>
  <si>
    <t>04373</t>
  </si>
  <si>
    <t xml:space="preserve">CHRONICKÁ OBSTRUKTIVNÍ PLICNÍ NEMOC S MCC                                                           </t>
  </si>
  <si>
    <t>04382</t>
  </si>
  <si>
    <t xml:space="preserve">ASTMA A BRONCHIOLITIDA S CC                                                                         </t>
  </si>
  <si>
    <t>04401</t>
  </si>
  <si>
    <t xml:space="preserve">PNEUMOTORAX A PLEURÁNÍ VÝPOTEK BEZ CC                                                               </t>
  </si>
  <si>
    <t>04402</t>
  </si>
  <si>
    <t xml:space="preserve">PNEUMOTORAX A PLEURÁNÍ VÝPOTEK S CC                                                                 </t>
  </si>
  <si>
    <t>04411</t>
  </si>
  <si>
    <t xml:space="preserve">PŘÍZNAKY, SYMPTOMY A JINÉ DIAGNÓZY DÝCHACÍHO SYSTÉMU BE                                             </t>
  </si>
  <si>
    <t>04412</t>
  </si>
  <si>
    <t xml:space="preserve">PŘÍZNAKY, SYMPTOMY A JINÉ DIAGNÓZY DÝCHACÍHO SYSTÉMU S                                              </t>
  </si>
  <si>
    <t>04413</t>
  </si>
  <si>
    <t>05000</t>
  </si>
  <si>
    <t xml:space="preserve">ÚMRTÍ DO 5 DNÍ OD PŘÍJMU PŘI HLAVNÍ DIAGNÓZE OBĚHOVÉHO                                              </t>
  </si>
  <si>
    <t>05011</t>
  </si>
  <si>
    <t xml:space="preserve">SRDEČNÍ DEFIBRILÁTOR A IMPLANTÁT PRO PODPORU FUNKCE SRD                                             </t>
  </si>
  <si>
    <t>05012</t>
  </si>
  <si>
    <t>05022</t>
  </si>
  <si>
    <t xml:space="preserve">VÝKONY NA SRDEČNÍ CHLOPNI SE SRDEČNÍ KATETRIZACÍ S CC                                               </t>
  </si>
  <si>
    <t>05023</t>
  </si>
  <si>
    <t xml:space="preserve">VÝKONY NA SRDEČNÍ CHLOPNI SE SRDEČNÍ KATETRIZACÍ S MCC                                              </t>
  </si>
  <si>
    <t>05070</t>
  </si>
  <si>
    <t xml:space="preserve">IMPLANTACE TRVALÉHO KARDIOSTIMULÁTORU U AKUTNÍHO INFARK                                             </t>
  </si>
  <si>
    <t>05093</t>
  </si>
  <si>
    <t xml:space="preserve">VELKÉ ABDOMINÁLNÍ VASKULÁRNÍ VÝKONY S MCC                                                           </t>
  </si>
  <si>
    <t>05101</t>
  </si>
  <si>
    <t xml:space="preserve">JINÉ PERKUTÁNNÍ KARDIOVASKULÁRNÍ VÝKONY PŘI AKUTNÍM INF                                             </t>
  </si>
  <si>
    <t>05102</t>
  </si>
  <si>
    <t>05103</t>
  </si>
  <si>
    <t>05111</t>
  </si>
  <si>
    <t xml:space="preserve">IMPLANTACE TRVALÉHO KARDIOSTIMULÁTORU BEZ AKUTNÍHO INFA                                             </t>
  </si>
  <si>
    <t>05112</t>
  </si>
  <si>
    <t>05113</t>
  </si>
  <si>
    <t>05131</t>
  </si>
  <si>
    <t xml:space="preserve">JINÉ PERKUTÁNNÍ KARDIOVASKULÁRNÍ VÝKONY BEZ AKUTNÍHO IN                                             </t>
  </si>
  <si>
    <t>05132</t>
  </si>
  <si>
    <t>05133</t>
  </si>
  <si>
    <t>05141</t>
  </si>
  <si>
    <t xml:space="preserve">JINÉ VASKULÁRNÍ VÝKONY BEZ CC                                                                       </t>
  </si>
  <si>
    <t>05142</t>
  </si>
  <si>
    <t xml:space="preserve">JINÉ VASKULÁRNÍ VÝKONY S CC                                                                         </t>
  </si>
  <si>
    <t>05143</t>
  </si>
  <si>
    <t xml:space="preserve">JINÉ VASKULÁRNÍ VÝKONY S MCC                                                                        </t>
  </si>
  <si>
    <t>05152</t>
  </si>
  <si>
    <t xml:space="preserve">AMPUTACE KVŮLI PORUŠE OBĚHOVÉHO SYSTÉMU, KROMĚ HORNÍCH                                              </t>
  </si>
  <si>
    <t>05153</t>
  </si>
  <si>
    <t>05201</t>
  </si>
  <si>
    <t xml:space="preserve">JINÉ VÝKONY PŘI ONEMOCNĚNÍCH A PORUCHÁCH OBĚHOVÉHO SYST                                             </t>
  </si>
  <si>
    <t>05202</t>
  </si>
  <si>
    <t>05203</t>
  </si>
  <si>
    <t>05232</t>
  </si>
  <si>
    <t xml:space="preserve">PERKUTÁNNÍ KORONÁRNÍ ANGIOPLASTIKA, &lt;=2 POTAHOVANÉ STEN                                             </t>
  </si>
  <si>
    <t>05261</t>
  </si>
  <si>
    <t xml:space="preserve">PERKUTÁNNÍ KORONÁRNÍ ANGIOPLASTIKA, &gt;=3 POTAHOVANÉ STEN                                             </t>
  </si>
  <si>
    <t>05271</t>
  </si>
  <si>
    <t>05272</t>
  </si>
  <si>
    <t>05273</t>
  </si>
  <si>
    <t>05281</t>
  </si>
  <si>
    <t xml:space="preserve">PERKUTÁNNÍ KORONÁRNÍ ANGIOPLASTIKA, &gt;=3 NEPOTAHOVANÉ ST                                             </t>
  </si>
  <si>
    <t>05302</t>
  </si>
  <si>
    <t xml:space="preserve">SRDEČNÍ KATETRIZACE PŘI AKUTNÍM INFARKTU MYOKARDU S CC                                              </t>
  </si>
  <si>
    <t>05303</t>
  </si>
  <si>
    <t xml:space="preserve">SRDEČNÍ KATETRIZACE PŘI AKUTNÍM INFARKTU MYOKARDU S MCC                                             </t>
  </si>
  <si>
    <t>05311</t>
  </si>
  <si>
    <t xml:space="preserve">SRDEČNÍ KATETRIZACE PŘI ISCHEMICKÉ CHOROBĚ SRDEČNÍ BEZ                                              </t>
  </si>
  <si>
    <t>05312</t>
  </si>
  <si>
    <t xml:space="preserve">SRDEČNÍ KATETRIZACE PŘI ISCHEMICKÉ CHOROBĚ SRDEČNÍ S CC                                             </t>
  </si>
  <si>
    <t>05313</t>
  </si>
  <si>
    <t xml:space="preserve">SRDEČNÍ KATETRIZACE PŘI ISCHEMICKÉ CHOROBĚ SRDEČNÍ S MC                                             </t>
  </si>
  <si>
    <t>05321</t>
  </si>
  <si>
    <t xml:space="preserve">SRDEČNÍ KATETRIZACE PŘI JINÝCH PORUCHÁCH OBĚHOVÉHO SYST                                             </t>
  </si>
  <si>
    <t>05322</t>
  </si>
  <si>
    <t>05323</t>
  </si>
  <si>
    <t>05331</t>
  </si>
  <si>
    <t xml:space="preserve">AKUTNÍ INFARKT MYOKARDU BEZ CC                                                                      </t>
  </si>
  <si>
    <t>05333</t>
  </si>
  <si>
    <t xml:space="preserve">AKUTNÍ INFARKT MYOKARDU S MCC                                                                       </t>
  </si>
  <si>
    <t>05351</t>
  </si>
  <si>
    <t xml:space="preserve">SRDEČNÍ SELHÁNÍ BEZ CC                                                                              </t>
  </si>
  <si>
    <t>05352</t>
  </si>
  <si>
    <t xml:space="preserve">SRDEČNÍ SELHÁNÍ S CC                                                                                </t>
  </si>
  <si>
    <t>05353</t>
  </si>
  <si>
    <t xml:space="preserve">SRDEČNÍ SELHÁNÍ S MCC                                                                               </t>
  </si>
  <si>
    <t>05361</t>
  </si>
  <si>
    <t xml:space="preserve">HLUBOKÁ ŽILNÍ TROMBÓZA BEZ CC                                                                       </t>
  </si>
  <si>
    <t>05362</t>
  </si>
  <si>
    <t xml:space="preserve">HLUBOKÁ ŽILNÍ TROMBÓZA S CC                                                                         </t>
  </si>
  <si>
    <t>05363</t>
  </si>
  <si>
    <t xml:space="preserve">HLUBOKÁ ŽILNÍ TROMBÓZA S MCC                                                                        </t>
  </si>
  <si>
    <t>05381</t>
  </si>
  <si>
    <t xml:space="preserve">PERIFERNÍ A JINÉ VASKULÁRNÍ PORUCHY BEZ CC                                                          </t>
  </si>
  <si>
    <t>05382</t>
  </si>
  <si>
    <t xml:space="preserve">PERIFERNÍ A JINÉ VASKULÁRNÍ PORUCHY S CC                                                            </t>
  </si>
  <si>
    <t>05383</t>
  </si>
  <si>
    <t xml:space="preserve">PERIFERNÍ A JINÉ VASKULÁRNÍ PORUCHY S MCC                                                           </t>
  </si>
  <si>
    <t>05391</t>
  </si>
  <si>
    <t xml:space="preserve">ATEROSKLERÓZA BEZ CC                                                                                </t>
  </si>
  <si>
    <t>05392</t>
  </si>
  <si>
    <t xml:space="preserve">ATEROSKLERÓZA S CC                                                                                  </t>
  </si>
  <si>
    <t>05393</t>
  </si>
  <si>
    <t xml:space="preserve">ATEROSKLERÓZA S MCC                                                                                 </t>
  </si>
  <si>
    <t>05401</t>
  </si>
  <si>
    <t xml:space="preserve">HYPERTENZE BEZ CC                                                                                   </t>
  </si>
  <si>
    <t>05402</t>
  </si>
  <si>
    <t xml:space="preserve">HYPERTENZE S CC                                                                                     </t>
  </si>
  <si>
    <t>05403</t>
  </si>
  <si>
    <t xml:space="preserve">HYPERTENZE S MCC                                                                                    </t>
  </si>
  <si>
    <t>05421</t>
  </si>
  <si>
    <t xml:space="preserve">SRDEČNÍ ARYTMIE A PORUCHY VEDENÍ BEZ CC                                                             </t>
  </si>
  <si>
    <t>05422</t>
  </si>
  <si>
    <t xml:space="preserve">SRDEČNÍ ARYTMIE A PORUCHY VEDENÍ S CC                                                               </t>
  </si>
  <si>
    <t>05423</t>
  </si>
  <si>
    <t xml:space="preserve">SRDEČNÍ ARYTMIE A PORUCHY VEDENÍ S MCC                                                              </t>
  </si>
  <si>
    <t>05431</t>
  </si>
  <si>
    <t xml:space="preserve">ANGINA PECTORIS A BOLEST NA HRUDNÍKU BEZ CC                                                         </t>
  </si>
  <si>
    <t>05441</t>
  </si>
  <si>
    <t xml:space="preserve">SYNKOPA A KOLAPS BEZ CC                                                                             </t>
  </si>
  <si>
    <t>05442</t>
  </si>
  <si>
    <t xml:space="preserve">SYNKOPA A KOLAPS S CC                                                                               </t>
  </si>
  <si>
    <t>05443</t>
  </si>
  <si>
    <t xml:space="preserve">SYNKOPA A KOLAPS S MCC                                                                              </t>
  </si>
  <si>
    <t>05472</t>
  </si>
  <si>
    <t xml:space="preserve">JINÉ PORUCHY OBĚHOVÉHO SYSTÉMU S CC                                                                 </t>
  </si>
  <si>
    <t>05473</t>
  </si>
  <si>
    <t xml:space="preserve">JINÉ PORUCHY OBĚHOVÉHO SYSTÉMU S MCC                                                                </t>
  </si>
  <si>
    <t>05481</t>
  </si>
  <si>
    <t xml:space="preserve">ENDOVASKULÁRNÍ VÝKONY PRO AKUTNÍ ISCHÉMII V OBLASTI PER                                             </t>
  </si>
  <si>
    <t>05501</t>
  </si>
  <si>
    <t xml:space="preserve">ANGIOPLASTIKA NEBO ZAVEDENÍ STENTU DO PERIFERNÍ CÉVY BE                                             </t>
  </si>
  <si>
    <t>05502</t>
  </si>
  <si>
    <t xml:space="preserve">ANGIOPLASTIKA NEBO ZAVEDENÍ STENTU DO PERIFERNÍ CÉVY S                                              </t>
  </si>
  <si>
    <t>05503</t>
  </si>
  <si>
    <t>06011</t>
  </si>
  <si>
    <t xml:space="preserve">VELKÉ VÝKONY NA TLUSTÉM A TENKÉM STŘEVU BEZ CC                                                      </t>
  </si>
  <si>
    <t>06012</t>
  </si>
  <si>
    <t xml:space="preserve">VELKÉ VÝKONY NA TLUSTÉM A TENKÉM STŘEVU S CC                                                        </t>
  </si>
  <si>
    <t>06013</t>
  </si>
  <si>
    <t xml:space="preserve">VELKÉ VÝKONY NA TLUSTÉM A TENKÉM STŘEVU S MCC                                                       </t>
  </si>
  <si>
    <t>06023</t>
  </si>
  <si>
    <t xml:space="preserve">VELKÉ VÝKONY NA ŽALUDKU, JÍCNU A DVANÁCTNÍKU S MCC                                                  </t>
  </si>
  <si>
    <t>06032</t>
  </si>
  <si>
    <t xml:space="preserve">MENŠÍ VÝKONY NA TLUSTÉM A TENKÉM STŘEVU S CC                                                        </t>
  </si>
  <si>
    <t>06033</t>
  </si>
  <si>
    <t xml:space="preserve">MENŠÍ VÝKONY NA TLUSTÉM A TENKÉM STŘEVU S MCC                                                       </t>
  </si>
  <si>
    <t>06081</t>
  </si>
  <si>
    <t xml:space="preserve">LAPAROTOMICKÉ VÝKONY PŘI TŘÍSELNÉ, STEHENNÍ, UMBILIKÁLN                                             </t>
  </si>
  <si>
    <t>06083</t>
  </si>
  <si>
    <t>06101</t>
  </si>
  <si>
    <t xml:space="preserve">JINÉ VÝKONY PŘI PORUCHÁCH A ONEMOCNĚNÍCH TRÁVICÍHO SYST                                             </t>
  </si>
  <si>
    <t>06102</t>
  </si>
  <si>
    <t>06103</t>
  </si>
  <si>
    <t>06302</t>
  </si>
  <si>
    <t xml:space="preserve">MALIGNÍ ONEMOCNĚNÍ TRÁVICÍHO SYSTÉMU S CC                                                           </t>
  </si>
  <si>
    <t>06303</t>
  </si>
  <si>
    <t xml:space="preserve">MALIGNÍ ONEMOCNĚNÍ TRÁVICÍHO SYSTÉMU S MCC                                                          </t>
  </si>
  <si>
    <t>06311</t>
  </si>
  <si>
    <t xml:space="preserve">PEPTICKÝ VŘED A GASTRITIDA BEZ CC                                                                   </t>
  </si>
  <si>
    <t>06312</t>
  </si>
  <si>
    <t xml:space="preserve">PEPTICKÝ VŘED A GASTRITIDA S CC                                                                     </t>
  </si>
  <si>
    <t>06313</t>
  </si>
  <si>
    <t xml:space="preserve">PEPTICKÝ VŘED A GASTRITIDA S MCC                                                                    </t>
  </si>
  <si>
    <t>06322</t>
  </si>
  <si>
    <t xml:space="preserve">PORUCHY JÍCNU S CC                                                                                  </t>
  </si>
  <si>
    <t>06331</t>
  </si>
  <si>
    <t xml:space="preserve">DIVERTIKULITIDA, DIVERTIKULÓZA A ZÁNĚTLIVÉ ONEMOCNĚNÍ S                                             </t>
  </si>
  <si>
    <t>06332</t>
  </si>
  <si>
    <t>06333</t>
  </si>
  <si>
    <t>06351</t>
  </si>
  <si>
    <t xml:space="preserve">OBSTRUKCE GASTROINTESTINÁLNÍHO SYSTÉMU BEZ CC                                                       </t>
  </si>
  <si>
    <t>06352</t>
  </si>
  <si>
    <t xml:space="preserve">OBSTRUKCE GASTROINTESTINÁLNÍHO SYSTÉMU S CC                                                         </t>
  </si>
  <si>
    <t>06353</t>
  </si>
  <si>
    <t xml:space="preserve">OBSTRUKCE GASTROINTESTINÁLNÍHO SYSTÉMU S MCC                                                        </t>
  </si>
  <si>
    <t>06362</t>
  </si>
  <si>
    <t xml:space="preserve">ZÁVAŽNÉ INFEKCE GASTROINTESTINÁLNÍHO SYSTÉMU S CC                                                   </t>
  </si>
  <si>
    <t>06371</t>
  </si>
  <si>
    <t xml:space="preserve">JINÁ GASTROENTERITIDA A BOLEST BŘICHA BEZ CC                                                        </t>
  </si>
  <si>
    <t>06372</t>
  </si>
  <si>
    <t xml:space="preserve">JINÁ GASTROENTERITIDA A BOLEST BŘICHA S CC                                                          </t>
  </si>
  <si>
    <t>06381</t>
  </si>
  <si>
    <t xml:space="preserve">JINÉ PORUCHY TRÁVICÍHO SYSTÉMU BEZ CC                                                               </t>
  </si>
  <si>
    <t>06382</t>
  </si>
  <si>
    <t xml:space="preserve">JINÉ PORUCHY TRÁVICÍHO SYSTÉMU S CC                                                                 </t>
  </si>
  <si>
    <t>06383</t>
  </si>
  <si>
    <t xml:space="preserve">JINÉ PORUCHY TRÁVICÍHO SYSTÉMU S MCC                                                                </t>
  </si>
  <si>
    <t>07012</t>
  </si>
  <si>
    <t xml:space="preserve">VÝKONY NA PANKREATU, JÁTRECH A SPOJKY S CC                                                          </t>
  </si>
  <si>
    <t>07032</t>
  </si>
  <si>
    <t xml:space="preserve">CHOLECYSTEKTOMIE, KROMĚ LAPAROSKOPICKÉ S CC                                                         </t>
  </si>
  <si>
    <t>07053</t>
  </si>
  <si>
    <t xml:space="preserve">JINÉ VÝKONY PŘI PORUCHÁCH A ONEMOCNĚNÍCH HEPATOBILIÁRNÍ                                             </t>
  </si>
  <si>
    <t>07301</t>
  </si>
  <si>
    <t xml:space="preserve">CIRHÓZA A ALKOHOLICKÁ HEPATITIDA BEZ CC                                                             </t>
  </si>
  <si>
    <t>07302</t>
  </si>
  <si>
    <t xml:space="preserve">CIRHÓZA A ALKOHOLICKÁ HEPATITIDA S CC                                                               </t>
  </si>
  <si>
    <t>07312</t>
  </si>
  <si>
    <t xml:space="preserve">MALIGNÍ ONEMOCNĚNÍ HEPATOBILIÁRNÍHO SYSTÉMU A PANKREATU                                             </t>
  </si>
  <si>
    <t>07322</t>
  </si>
  <si>
    <t xml:space="preserve">PORUCHY PANKREATU, KROMĚ MALIGNÍHO ONEMOCNĚNÍ S CC                                                  </t>
  </si>
  <si>
    <t>07323</t>
  </si>
  <si>
    <t xml:space="preserve">PORUCHY PANKREATU, KROMĚ MALIGNÍHO ONEMOCNĚNÍ S MCC                                                 </t>
  </si>
  <si>
    <t>07332</t>
  </si>
  <si>
    <t xml:space="preserve">PORUCHY JATER, KROMĚ MALIGNÍ CIRHÓZY A ALKOHOLICKÉ HEPA                                             </t>
  </si>
  <si>
    <t>07333</t>
  </si>
  <si>
    <t>07341</t>
  </si>
  <si>
    <t xml:space="preserve">JINÉ PORUCHY ŽLUČOVÝCH CEST BEZ CC                                                                  </t>
  </si>
  <si>
    <t>07342</t>
  </si>
  <si>
    <t xml:space="preserve">JINÉ PORUCHY ŽLUČOVÝCH CEST S CC                                                                    </t>
  </si>
  <si>
    <t>07343</t>
  </si>
  <si>
    <t xml:space="preserve">JINÉ PORUCHY ŽLUČOVÝCH CEST S MCC                                                                   </t>
  </si>
  <si>
    <t>08031</t>
  </si>
  <si>
    <t xml:space="preserve">FÚZE PÁTEŘE, NE PRO DEFORMITY BEZ CC                                                                </t>
  </si>
  <si>
    <t>08032</t>
  </si>
  <si>
    <t xml:space="preserve">FÚZE PÁTEŘE, NE PRO DEFORMITY S CC                                                                  </t>
  </si>
  <si>
    <t>08033</t>
  </si>
  <si>
    <t xml:space="preserve">FÚZE PÁTEŘE, NE PRO DEFORMITY S MCC                                                                 </t>
  </si>
  <si>
    <t>08041</t>
  </si>
  <si>
    <t xml:space="preserve">TOTÁLNÍ ENDOPROTÉZU KYČLE, LOKTE, ZÁPĚSTÍ, TOTÁLNÍ A RE                                             </t>
  </si>
  <si>
    <t>08042</t>
  </si>
  <si>
    <t>08043</t>
  </si>
  <si>
    <t>08073</t>
  </si>
  <si>
    <t xml:space="preserve">AMPUTACE PŘI PORUCHÁCH MUSKULOSKELETÁLNÍHO SYSTÉMU A PO                                             </t>
  </si>
  <si>
    <t>08081</t>
  </si>
  <si>
    <t xml:space="preserve">VÝKONY NA KYČLÍCH A STEHENNÍ KOSTI, KROMĚ REPLANTACE VE                                             </t>
  </si>
  <si>
    <t>08082</t>
  </si>
  <si>
    <t>08083</t>
  </si>
  <si>
    <t>08092</t>
  </si>
  <si>
    <t xml:space="preserve">TRANSPLANTACE KŮŽE NEBO TKÁNĚ PRO PORUCHY MUSKULOSKELET                                             </t>
  </si>
  <si>
    <t>08101</t>
  </si>
  <si>
    <t xml:space="preserve">VÝKONY NA ZÁDECH A KRKU, KROMĚ FÚZE PÁTEŘE BEZ CC                                                   </t>
  </si>
  <si>
    <t>08102</t>
  </si>
  <si>
    <t xml:space="preserve">VÝKONY NA ZÁDECH A KRKU, KROMĚ FÚZE PÁTEŘE S CC                                                     </t>
  </si>
  <si>
    <t>08111</t>
  </si>
  <si>
    <t xml:space="preserve">VÝKONY NA KOLENU, BÉRCI A HLEZNU, KROMĚ CHODIDLA A ALOP                                             </t>
  </si>
  <si>
    <t>08112</t>
  </si>
  <si>
    <t>08113</t>
  </si>
  <si>
    <t>08121</t>
  </si>
  <si>
    <t xml:space="preserve">VYJMUTÍ VNITŘNÍHO FIXAČNÍHO ZAŘÍZENÍ BEZ CC                                                         </t>
  </si>
  <si>
    <t>08122</t>
  </si>
  <si>
    <t xml:space="preserve">VYJMUTÍ VNITŘNÍHO FIXAČNÍHO ZAŘÍZENÍ S CC                                                           </t>
  </si>
  <si>
    <t>08131</t>
  </si>
  <si>
    <t xml:space="preserve">MÍSTNÍ RESEKCE NA MUSKULOSKELETÁLNÍM SYSTÉMU BEZ CC                                                 </t>
  </si>
  <si>
    <t>08132</t>
  </si>
  <si>
    <t xml:space="preserve">MÍSTNÍ RESEKCE NA MUSKULOSKELETÁLNÍM SYSTÉMU S CC                                                   </t>
  </si>
  <si>
    <t>08152</t>
  </si>
  <si>
    <t xml:space="preserve">VÝKONY NA HORNÍCH KONČETINÁCH S CC                                                                  </t>
  </si>
  <si>
    <t>08153</t>
  </si>
  <si>
    <t xml:space="preserve">VÝKONY NA HORNÍCH KONČETINÁCH S MCC                                                                 </t>
  </si>
  <si>
    <t>08171</t>
  </si>
  <si>
    <t xml:space="preserve">JINÉ VÝKONY PŘI PORUCHÁCH A ONEMOCNĚNÍCH MUSKULOSKELETÁ                                             </t>
  </si>
  <si>
    <t>08183</t>
  </si>
  <si>
    <t xml:space="preserve">TOTÁLNÍ ENDOPROTÉZY KOLENA, HLEZNA s MCC                                                            </t>
  </si>
  <si>
    <t>08201</t>
  </si>
  <si>
    <t xml:space="preserve">REIMPLANTACE ENDOPROTÉZ KLOUBŮ HORNÍCH A DOLNÍCH KONČET                                             </t>
  </si>
  <si>
    <t>08301</t>
  </si>
  <si>
    <t xml:space="preserve">ZLOMENINY KOSTI STEHENNÍ BEZ CC                                                                     </t>
  </si>
  <si>
    <t>08302</t>
  </si>
  <si>
    <t xml:space="preserve">ZLOMENINY KOSTI STEHENNÍ S CC                                                                       </t>
  </si>
  <si>
    <t>08303</t>
  </si>
  <si>
    <t xml:space="preserve">ZLOMENINY KOSTI STEHENNÍ S MCC                                                                      </t>
  </si>
  <si>
    <t>08311</t>
  </si>
  <si>
    <t xml:space="preserve">ZLOMENINA PÁNVE, NEBO DISLOKACE KYČLE BEZ CC                                                        </t>
  </si>
  <si>
    <t>08312</t>
  </si>
  <si>
    <t xml:space="preserve">ZLOMENINA PÁNVE, NEBO DISLOKACE KYČLE S CC                                                          </t>
  </si>
  <si>
    <t>08313</t>
  </si>
  <si>
    <t xml:space="preserve">ZLOMENINA PÁNVE, NEBO DISLOKACE KYČLE S MCC                                                         </t>
  </si>
  <si>
    <t>08321</t>
  </si>
  <si>
    <t xml:space="preserve">ZLOMENINA NEBO DISLOKACE, KROMĚ STEHENNÍ KOSTI A PÁNVE                                              </t>
  </si>
  <si>
    <t>08322</t>
  </si>
  <si>
    <t>08323</t>
  </si>
  <si>
    <t>08331</t>
  </si>
  <si>
    <t xml:space="preserve">MALIGNÍ ONEMOCNĚNÍ MUSKULOSKELETÁLNÍHO SYSTÉMU A POJIVO                                             </t>
  </si>
  <si>
    <t>08332</t>
  </si>
  <si>
    <t>08333</t>
  </si>
  <si>
    <t>08342</t>
  </si>
  <si>
    <t xml:space="preserve">OSTEOMYELITIDA S CC                                                                                 </t>
  </si>
  <si>
    <t>08353</t>
  </si>
  <si>
    <t xml:space="preserve">SEPTICKÁ ARTRITIDA S MCC                                                                            </t>
  </si>
  <si>
    <t>08361</t>
  </si>
  <si>
    <t xml:space="preserve">PORUCHY POJIVOVÉ TKÁNĚ BEZ CC                                                                       </t>
  </si>
  <si>
    <t>08371</t>
  </si>
  <si>
    <t xml:space="preserve">KONZERVATIVNÍ LÉČBA PROBLÉMŮ SE ZÁDY BEZ CC                                                         </t>
  </si>
  <si>
    <t>08372</t>
  </si>
  <si>
    <t xml:space="preserve">KONZERVATIVNÍ LÉČBA PROBLÉMŮ SE ZÁDY S CC                                                           </t>
  </si>
  <si>
    <t>08373</t>
  </si>
  <si>
    <t xml:space="preserve">KONZERVATIVNÍ LÉČBA PROBLÉMŮ SE ZÁDY S MCC                                                          </t>
  </si>
  <si>
    <t>08381</t>
  </si>
  <si>
    <t xml:space="preserve">JINÁ ONEMOCNĚNÍ KOSTÍ A KLOUBŮ BEZ CC                                                               </t>
  </si>
  <si>
    <t>08382</t>
  </si>
  <si>
    <t xml:space="preserve">JINÁ ONEMOCNĚNÍ KOSTÍ A KLOUBŮ S CC                                                                 </t>
  </si>
  <si>
    <t>08383</t>
  </si>
  <si>
    <t xml:space="preserve">JINÁ ONEMOCNĚNÍ KOSTÍ A KLOUBŮ S MCC                                                                </t>
  </si>
  <si>
    <t>08391</t>
  </si>
  <si>
    <t xml:space="preserve">SELHÁNÍ, REAKCE A KOMPLIKACE ORTOPEDICKÉHO PŘÍSTROJE NE                                             </t>
  </si>
  <si>
    <t>08392</t>
  </si>
  <si>
    <t>08401</t>
  </si>
  <si>
    <t xml:space="preserve">MUSKULOSKELETÁLNÍ PŘÍZNAKY, SYMPTOMY, VÝRONY A MÉNĚ VÝZ                                             </t>
  </si>
  <si>
    <t>08402</t>
  </si>
  <si>
    <t>08411</t>
  </si>
  <si>
    <t xml:space="preserve">JINÉ PORUCHY MUSKULOSKELETÁLNÍHO SYSTÉMU A POJIVOVÉ TKÁ                                             </t>
  </si>
  <si>
    <t>09013</t>
  </si>
  <si>
    <t xml:space="preserve">KOŽNÍ ŠTĚP A/NEBO DEBRIDEMENT S MCC                                                                 </t>
  </si>
  <si>
    <t>09031</t>
  </si>
  <si>
    <t xml:space="preserve">JINÉ VÝKONY PŘI PORUCHÁCH A ONEMOCNĚNÍCH KŮŽE, PODKOŽNÍ                                             </t>
  </si>
  <si>
    <t>09301</t>
  </si>
  <si>
    <t xml:space="preserve">ZÁVAŽNÉ PORUCHY KŮŽE BEZ CC                                                                         </t>
  </si>
  <si>
    <t>09302</t>
  </si>
  <si>
    <t xml:space="preserve">ZÁVAŽNÉ PORUCHY KŮŽE S CC                                                                           </t>
  </si>
  <si>
    <t>09303</t>
  </si>
  <si>
    <t xml:space="preserve">ZÁVAŽNÉ PORUCHY KŮŽE S MCC                                                                          </t>
  </si>
  <si>
    <t>09312</t>
  </si>
  <si>
    <t xml:space="preserve">MALIGNÍ ONEMOCNĚNÍ PRSŮ S CC                                                                        </t>
  </si>
  <si>
    <t>09322</t>
  </si>
  <si>
    <t xml:space="preserve">FLEGMÓNA S CC                                                                                       </t>
  </si>
  <si>
    <t>09331</t>
  </si>
  <si>
    <t xml:space="preserve">PORANĚNÍ KŮŽE, PODKOŽNÍ TKÁNĚ A PRSU BEZ CC                                                         </t>
  </si>
  <si>
    <t>09332</t>
  </si>
  <si>
    <t xml:space="preserve">PORANĚNÍ KŮŽE, PODKOŽNÍ TKÁNĚ A PRSU S CC                                                           </t>
  </si>
  <si>
    <t>09333</t>
  </si>
  <si>
    <t xml:space="preserve">PORANĚNÍ KŮŽE, PODKOŽNÍ TKÁNĚ A PRSU S MCC                                                          </t>
  </si>
  <si>
    <t>09342</t>
  </si>
  <si>
    <t xml:space="preserve">JINÉ PORUCHY KŮŽE A PRSU S CC                                                                       </t>
  </si>
  <si>
    <t>10301</t>
  </si>
  <si>
    <t xml:space="preserve">DIABETES, NUTRIČNÍ A JINÉ METABOLICKÉ PORUCHY BEZ CC                                                </t>
  </si>
  <si>
    <t>10302</t>
  </si>
  <si>
    <t xml:space="preserve">DIABETES, NUTRIČNÍ A JINÉ METABOLICKÉ PORUCHY S CC                                                  </t>
  </si>
  <si>
    <t>10303</t>
  </si>
  <si>
    <t xml:space="preserve">DIABETES, NUTRIČNÍ A JINÉ METABOLICKÉ PORUCHY S MCC                                                 </t>
  </si>
  <si>
    <t>10311</t>
  </si>
  <si>
    <t xml:space="preserve">HYPOVOLÉMIE A PORUCHY ELEKTROLYTŮ BEZ CC                                                            </t>
  </si>
  <si>
    <t>10312</t>
  </si>
  <si>
    <t xml:space="preserve">HYPOVOLÉMIE A PORUCHY ELEKTROLYTŮ S CC                                                              </t>
  </si>
  <si>
    <t>10313</t>
  </si>
  <si>
    <t xml:space="preserve">HYPOVOLÉMIE A PORUCHY ELEKTROLYTŮ S MCC                                                             </t>
  </si>
  <si>
    <t>10322</t>
  </si>
  <si>
    <t xml:space="preserve">VROZENÉ PORUCHY METABOLISMU S CC                                                                    </t>
  </si>
  <si>
    <t>10331</t>
  </si>
  <si>
    <t xml:space="preserve">JINÉ ENDOKRINNÍ PORUCHY BEZ CC                                                                      </t>
  </si>
  <si>
    <t>10332</t>
  </si>
  <si>
    <t xml:space="preserve">JINÉ ENDOKRINNÍ PORUCHY S CC                                                                        </t>
  </si>
  <si>
    <t>11031</t>
  </si>
  <si>
    <t xml:space="preserve">VELKÉ VÝKONY NA LEDVINÁCH A MOČOVÝCH CESTÁCH BEZ CC                                                 </t>
  </si>
  <si>
    <t>11032</t>
  </si>
  <si>
    <t xml:space="preserve">VELKÉ VÝKONY NA LEDVINÁCH A MOČOVÝCH CESTÁCH S CC                                                   </t>
  </si>
  <si>
    <t>11041</t>
  </si>
  <si>
    <t xml:space="preserve">DIALÝZA A ELIMINAČNÍ METODY BEZ CC                                                                  </t>
  </si>
  <si>
    <t>11042</t>
  </si>
  <si>
    <t xml:space="preserve">DIALÝZA A ELIMINAČNÍ METODY S CC                                                                    </t>
  </si>
  <si>
    <t>11043</t>
  </si>
  <si>
    <t xml:space="preserve">DIALÝZA A ELIMINAČNÍ METODY S MCC                                                                   </t>
  </si>
  <si>
    <t>11052</t>
  </si>
  <si>
    <t xml:space="preserve">MENŠÍ VÝKONY NA LEDVINÁCH, MOČOVÝCH CESTÁCH A MOČOVÉM M                                             </t>
  </si>
  <si>
    <t>11071</t>
  </si>
  <si>
    <t xml:space="preserve">URETRÁLNÍ A TRANSURETRÁLNÍ VÝKONY BEZ CC                                                            </t>
  </si>
  <si>
    <t>11083</t>
  </si>
  <si>
    <t xml:space="preserve">JINÉ VÝKONY PŘI PORUCHÁCH A ONEMOCNĚNÍCH LEDVIN A MOČOV                                             </t>
  </si>
  <si>
    <t>11301</t>
  </si>
  <si>
    <t xml:space="preserve">MALIGNÍ ONEMOCNĚNÍ LEDVIN A MOČOVÝCH CEST A LEDVINOVÉ S                                             </t>
  </si>
  <si>
    <t>11302</t>
  </si>
  <si>
    <t>11303</t>
  </si>
  <si>
    <t>11313</t>
  </si>
  <si>
    <t xml:space="preserve">NEFRITIDA S MCC                                                                                     </t>
  </si>
  <si>
    <t>11321</t>
  </si>
  <si>
    <t xml:space="preserve">INFEKCE LEDVIN A MOČOVÝCH CEST BEZ CC                                                               </t>
  </si>
  <si>
    <t>11322</t>
  </si>
  <si>
    <t xml:space="preserve">INFEKCE LEDVIN A MOČOVÝCH CEST S CC                                                                 </t>
  </si>
  <si>
    <t>11323</t>
  </si>
  <si>
    <t xml:space="preserve">INFEKCE LEDVIN A MOČOVÝCH CEST S MCC                                                                </t>
  </si>
  <si>
    <t>11342</t>
  </si>
  <si>
    <t xml:space="preserve">MOČOVÉ KAMENY BEZ EXTRAKORPORÁLNÍ LITOTRYPSE S CC                                                   </t>
  </si>
  <si>
    <t>11371</t>
  </si>
  <si>
    <t xml:space="preserve">JINÉ PORUCHY LEDVIN A MOČOVÝCH CEST BEZ CC                                                          </t>
  </si>
  <si>
    <t>12042</t>
  </si>
  <si>
    <t xml:space="preserve">VÝKONY NA VARLATECH S CC                                                                            </t>
  </si>
  <si>
    <t>12311</t>
  </si>
  <si>
    <t xml:space="preserve">PORUCHY MUŽSKÉHO REPRODUKČNÍHO SYSTÉMU, KROMĚ MALIGNÍHO                                             </t>
  </si>
  <si>
    <t>13041</t>
  </si>
  <si>
    <t xml:space="preserve">DĚLOŽNÍ A ADNEXÁLNÍ VÝKONY PŘI CA IN SITU A NEZHOUBNÝCH                                             </t>
  </si>
  <si>
    <t>13322</t>
  </si>
  <si>
    <t xml:space="preserve">MENSTRUAČNÍ A JINÉ PORUCHY ŽENSKÉHO REPRODUKČNÍHO SYSTÉ                                             </t>
  </si>
  <si>
    <t>16313</t>
  </si>
  <si>
    <t xml:space="preserve">PORUCHY SRÁŽLIVOSTI S MCC                                                                           </t>
  </si>
  <si>
    <t>16331</t>
  </si>
  <si>
    <t xml:space="preserve">PORUCHY ČERVENÝCH KRVINEK, KROMĚ SRPKOVITÉ CHUDOKREVNOS                                             </t>
  </si>
  <si>
    <t>16332</t>
  </si>
  <si>
    <t>16333</t>
  </si>
  <si>
    <t>17043</t>
  </si>
  <si>
    <t xml:space="preserve">MYELOPROLIFERATIVNÍ PORUCHY A ŠPATNĚ DIFERENCOVANÉ NÁDO                                             </t>
  </si>
  <si>
    <t>17312</t>
  </si>
  <si>
    <t xml:space="preserve">LYMFOM A NEAKUTNÍ LEUKÉMIE S CC                                                                     </t>
  </si>
  <si>
    <t>17313</t>
  </si>
  <si>
    <t xml:space="preserve">LYMFOM A NEAKUTNÍ LEUKÉMIE S MCC                                                                    </t>
  </si>
  <si>
    <t>17342</t>
  </si>
  <si>
    <t xml:space="preserve">JINÉ MYELOPROLIFERATIVNÍ PORUCHY A DIAGNÓZA NEDIFERENCO                                             </t>
  </si>
  <si>
    <t>17343</t>
  </si>
  <si>
    <t>18013</t>
  </si>
  <si>
    <t xml:space="preserve">VÝKONY PRO INFEKČNÍ A PARAZITÁRNÍ NEMOCI S MCC                                                      </t>
  </si>
  <si>
    <t>18301</t>
  </si>
  <si>
    <t xml:space="preserve">SEPTIKÉMIE BEZ CC                                                                                   </t>
  </si>
  <si>
    <t>18302</t>
  </si>
  <si>
    <t xml:space="preserve">SEPTIKÉMIE S CC                                                                                     </t>
  </si>
  <si>
    <t>18303</t>
  </si>
  <si>
    <t xml:space="preserve">SEPTIKÉMIE S MCC                                                                                    </t>
  </si>
  <si>
    <t>18323</t>
  </si>
  <si>
    <t xml:space="preserve">HOREČKA NEZNÁMÉHO PŮVODU S MCC                                                                      </t>
  </si>
  <si>
    <t>18342</t>
  </si>
  <si>
    <t xml:space="preserve">JINÉ INFEKČNÍ A PARAZITÁRNÍ NEMOCI S CC                                                             </t>
  </si>
  <si>
    <t>19312</t>
  </si>
  <si>
    <t xml:space="preserve">PSYCHÓZY S CC                                                                                       </t>
  </si>
  <si>
    <t>19361</t>
  </si>
  <si>
    <t xml:space="preserve">ORGANICKÉ DUŠEVNÍ PORUCHY A MENTÁLNÍ RETARDACE BEZ CC                                               </t>
  </si>
  <si>
    <t>19362</t>
  </si>
  <si>
    <t xml:space="preserve">ORGANICKÉ DUŠEVNÍ PORUCHY A MENTÁLNÍ RETARDACE S CC                                                 </t>
  </si>
  <si>
    <t>19363</t>
  </si>
  <si>
    <t xml:space="preserve">ORGANICKÉ DUŠEVNÍ PORUCHY A MENTÁLNÍ RETARDACE S MCC                                                </t>
  </si>
  <si>
    <t>19383</t>
  </si>
  <si>
    <t xml:space="preserve">PORUCHY PŘÍJMU POTRAVY S MCC                                                                        </t>
  </si>
  <si>
    <t>21021</t>
  </si>
  <si>
    <t xml:space="preserve">JINÉ VÝKONY PŘI ÚRAZECH A KOMPLIKACÍCH BEZ CC                                                       </t>
  </si>
  <si>
    <t>21022</t>
  </si>
  <si>
    <t xml:space="preserve">JINÉ VÝKONY PŘI ÚRAZECH A KOMPLIKACÍCH S CC                                                         </t>
  </si>
  <si>
    <t>21023</t>
  </si>
  <si>
    <t xml:space="preserve">JINÉ VÝKONY PŘI ÚRAZECH A KOMPLIKACÍCH S MCC                                                        </t>
  </si>
  <si>
    <t>21321</t>
  </si>
  <si>
    <t xml:space="preserve">OTRAVA A TOXICKÉ ÚČINKY LÉKŮ (DROG) BEZ CC                                                          </t>
  </si>
  <si>
    <t>21322</t>
  </si>
  <si>
    <t xml:space="preserve">OTRAVA A TOXICKÉ ÚČINKY LÉKŮ (DROG) S CC                                                            </t>
  </si>
  <si>
    <t>22522</t>
  </si>
  <si>
    <t xml:space="preserve">NEROZSÁHLÉ POPÁLENINY SKRZ CELOU KŮŽI, S KOŽNÍM ŠTĚPEM                                              </t>
  </si>
  <si>
    <t>23311</t>
  </si>
  <si>
    <t xml:space="preserve">SYMPTOMY A ABNORMÁLNÍ NÁLEZY BEZ CC                                                                 </t>
  </si>
  <si>
    <t>23312</t>
  </si>
  <si>
    <t xml:space="preserve">SYMPTOMY A ABNORMÁLNÍ NÁLEZY S CC                                                                   </t>
  </si>
  <si>
    <t>23322</t>
  </si>
  <si>
    <t xml:space="preserve">JINÉ FAKTORY OVLIVŇUJÍCÍ ZDRAVOTNÍ STAV S CC                                                        </t>
  </si>
  <si>
    <t>25012</t>
  </si>
  <si>
    <t xml:space="preserve">KRANIOTOMIE, VELKÝ VÝKON NA PÁTEŘI, KYČLI A KONČ. PŘI M                                             </t>
  </si>
  <si>
    <t>25013</t>
  </si>
  <si>
    <t>25022</t>
  </si>
  <si>
    <t xml:space="preserve">JINÉ VÝKONY PŘI MNOHOČETNÉM ZÁVAŽNÉM TRAUMATU S CC                                                  </t>
  </si>
  <si>
    <t>25302</t>
  </si>
  <si>
    <t xml:space="preserve">DIAGNÓZY TÝKAJÍCÍ SE HLAVY, HRUDNÍKU A DOLNÍCH KONČETIN                                             </t>
  </si>
  <si>
    <t>25303</t>
  </si>
  <si>
    <t>25313</t>
  </si>
  <si>
    <t xml:space="preserve">JINÉ DIAGNÓZY MNOHOČETNÉHO ZÁVAŽNÉHO TRAUMATU S MCC                                                 </t>
  </si>
  <si>
    <t>88871</t>
  </si>
  <si>
    <t xml:space="preserve">ROZSÁHLÉ VÝKONY, KTERÉ SE NETÝKAJÍ HLAVNÍ DIAGNÓZY BEZ                                              </t>
  </si>
  <si>
    <t>88872</t>
  </si>
  <si>
    <t xml:space="preserve">ROZSÁHLÉ VÝKONY, KTERÉ SE NETÝKAJÍ HLAVNÍ DIAGNÓZY S CC                                             </t>
  </si>
  <si>
    <t>88873</t>
  </si>
  <si>
    <t xml:space="preserve">ROZSÁHLÉ VÝKONY, KTERÉ SE NETÝKAJÍ HLAVNÍ DIAGNÓZY S MC                                             </t>
  </si>
  <si>
    <t>88891</t>
  </si>
  <si>
    <t xml:space="preserve">VÝKONY OMEZENÉHO ROZSAHU, KTERÉ SE NETÝKAJÍ HLAVNÍ DIAG                                             </t>
  </si>
  <si>
    <t>88892</t>
  </si>
  <si>
    <t>88893</t>
  </si>
  <si>
    <t>99990</t>
  </si>
  <si>
    <t xml:space="preserve">NEZAŘADITELNÉ                                                                                       </t>
  </si>
  <si>
    <t>Porovnání jednotlivých IR DRG skupin</t>
  </si>
  <si>
    <t>22 - Klinika nukleární medicíny</t>
  </si>
  <si>
    <t>33 - Oddělení klinické biochemie</t>
  </si>
  <si>
    <t>34 - Radiologická klinika</t>
  </si>
  <si>
    <t>35 - Transfuzní oddělení</t>
  </si>
  <si>
    <t>37 - Ústav klinické a molekulární patologie</t>
  </si>
  <si>
    <t>40 - Ústav mikrobiologie</t>
  </si>
  <si>
    <t>41 - Ústav imunologie</t>
  </si>
  <si>
    <t>44 - LEM</t>
  </si>
  <si>
    <t>809</t>
  </si>
  <si>
    <t>89173</t>
  </si>
  <si>
    <t>ANTEGRÁDNÍ PYELOGRAFIE JEDNOSTRANNÁ</t>
  </si>
  <si>
    <t>89198</t>
  </si>
  <si>
    <t>SKIASKOPIE</t>
  </si>
  <si>
    <t>205</t>
  </si>
  <si>
    <t>87421</t>
  </si>
  <si>
    <t>CYTOLOGICKÉ NÁTĚRY SEDIMENTU CENTRIFUGOVANÉ TEKUTI</t>
  </si>
  <si>
    <t>87433</t>
  </si>
  <si>
    <t>STANDARDNÍ CYTOLOGICKÉ BARVENÍ,  ZA 1-3 PREPARÁTY</t>
  </si>
  <si>
    <t>87447</t>
  </si>
  <si>
    <t>CYTOLOGICKÉ PREPARÁTY ZHOTOVENÉ CYTOCENTRIFUGOU</t>
  </si>
  <si>
    <t>89313</t>
  </si>
  <si>
    <t xml:space="preserve">PERKUTÁNNÍ PUNKCE NEBO BIOPSIE ŘÍZENÁ RDG METODOU </t>
  </si>
  <si>
    <t>87525</t>
  </si>
  <si>
    <t>STANOVENÍ CYTOLOGICKÉ DIAGNÓZY III. STUPNĚ OBTÍŽNO</t>
  </si>
  <si>
    <t>87449</t>
  </si>
  <si>
    <t xml:space="preserve">SCREENINGOVÉ ODEČÍTÁNÍ CYTOLOGICKÝCH NÁLEZŮ (ZA 1 </t>
  </si>
  <si>
    <t>87415</t>
  </si>
  <si>
    <t>CYTOLOGICKÉ OTISKY A STĚRY -  ZA 4-10 PREPARÁTŮ</t>
  </si>
  <si>
    <t>87435</t>
  </si>
  <si>
    <t>STANDARDNÍ CYTOLOGICKÉ BARVENÍ,  ZA 4-10  PREPARÁT</t>
  </si>
  <si>
    <t>22</t>
  </si>
  <si>
    <t>407</t>
  </si>
  <si>
    <t>0022077</t>
  </si>
  <si>
    <t>IOMERON 400</t>
  </si>
  <si>
    <t>0093626</t>
  </si>
  <si>
    <t>ULTRAVIST 370</t>
  </si>
  <si>
    <t>0002015</t>
  </si>
  <si>
    <t>99mTc-technecistan sodný inj.</t>
  </si>
  <si>
    <t>0002018</t>
  </si>
  <si>
    <t>0002027</t>
  </si>
  <si>
    <t>99mTc-MIBI inj.</t>
  </si>
  <si>
    <t>0002061</t>
  </si>
  <si>
    <t>0002067</t>
  </si>
  <si>
    <t>0002073</t>
  </si>
  <si>
    <t>99mTc-oxidronát disodný inj.</t>
  </si>
  <si>
    <t>0002087</t>
  </si>
  <si>
    <t>18F-FDG</t>
  </si>
  <si>
    <t>0110740</t>
  </si>
  <si>
    <t>VÁLCE (DVA) STERILNÍ, JEDNORÁZOVÉ DO INJEKTORU, CE</t>
  </si>
  <si>
    <t>VÁLEC STERILNÍ JEDNORÁZOVÝ DO INJEKTORU,V BAL.2KS,</t>
  </si>
  <si>
    <t>47023</t>
  </si>
  <si>
    <t>KONTROLNÍ VYŠETŘENÍ LÉKAŘEM SE SPECIALIZOVANOU ZPŮ</t>
  </si>
  <si>
    <t>47153</t>
  </si>
  <si>
    <t>SCINTIGRAFIE PŘÍŠTÍTNÝCH TĚLÍSEK</t>
  </si>
  <si>
    <t>47245</t>
  </si>
  <si>
    <t>SCINTIGRAFIE SKELETU CÍLENÁ TŘÍFÁZOVÁ</t>
  </si>
  <si>
    <t>47259</t>
  </si>
  <si>
    <t>SCINTIGRAFIE PLIC VENTILAČNÍ STATICKÁ</t>
  </si>
  <si>
    <t>47269</t>
  </si>
  <si>
    <t>TOMOGRAFICKÁ SCINTIGRAFIE - SPECT</t>
  </si>
  <si>
    <t>47273</t>
  </si>
  <si>
    <t>KVANTIFIKACE DYNAMICKÝCH A TOMOGRAFICKÝCH SCINTIGR</t>
  </si>
  <si>
    <t>47355</t>
  </si>
  <si>
    <t>HYBRIDNÍ VÝPOČETNÍ A POZITRONOVÁ EMISNÍ TOMOGRAFIE</t>
  </si>
  <si>
    <t>47241</t>
  </si>
  <si>
    <t>SCINTIGRAFIE SKELETU</t>
  </si>
  <si>
    <t>47257</t>
  </si>
  <si>
    <t>SCINTIGRAFIE PLIC PERFÚZNÍ</t>
  </si>
  <si>
    <t>47237</t>
  </si>
  <si>
    <t>DETEKCE ZÁNĚTLIVÝCH LOŽISEK POMOCI AUTOLOGNÍCH LEU</t>
  </si>
  <si>
    <t>47137</t>
  </si>
  <si>
    <t>RADIONUKLIDOVÁ ANGIOGRAFIE</t>
  </si>
  <si>
    <t>816</t>
  </si>
  <si>
    <t>94115</t>
  </si>
  <si>
    <t>IN SITU HYBRIDIZACE LIDSKÉ DNA SE ZNAČENOU SONDOU</t>
  </si>
  <si>
    <t>818</t>
  </si>
  <si>
    <t>96157</t>
  </si>
  <si>
    <t>STANOVENÍ HEPARINOVÝCH JEDNOTEK ANTI XA</t>
  </si>
  <si>
    <t>96167</t>
  </si>
  <si>
    <t>KREVNÍ OBRAZ S PĚTI POPULAČNÍM DIFERENCIÁLNÍM POČT</t>
  </si>
  <si>
    <t>FAKTOR V - STANOVENÍ AKTIVITY</t>
  </si>
  <si>
    <t>96321</t>
  </si>
  <si>
    <t>POČET TROMBOCYTŮ MIKROSKOPICKY</t>
  </si>
  <si>
    <t>96617</t>
  </si>
  <si>
    <t>TROMBINOVÝ ČAS</t>
  </si>
  <si>
    <t>96621</t>
  </si>
  <si>
    <t>AKTIVOVANÝ PARTIALNÍ TROMBOPLASTINOVÝ TEST (APTT)</t>
  </si>
  <si>
    <t>96711</t>
  </si>
  <si>
    <t>PANOPTICKÉ OBARVENÍ NÁTĚRU PERIFERNÍ KRVE NEBO ASP</t>
  </si>
  <si>
    <t>96837</t>
  </si>
  <si>
    <t>ERYTROPOETIN - STANOVENÍ HLADINY V SÉRU</t>
  </si>
  <si>
    <t>96857</t>
  </si>
  <si>
    <t>STANOVENÍ POČTU RETIKULOCYTŮ NA AUTOMATICKÉM ANALY</t>
  </si>
  <si>
    <t>91439</t>
  </si>
  <si>
    <t>IMUNOFENOTYPIZACE BUNĚČNÝCH SUBPOPULACÍ DLE POVRCH</t>
  </si>
  <si>
    <t>96315</t>
  </si>
  <si>
    <t>ANALÝZA KREVNÍHO NÁTĚRU PANOPTICKY OBARVENÉHO. IND</t>
  </si>
  <si>
    <t>96813</t>
  </si>
  <si>
    <t>ANTITROMBIN III, CHROMOGENNÍ METODOU (SÉRIE)</t>
  </si>
  <si>
    <t>96515</t>
  </si>
  <si>
    <t>FIBRIN DEGRADAČNÍ PRODUKTY KVANTITATIVNĚ</t>
  </si>
  <si>
    <t>96325</t>
  </si>
  <si>
    <t>FIBRINOGEN (SÉRIE)</t>
  </si>
  <si>
    <t>96613</t>
  </si>
  <si>
    <t>VYŠETŘENÍ NÁTĚRU NA SCHIZOCYTY</t>
  </si>
  <si>
    <t>96863</t>
  </si>
  <si>
    <t>STANOVENÍ POČTU ERYTROBLASTŮ NA AUTOMATICKÉM ANALY</t>
  </si>
  <si>
    <t>96185</t>
  </si>
  <si>
    <t>FAKTOR II. - STANOVENÍ AKTIVITY</t>
  </si>
  <si>
    <t>96239</t>
  </si>
  <si>
    <t>DESTIČKOVÝ NEUTRALIZAČNÍ TEST (PNP)</t>
  </si>
  <si>
    <t>96879</t>
  </si>
  <si>
    <t>DRVVT - SCREENING LA</t>
  </si>
  <si>
    <t>96189</t>
  </si>
  <si>
    <t>FAKTOR VII - STANOVENÍ AKTIVITY</t>
  </si>
  <si>
    <t>96875</t>
  </si>
  <si>
    <t>DRVVT - KONFIRMACE</t>
  </si>
  <si>
    <t>96195</t>
  </si>
  <si>
    <t>FAKTOR X - STANOVENÍ AKTIVITY</t>
  </si>
  <si>
    <t>33</t>
  </si>
  <si>
    <t>801</t>
  </si>
  <si>
    <t>81111</t>
  </si>
  <si>
    <t>A L T  STATIM</t>
  </si>
  <si>
    <t>81117</t>
  </si>
  <si>
    <t>AMYLASA (SÉRUM, MOČ) STATIM</t>
  </si>
  <si>
    <t>81121</t>
  </si>
  <si>
    <t>BILIRUBIN CELKOVÝ STATIM</t>
  </si>
  <si>
    <t>81137</t>
  </si>
  <si>
    <t>UREA STATIM</t>
  </si>
  <si>
    <t>81141</t>
  </si>
  <si>
    <t>VÁPNÍK IONIZOVANÝ STATIM</t>
  </si>
  <si>
    <t>81147</t>
  </si>
  <si>
    <t>FOSFATÁZA ALKALICKÁ STATIM</t>
  </si>
  <si>
    <t>81157</t>
  </si>
  <si>
    <t>CHLORIDY STATIM</t>
  </si>
  <si>
    <t>81161</t>
  </si>
  <si>
    <t>AMYLÁZA PANKREATICKÁ STATIM</t>
  </si>
  <si>
    <t>81167</t>
  </si>
  <si>
    <t>KREATINKINÁZA IZOENZYMY (CK-MB) STATIM</t>
  </si>
  <si>
    <t>81171</t>
  </si>
  <si>
    <t>KYSELINA MLÉČNÁ (LAKTÁT) STATIM</t>
  </si>
  <si>
    <t>81227</t>
  </si>
  <si>
    <t>PROSTATICKÝ SPECIFICKÝ ANTIGEN (PSA) - VOLNÝ</t>
  </si>
  <si>
    <t>81237</t>
  </si>
  <si>
    <t>TROPONIN - T NEBO I ELISA</t>
  </si>
  <si>
    <t>81341</t>
  </si>
  <si>
    <t>AMONIAK</t>
  </si>
  <si>
    <t>81397</t>
  </si>
  <si>
    <t>ELEKTROFORÉZA PROTEINŮ (SÉRUM)</t>
  </si>
  <si>
    <t>81427</t>
  </si>
  <si>
    <t>FOSFOR ANORGANICKÝ</t>
  </si>
  <si>
    <t>81447</t>
  </si>
  <si>
    <t>GLYKOVANÉ PROTEINY</t>
  </si>
  <si>
    <t>81451</t>
  </si>
  <si>
    <t>HEMOGLOBIN VOLNÝ V PLAZMĚ</t>
  </si>
  <si>
    <t>81481</t>
  </si>
  <si>
    <t>AMYLÁZA PANKREATICKÁ</t>
  </si>
  <si>
    <t>81527</t>
  </si>
  <si>
    <t>CHOLESTEROL LDL</t>
  </si>
  <si>
    <t>81641</t>
  </si>
  <si>
    <t>ŽELEZO CELKOVÉ</t>
  </si>
  <si>
    <t>81681</t>
  </si>
  <si>
    <t>25-HYDROXYVITAMIN D (25 OHD)</t>
  </si>
  <si>
    <t>81707</t>
  </si>
  <si>
    <t>CHORIOGONADOTROPIN V SÉRU - VOLNÁ \BETA - PODJEDNO</t>
  </si>
  <si>
    <t>81717</t>
  </si>
  <si>
    <t>STANOVENÍ KONCENTRACE PROTEINU S-100B (S-100BB, S-</t>
  </si>
  <si>
    <t>81721</t>
  </si>
  <si>
    <t>IMUNOTURBIDIMETRICKÉ A/NEBO IMUNONEFELOMETRICKÉ ST</t>
  </si>
  <si>
    <t>81731</t>
  </si>
  <si>
    <t>STANOVENÍ NATRIURETICKÝCH PEPTIDŮ V SÉRU A V PLAZM</t>
  </si>
  <si>
    <t>81747</t>
  </si>
  <si>
    <t xml:space="preserve">VYŠETŘENÍ TANDEMOVOU HMOTNOSTNÍ SPEKTROMETRIÍ PRO </t>
  </si>
  <si>
    <t>91137</t>
  </si>
  <si>
    <t>STANOVENÍ TRANSFERINU</t>
  </si>
  <si>
    <t>91167</t>
  </si>
  <si>
    <t>STANOVENÍ LEHKÝCH ŘETĚZCU KAPPA</t>
  </si>
  <si>
    <t>91397</t>
  </si>
  <si>
    <t>ELEKTROFORESA S NÁSLEDNOU IMUNOFIXACÍ (KOMPLEX - I</t>
  </si>
  <si>
    <t>91481</t>
  </si>
  <si>
    <t>STANOVENÍ KONCENTRACE PROCALCITONINU</t>
  </si>
  <si>
    <t>93131</t>
  </si>
  <si>
    <t>KORTISOL</t>
  </si>
  <si>
    <t>93141</t>
  </si>
  <si>
    <t>KALCITONIN</t>
  </si>
  <si>
    <t>93151</t>
  </si>
  <si>
    <t>FERRITIN</t>
  </si>
  <si>
    <t>93161</t>
  </si>
  <si>
    <t>INZULÍN</t>
  </si>
  <si>
    <t>93167</t>
  </si>
  <si>
    <t>NEURON - SPECIFICKÁ ENOLÁZA (NSE)</t>
  </si>
  <si>
    <t>93171</t>
  </si>
  <si>
    <t>PARATHORMON</t>
  </si>
  <si>
    <t>93187</t>
  </si>
  <si>
    <t>TYROXIN CELKOVÝ (TT4)</t>
  </si>
  <si>
    <t>93217</t>
  </si>
  <si>
    <t>AUTOPROTILÁTKY PROTI MIKROSOMÁLNÍMU ANTIGENU</t>
  </si>
  <si>
    <t>93227</t>
  </si>
  <si>
    <t>ANTIGEN SQUAMÓZNÍCH NÁDOROVÝCH BUNĚK (SCC)</t>
  </si>
  <si>
    <t>93231</t>
  </si>
  <si>
    <t>TYREOGLOBULIN AUTOPROTILÁTKY</t>
  </si>
  <si>
    <t>81135</t>
  </si>
  <si>
    <t>SODÍK STATIM</t>
  </si>
  <si>
    <t>81473</t>
  </si>
  <si>
    <t>CHOLESTEROL HDL</t>
  </si>
  <si>
    <t>81563</t>
  </si>
  <si>
    <t>OSMOLALITA (SÉRUM, MOČ)</t>
  </si>
  <si>
    <t>93189</t>
  </si>
  <si>
    <t>TYROXIN VOLNÝ (FT4)</t>
  </si>
  <si>
    <t>81585</t>
  </si>
  <si>
    <t>ACIDOBAZICKÁ ROVNOVÁHA</t>
  </si>
  <si>
    <t>93245</t>
  </si>
  <si>
    <t>TRIJODTYRONIN VOLNÝ (FT3)</t>
  </si>
  <si>
    <t>94119</t>
  </si>
  <si>
    <t>IZOLACE A UCHOVÁNÍ LIDSKÉ DNA (RNA)</t>
  </si>
  <si>
    <t>91153</t>
  </si>
  <si>
    <t>STANOVENÍ  C - REAKTIVNÍHO PROTEINU</t>
  </si>
  <si>
    <t>81145</t>
  </si>
  <si>
    <t>DRASLÍK STATIM</t>
  </si>
  <si>
    <t>81153</t>
  </si>
  <si>
    <t>GAMA-GLUTAMYLTRANSFERÁZA (GMT) STATIM</t>
  </si>
  <si>
    <t>81113</t>
  </si>
  <si>
    <t>A S T  STATIM</t>
  </si>
  <si>
    <t>93225</t>
  </si>
  <si>
    <t>PROSTATICKÝ SPECIFICKÝ ANTIGEN (PSA)</t>
  </si>
  <si>
    <t>81383</t>
  </si>
  <si>
    <t>LAKTÁTDEHYDROGENÁZA (L D)</t>
  </si>
  <si>
    <t>81169</t>
  </si>
  <si>
    <t>KREATININ STATIM</t>
  </si>
  <si>
    <t>81143</t>
  </si>
  <si>
    <t>LAKTÁTDEHYDROGENÁZA STATIM</t>
  </si>
  <si>
    <t>81495</t>
  </si>
  <si>
    <t>KREATINKINÁZA (CK)</t>
  </si>
  <si>
    <t>81449</t>
  </si>
  <si>
    <t>GLYKOVANÝ HEMOGLOBIN</t>
  </si>
  <si>
    <t>81149</t>
  </si>
  <si>
    <t>FOSFOR ANORGANICKÝ STATIM</t>
  </si>
  <si>
    <t>81173</t>
  </si>
  <si>
    <t>LIPÁZA STATIM</t>
  </si>
  <si>
    <t>93195</t>
  </si>
  <si>
    <t>TYREOTROPIN (TSH)</t>
  </si>
  <si>
    <t>93213</t>
  </si>
  <si>
    <t>VITAMIN B12</t>
  </si>
  <si>
    <t>81329</t>
  </si>
  <si>
    <t>ALBUMIN (SÉRUM)</t>
  </si>
  <si>
    <t>81115</t>
  </si>
  <si>
    <t>ALBUMIN SÉRUM (STATIM)</t>
  </si>
  <si>
    <t>93115</t>
  </si>
  <si>
    <t>FOLÁTY</t>
  </si>
  <si>
    <t>81345</t>
  </si>
  <si>
    <t>AMYLÁZA</t>
  </si>
  <si>
    <t>81155</t>
  </si>
  <si>
    <t>GLUKÓZA KVANTITATIVNÍ STANOVENÍ STATIM</t>
  </si>
  <si>
    <t>81729</t>
  </si>
  <si>
    <t>PAPP - A (TĚHOTENSKÝ PLASMATICKÝ PROTEIN - A)</t>
  </si>
  <si>
    <t>81269</t>
  </si>
  <si>
    <t>ANGIOTENSIN KONVERTUJÍCÍ ENZYM V SÉRU (ACE)</t>
  </si>
  <si>
    <t>93235</t>
  </si>
  <si>
    <t>AUTOPROTILÁTKY PROTI RECEPTORŮM (hTSH)</t>
  </si>
  <si>
    <t>81249</t>
  </si>
  <si>
    <t>CEA (MEIA)</t>
  </si>
  <si>
    <t>81139</t>
  </si>
  <si>
    <t>VÁPNÍK CELKOVÝ STATIM</t>
  </si>
  <si>
    <t>91143</t>
  </si>
  <si>
    <t>STANOVENÍ PREALBUMINU</t>
  </si>
  <si>
    <t>93149</t>
  </si>
  <si>
    <t>ESTRADIOL</t>
  </si>
  <si>
    <t>81363</t>
  </si>
  <si>
    <t>BILIRUBIN KONJUGOVANÝ</t>
  </si>
  <si>
    <t>81625</t>
  </si>
  <si>
    <t>VÁPNÍK CELKOVÝ</t>
  </si>
  <si>
    <t>81465</t>
  </si>
  <si>
    <t>HOŘČÍK</t>
  </si>
  <si>
    <t>93215</t>
  </si>
  <si>
    <t>ALFA - 1 - FETOPROTEIN (AFP)</t>
  </si>
  <si>
    <t>91193</t>
  </si>
  <si>
    <t>STANOVENÍ B2 - MIKROGLOBULINU ELISA</t>
  </si>
  <si>
    <t>81533</t>
  </si>
  <si>
    <t>LIPÁZA</t>
  </si>
  <si>
    <t>93199</t>
  </si>
  <si>
    <t>TYREOGLOBULIN (TG)</t>
  </si>
  <si>
    <t>81629</t>
  </si>
  <si>
    <t>VAZEBNÁ KAPACITA ŽELEZA</t>
  </si>
  <si>
    <t>81369</t>
  </si>
  <si>
    <t>BÍLKOVINA KVANTITATIVNĚ (MOČ, MOZKOM. MOK, VÝPOTEK</t>
  </si>
  <si>
    <t>81125</t>
  </si>
  <si>
    <t>BÍLKOVINY CELKOVÉ (SÉRUM) STATIM</t>
  </si>
  <si>
    <t>93125</t>
  </si>
  <si>
    <t>ALDOSTERON</t>
  </si>
  <si>
    <t>81235</t>
  </si>
  <si>
    <t>TUMORMARKERY CA 19-9, CA 15-3, CA 72-4, CA 125</t>
  </si>
  <si>
    <t>94189</t>
  </si>
  <si>
    <t>HYBRIDIZACE DNA SE ZNAČENOU SONDOU</t>
  </si>
  <si>
    <t>94199</t>
  </si>
  <si>
    <t>AMPLIFIKACE METODOU PCR</t>
  </si>
  <si>
    <t>93145</t>
  </si>
  <si>
    <t>C-PEPTID</t>
  </si>
  <si>
    <t>91145</t>
  </si>
  <si>
    <t>STANOVENÍ HAPTOGLOBINU</t>
  </si>
  <si>
    <t>81665</t>
  </si>
  <si>
    <t>VYŠ. DPM - AKTIVITA LYZOSOMÁLNÍCH ENZYMŮ S NERADIO</t>
  </si>
  <si>
    <t>93193</t>
  </si>
  <si>
    <t>THYMIDINKINÁZA</t>
  </si>
  <si>
    <t>81675</t>
  </si>
  <si>
    <t>MIKROALBUMINURIE</t>
  </si>
  <si>
    <t>FOSFATÁZA ALKALICKÁ IZOENZYMY</t>
  </si>
  <si>
    <t>81123</t>
  </si>
  <si>
    <t>BILIRUBIN KONJUGOVANÝ STATIM</t>
  </si>
  <si>
    <t>93185</t>
  </si>
  <si>
    <t>TRIJODTYRONIN CELKOVÝ (TT3)</t>
  </si>
  <si>
    <t>93265</t>
  </si>
  <si>
    <t>CYFRA 21-1 (NÁDOROVÝ ANTIGEN, CYTOKERATIN FRAGMENT</t>
  </si>
  <si>
    <t>93135</t>
  </si>
  <si>
    <t>MYOGLOBIN V SÉRII</t>
  </si>
  <si>
    <t>81165</t>
  </si>
  <si>
    <t>KREATINKINÁZA (CK) STATIM</t>
  </si>
  <si>
    <t>81719</t>
  </si>
  <si>
    <t>METANEFRINY KVANTITATIVNĚ SOUČASNĚ V KRVI A V MOČI</t>
  </si>
  <si>
    <t>91169</t>
  </si>
  <si>
    <t>STANOVENÍ LEHKÝCH ŘETĚZCŮ LAMBDA</t>
  </si>
  <si>
    <t>81443</t>
  </si>
  <si>
    <t>GLUKOZOVÝ TOLERANČNÍ TEST (WHO)</t>
  </si>
  <si>
    <t>81733</t>
  </si>
  <si>
    <t>KVANTITATIVNÍ STANOVENÍ KRVE VE STOLICI NA ANALYZÁ</t>
  </si>
  <si>
    <t>93223</t>
  </si>
  <si>
    <t>NÁDOROVÉ ANTIGENY CA - TYPU</t>
  </si>
  <si>
    <t>93229</t>
  </si>
  <si>
    <t>TKÁŇOVÝ POLYPEPTIDICKÝ ANTIGEN (TPA)</t>
  </si>
  <si>
    <t>81679</t>
  </si>
  <si>
    <t>1,25-DIHYDROXYVITAMIN D (1,25 (OH)2D)</t>
  </si>
  <si>
    <t>93139</t>
  </si>
  <si>
    <t>ADRENOKORTIKOTROPIN (ACTH)</t>
  </si>
  <si>
    <t>81245</t>
  </si>
  <si>
    <t>POČÍTÁNÍ LEUKOCYTŮ A ERYTROCYTŮ V PERITONEÁLNÍM DI</t>
  </si>
  <si>
    <t>81773</t>
  </si>
  <si>
    <t>KREATINKINÁZA IZOENZYMY CK-MB MASS</t>
  </si>
  <si>
    <t>81775</t>
  </si>
  <si>
    <t>KVANTITATIVNÍ ANALÝZA MOCE</t>
  </si>
  <si>
    <t>81769</t>
  </si>
  <si>
    <t>KVANTITATIVNÍ STANOVENI HOLOTRANSKOBALAMINU /HOLOT</t>
  </si>
  <si>
    <t>81765</t>
  </si>
  <si>
    <t>CHROMOGRANIN A - STANOVENÍ KONCENTRACE V SÉRU NEBO</t>
  </si>
  <si>
    <t>81753</t>
  </si>
  <si>
    <t>VYŠETŘENÍ AKTIVITY BIOTINIDÁZY V RÁMCI NOVOROZENEC</t>
  </si>
  <si>
    <t>813</t>
  </si>
  <si>
    <t>91197</t>
  </si>
  <si>
    <t>STANOVENÍ CYTOKINU ELISA</t>
  </si>
  <si>
    <t>34</t>
  </si>
  <si>
    <t>0003132</t>
  </si>
  <si>
    <t>GADOVIST 1,0 MMOL/ML</t>
  </si>
  <si>
    <t>0003134</t>
  </si>
  <si>
    <t>0017039</t>
  </si>
  <si>
    <t>VISIPAQUE 320 MG I/ML</t>
  </si>
  <si>
    <t>0022075</t>
  </si>
  <si>
    <t>0042433</t>
  </si>
  <si>
    <t>0065978</t>
  </si>
  <si>
    <t>DOTAREM</t>
  </si>
  <si>
    <t>0077018</t>
  </si>
  <si>
    <t>0077019</t>
  </si>
  <si>
    <t>0077024</t>
  </si>
  <si>
    <t>ULTRAVIST 300</t>
  </si>
  <si>
    <t>0095607</t>
  </si>
  <si>
    <t>MICROPAQUE</t>
  </si>
  <si>
    <t>0095609</t>
  </si>
  <si>
    <t>MICROPAQUE CT</t>
  </si>
  <si>
    <t>0151208</t>
  </si>
  <si>
    <t>0038483</t>
  </si>
  <si>
    <t>0038503</t>
  </si>
  <si>
    <t>SOUPRAVA ZAVÁDĚCÍ INTRODUCER</t>
  </si>
  <si>
    <t>0038505</t>
  </si>
  <si>
    <t>0047480</t>
  </si>
  <si>
    <t>KATETR BALÓNKOVÝ PTCA</t>
  </si>
  <si>
    <t>0050237</t>
  </si>
  <si>
    <t>DRÁT VODÍCÍ CHOICE PLUS</t>
  </si>
  <si>
    <t>0051591</t>
  </si>
  <si>
    <t>0052140</t>
  </si>
  <si>
    <t>KATETR BALÓNKOVÝ PTA - WANDA; SMASH</t>
  </si>
  <si>
    <t>0052704</t>
  </si>
  <si>
    <t>KATETR DRENÁŽNÍ</t>
  </si>
  <si>
    <t>0053563</t>
  </si>
  <si>
    <t>KATETR DIAGNOSTICKÝ TEMPO4F,5F</t>
  </si>
  <si>
    <t>0053643</t>
  </si>
  <si>
    <t>KATETR BALÓNKOVÝ PTA - QUADRIMATRIX/MARS</t>
  </si>
  <si>
    <t>0053925</t>
  </si>
  <si>
    <t>KATETR BALÓNKOVÝ PTA - SYMMETRY; MUSTANG</t>
  </si>
  <si>
    <t>0056361</t>
  </si>
  <si>
    <t>ZAVADĚČ FLEXOR BALKIN RADIOOPÁKNÍ ZNAČKA</t>
  </si>
  <si>
    <t>0057418</t>
  </si>
  <si>
    <t>DRÁT VODÍCÍ 300CM M001468XX0</t>
  </si>
  <si>
    <t>0057823</t>
  </si>
  <si>
    <t>KATETR ANGIOGRAFICKÝ TORCON,PRŮMĚR 4.1 AŽ 7 FRENCH</t>
  </si>
  <si>
    <t>0057827</t>
  </si>
  <si>
    <t>KATETR ANGIOGRAFICKÝ VYSOKOTLAKÝ, PRŮMĚR 4 A 5 FR</t>
  </si>
  <si>
    <t>0059345</t>
  </si>
  <si>
    <t>INDEFLÁTOR - ZAŘÍZENÍ INSUFLAČNÍ - INFLATION DEVIC</t>
  </si>
  <si>
    <t>0059795</t>
  </si>
  <si>
    <t>DRÁT VODÍCÍ ANGIODYN J3 FC-FS 150-0,35</t>
  </si>
  <si>
    <t>0075316</t>
  </si>
  <si>
    <t>JEHLA BIOPTICKÁ MN1616</t>
  </si>
  <si>
    <t>0092284</t>
  </si>
  <si>
    <t>STENT PERIFERNÍ VASKULÁRNÍ - ASTRON; SAMOEXPAND; N</t>
  </si>
  <si>
    <t>0092559</t>
  </si>
  <si>
    <t>SADA AG - SYSTÉM PRO UZAVÍRÁNÍ CÉV - FEMORÁLNÍ - S</t>
  </si>
  <si>
    <t>0092932</t>
  </si>
  <si>
    <t>SADA DRENÁŽNÍ</t>
  </si>
  <si>
    <t>0151449</t>
  </si>
  <si>
    <t>JEHLA BIOPTICKÁ DO DĚLA (BARD MAGNUM)  UNIVERSAL P</t>
  </si>
  <si>
    <t>0057416</t>
  </si>
  <si>
    <t>DRÁT VODÍCÍ 110CM,150CM M001468XX0</t>
  </si>
  <si>
    <t>0059796</t>
  </si>
  <si>
    <t>DRÁT VODÍCÍ ANGIODYN J3 SFC-FS 150-0,35</t>
  </si>
  <si>
    <t>0092131</t>
  </si>
  <si>
    <t>KATETR BALÓNKOVÝ PTA - RX MUSO</t>
  </si>
  <si>
    <t>89113</t>
  </si>
  <si>
    <t>RTG LEBKY, CÍLENÉ SNÍMKY</t>
  </si>
  <si>
    <t>89117</t>
  </si>
  <si>
    <t>RTG KRKU A KRČNÍ PÁTEŘE</t>
  </si>
  <si>
    <t>89119</t>
  </si>
  <si>
    <t>RTG HRUDNÍ NEBO BEDERNÍ PÁTEŘE</t>
  </si>
  <si>
    <t>89123</t>
  </si>
  <si>
    <t>RTG PÁNVE NEBO KYČELNÍHO KLOUBU</t>
  </si>
  <si>
    <t>89127</t>
  </si>
  <si>
    <t>RTG KOSTÍ A KLOUBŮ KONČETIN</t>
  </si>
  <si>
    <t>89129</t>
  </si>
  <si>
    <t>RTG ŽEBER A STERNA</t>
  </si>
  <si>
    <t>89143</t>
  </si>
  <si>
    <t>RTG BŘICHA</t>
  </si>
  <si>
    <t>89147</t>
  </si>
  <si>
    <t>RTG ŽALUDKU A DUODENA</t>
  </si>
  <si>
    <t>89323</t>
  </si>
  <si>
    <t>TERAPEUTICKÁ EMBOLIZACE V CÉVNÍM ŘEČIŠTI</t>
  </si>
  <si>
    <t>89327</t>
  </si>
  <si>
    <t>KONTROLNÍ NÁSTŘIK DRENÁŽNÍHO KATÉTRU</t>
  </si>
  <si>
    <t>89333</t>
  </si>
  <si>
    <t>PERKUTÁNNÍ DRENÁŽ ŽLUČOVÝCH CEST (EV. ZAVEDENÍ STE</t>
  </si>
  <si>
    <t>89417</t>
  </si>
  <si>
    <t xml:space="preserve">PŘEHLEDNÁ ČI SELEKTIVNÍ ANGIOGRAFIE NAVAZUJÍCÍ NA </t>
  </si>
  <si>
    <t>89419</t>
  </si>
  <si>
    <t>PUNKČNÍ ANGIOGRAFIE</t>
  </si>
  <si>
    <t>89423</t>
  </si>
  <si>
    <t>PERKUTÁNNÍ TRANSLUMINÁLNÍ ANGIOPLASTIKA</t>
  </si>
  <si>
    <t>89617</t>
  </si>
  <si>
    <t>CT VYŠETŘENÍ KTERÉHOKOLIV ORGÁNU NEBO OBLASTI S AP</t>
  </si>
  <si>
    <t>89619</t>
  </si>
  <si>
    <t>CT VYŠETŘENÍ TĚLA S PODÁNÍM K. L. PER OS, EVENT. P</t>
  </si>
  <si>
    <t>89713</t>
  </si>
  <si>
    <t>MR ZOBRAZENÍ HLAVY, KONČETIN, KLOUBU, JEDNOHO ÚSEK</t>
  </si>
  <si>
    <t>89723</t>
  </si>
  <si>
    <t>MR ANGIOGRAFIE</t>
  </si>
  <si>
    <t>89131</t>
  </si>
  <si>
    <t>RTG HRUDNÍKU</t>
  </si>
  <si>
    <t>89615</t>
  </si>
  <si>
    <t>CT VYŠETŘENÍ S VĚTŠÍM POČTEM SKENŮ (NAD 30), BEZ P</t>
  </si>
  <si>
    <t>89725</t>
  </si>
  <si>
    <t>OPAKOVANÉ ČI DOPLŇUJÍCÍ VYŠETŘENÍ MR</t>
  </si>
  <si>
    <t>89715</t>
  </si>
  <si>
    <t>MR ZOBRAZENÍ KRKU, HRUDNÍKU, BŘICHA, PÁNVE (VČETNĚ</t>
  </si>
  <si>
    <t>89151</t>
  </si>
  <si>
    <t>PASÁŽ TRÁVICÍ TRUBICÍ</t>
  </si>
  <si>
    <t>89331</t>
  </si>
  <si>
    <t>ZAVEDENÍ STENTU DO TEPENNÉHO ČI ŽILNÍHO ŘEČIŠTĚ</t>
  </si>
  <si>
    <t>89111</t>
  </si>
  <si>
    <t>RTG PRSTŮ A ZÁPRSTNÍCH KŮSTEK RUKY NEBO NOHY</t>
  </si>
  <si>
    <t>89125</t>
  </si>
  <si>
    <t>RTG RAMENNÍHO KLOUBU</t>
  </si>
  <si>
    <t>89201</t>
  </si>
  <si>
    <t>SKIASKOPIE NA OPERAČNÍM ČI ZÁKROKOVÉM SÁLE MOBILNÍ</t>
  </si>
  <si>
    <t>89145</t>
  </si>
  <si>
    <t>RTG JÍCNU</t>
  </si>
  <si>
    <t>89115</t>
  </si>
  <si>
    <t>RTG LEBKY, PŘEHLEDNÉ SNÍMKY</t>
  </si>
  <si>
    <t>89161</t>
  </si>
  <si>
    <t>CHOLANGIOGRAFIE PEROPERAČNÍ NEBO T-DRÉNEM</t>
  </si>
  <si>
    <t>89611</t>
  </si>
  <si>
    <t>CT VYŠETŘENÍ HLAVY NEBO TĚLA NATIVNÍ A KONTRASTNÍ</t>
  </si>
  <si>
    <t>89415</t>
  </si>
  <si>
    <t>89121</t>
  </si>
  <si>
    <t>RTG KŘÍŽOVÉ KOSTI A SI KLOUBŮ</t>
  </si>
  <si>
    <t>89155</t>
  </si>
  <si>
    <t>RTG VYŠETŘENÍ TLUSTÉHO STŘEVA</t>
  </si>
  <si>
    <t>89411</t>
  </si>
  <si>
    <t>PŘEHLEDNÁ  ČI SELEKTIVNÍ ANGIOGRAFIE</t>
  </si>
  <si>
    <t>89325</t>
  </si>
  <si>
    <t>PERKUTÁNNÍ DRENÁŽ ABSCESU, CYSTY EV. JINÉ DUTINY R</t>
  </si>
  <si>
    <t>89141</t>
  </si>
  <si>
    <t>VYŠETŘENÍ DOLNÍCH KONČETIN VCELKU JEDNÍM RENTGENOV</t>
  </si>
  <si>
    <t>35</t>
  </si>
  <si>
    <t>222</t>
  </si>
  <si>
    <t>22119</t>
  </si>
  <si>
    <t>VYŠETŘENÍ KOMPATIBILITY TRANSFÚZNÍHO PŘÍPRAVKU OBS</t>
  </si>
  <si>
    <t>22120</t>
  </si>
  <si>
    <t>22129</t>
  </si>
  <si>
    <t xml:space="preserve">VYŠETŘENÍ JEDNOHO ERYTROCYTÁRNÍHO ANTIGENU (KROMĚ </t>
  </si>
  <si>
    <t>22134</t>
  </si>
  <si>
    <t>UPŘESNĚNÍ TYPU SENZIBILIZACE ERYTROCYTŮ</t>
  </si>
  <si>
    <t>22135</t>
  </si>
  <si>
    <t>PŘÍMÝ ANTIGLOBULINOVÝ TEST - KVANTITATIVNÍ VYŠETŘE</t>
  </si>
  <si>
    <t>22214</t>
  </si>
  <si>
    <t>SCREENING ANTIERYTROCYTÁRNÍCH PROTILÁTEK - V SÉRII</t>
  </si>
  <si>
    <t>22219</t>
  </si>
  <si>
    <t>22339</t>
  </si>
  <si>
    <t>TITRACE ANTIERYTROCYTÁRNÍCH PROTILÁTEK</t>
  </si>
  <si>
    <t>22355</t>
  </si>
  <si>
    <t>KONZULTACE ODBORNÉHO TRANSFÚZIOLOGA - IMUNOHEMATOL</t>
  </si>
  <si>
    <t>22111</t>
  </si>
  <si>
    <t>VYŠETŘENÍ KREVNÍ SKUPINY ABO RH (D) - STATIM</t>
  </si>
  <si>
    <t>22221</t>
  </si>
  <si>
    <t>DOPLNĚNÍ SCREENINGU ANTIERYTROCYTÁRNÍCH PROTILÁTEK</t>
  </si>
  <si>
    <t>22223</t>
  </si>
  <si>
    <t>22212</t>
  </si>
  <si>
    <t>SCREENING ANTIERYTROCYTÁRNÍCH PROTILÁTEK - STATIM,</t>
  </si>
  <si>
    <t>22112</t>
  </si>
  <si>
    <t>VYŠETŘENÍ KREVNÍ SKUPINY ABO, RH (D) V SÉRII</t>
  </si>
  <si>
    <t>22117</t>
  </si>
  <si>
    <t>22131</t>
  </si>
  <si>
    <t>VYŠETŘENÍ CHLADOVÝCH AGLUTININŮ</t>
  </si>
  <si>
    <t>22347</t>
  </si>
  <si>
    <t>IDENTIFIKACE ANTIERYTROCYTÁRNÍCH PROTILÁTEK - SLOU</t>
  </si>
  <si>
    <t>22133</t>
  </si>
  <si>
    <t>PŘÍMÝ ANTIGLOBULINOVÝ TEST</t>
  </si>
  <si>
    <t>22357</t>
  </si>
  <si>
    <t>KONZULTACE DISKREPANTNÍHO A DIAGNOSTICKY OBTÍŽNÉHO</t>
  </si>
  <si>
    <t>22341</t>
  </si>
  <si>
    <t>IDENTIFIKACE ANTIERYTROCYTÁRNÍCH PROTILÁTEK - ZKUM</t>
  </si>
  <si>
    <t>22317</t>
  </si>
  <si>
    <t>ELUCE ANTIERYTROCYTÁRNÍCH PROTILÁTEK - POUŽITÍ KOM</t>
  </si>
  <si>
    <t>37</t>
  </si>
  <si>
    <t>807</t>
  </si>
  <si>
    <t>87127</t>
  </si>
  <si>
    <t>JEDNODUCHÝ BIOPTICKÝ VZOREK: MAKROSKOPICKÉ POSOUZE</t>
  </si>
  <si>
    <t>87131</t>
  </si>
  <si>
    <t>BIOPTICKÝ MATERIÁL S ČÁSTEČNÉ NEBO RADIKÁLNÍ EKTOM</t>
  </si>
  <si>
    <t>87133</t>
  </si>
  <si>
    <t>BIOPTICKÝ MATERIÁL ZÍSKANÝ KOMPLEXNÍ EKTOMIÍ: MAKR</t>
  </si>
  <si>
    <t>87217</t>
  </si>
  <si>
    <t>PROKRAJOVÁNÍ BLOKU (POLOSÉRIOVÉ ŘEZY) S 1-3 PREPAR</t>
  </si>
  <si>
    <t>87223</t>
  </si>
  <si>
    <t>SPECIELNÍ BARVENÍ JEDNODUCHÉ (KAŽDÝ PREPARÁT Z PAR</t>
  </si>
  <si>
    <t>87231</t>
  </si>
  <si>
    <t>IMUNOHISTOCHEMIE (ZA KAŽDÝ MARKER Z 1 BLOKU)</t>
  </si>
  <si>
    <t>87431</t>
  </si>
  <si>
    <t>PREPARÁTY METODOU CYTOBLOKU - ZA KAŽDÝ PREPARÁT</t>
  </si>
  <si>
    <t>87517</t>
  </si>
  <si>
    <t>STANOVENÍ BIOPTICKÉ DIAGNÓZY II. STUPNĚ OBTÍŽNOSTI</t>
  </si>
  <si>
    <t>87523</t>
  </si>
  <si>
    <t>STANOVENÍ BIOPTICKÉ DIAGNÓZY III. STUPNĚ OBTÍŽNOST</t>
  </si>
  <si>
    <t>87613</t>
  </si>
  <si>
    <t>TECHNICKO ADMINISTRATIVNÍ KOMPONENTA BIOPSIE (STAN</t>
  </si>
  <si>
    <t>87235</t>
  </si>
  <si>
    <t>VYŠETŘENÍ PREPARÁTU SPECIELNĚ BARVENÉHO NA MIKROOR</t>
  </si>
  <si>
    <t>87511</t>
  </si>
  <si>
    <t>STANOVENÍ BIOPTICKÉ DIAGNÓZY I. STUPNĚ OBTÍŽNOSTI</t>
  </si>
  <si>
    <t>87225</t>
  </si>
  <si>
    <t>SPECIELNI BARVENÍ SLOŽITÉ (ZA KAŽDÝ PREPARÁT ZE ZM</t>
  </si>
  <si>
    <t>87129</t>
  </si>
  <si>
    <t>VÍCEČETNÉ MALÉ BIOPTICKÉ VZORKY: MAKROSKOPICKÉ POS</t>
  </si>
  <si>
    <t>87696</t>
  </si>
  <si>
    <t xml:space="preserve">(VZP) IMUNOHISTOCHEMICKÉ VYŠETŘENÍ CERTIFIKOVANÝM </t>
  </si>
  <si>
    <t>87215</t>
  </si>
  <si>
    <t>DALŠÍ BLOK SE STANDARTNÍM PREPARÁTEM (OD 3. BIOPTI</t>
  </si>
  <si>
    <t>94123</t>
  </si>
  <si>
    <t>PCR ANALÝZA LIDSKÉ DNA</t>
  </si>
  <si>
    <t>87519</t>
  </si>
  <si>
    <t>STANOVENÍ CYTOLOGICKÉ DIAGNÓZY II. STUPNĚ OBTÍŽNOS</t>
  </si>
  <si>
    <t>87135</t>
  </si>
  <si>
    <t>VYŠETŘENÍ MORFOMETRICKÉ - ZA KAŽDÝ PARAMETR</t>
  </si>
  <si>
    <t>87011</t>
  </si>
  <si>
    <t>KONZULTACE NÁLEZU PATOLOGEM CÍLENÁ NA ŽÁDOST OŠETŘ</t>
  </si>
  <si>
    <t>40</t>
  </si>
  <si>
    <t>802</t>
  </si>
  <si>
    <t>82001</t>
  </si>
  <si>
    <t>KONSULTACE K MIKROBIOLOGICKÉMU, PARAZITOLOGICKÉMU,</t>
  </si>
  <si>
    <t>82041</t>
  </si>
  <si>
    <t>PRŮKAZ DNA MIKROORGANISMU V KLINICKÉM MATERIÁLU HY</t>
  </si>
  <si>
    <t>82057</t>
  </si>
  <si>
    <t>IDENTIFIKACE KMENE ORIENTAČNÍ JEDNODUCHÝM TESTEM</t>
  </si>
  <si>
    <t>82077</t>
  </si>
  <si>
    <t>STANOVENÍ PROTILÁTEK PROTI ANTIGENŮM VIRŮ HEPATITI</t>
  </si>
  <si>
    <t>82087</t>
  </si>
  <si>
    <t>STANOVENÍ PROTILÁTEK AGLUTINACÍ</t>
  </si>
  <si>
    <t>82097</t>
  </si>
  <si>
    <t>STANOVENÍ PROTILÁTEK PROTI EBV (ELISA)</t>
  </si>
  <si>
    <t>82111</t>
  </si>
  <si>
    <t>PRŮKAZ PROTILÁTEK NEPŘÍMOU HEMAGLUTINACÍ NA NOSIČÍ</t>
  </si>
  <si>
    <t>82117</t>
  </si>
  <si>
    <t>PRŮKAZ ANTIGENU VIRU (MIMO VIRY HEPATITID), BAKTER</t>
  </si>
  <si>
    <t>82131</t>
  </si>
  <si>
    <t>IDENTIFIKACE BAKTERIÁLNÍHO KMENE V KULTUŘE (POMNOŽ</t>
  </si>
  <si>
    <t>82211</t>
  </si>
  <si>
    <t>KULTIVAČNÍ VYŠETŘENÍ NA MYKOBAKTERIA</t>
  </si>
  <si>
    <t>82221</t>
  </si>
  <si>
    <t>PRIMÁRNÍ ISOLACE MYKOBAKTERIÍ RYCHLOU KULTIVAČNÍ M</t>
  </si>
  <si>
    <t>82065</t>
  </si>
  <si>
    <t>STANOVENÍ CITLIVOSTI NA ATB KVANTITATIVNÍ METODOU</t>
  </si>
  <si>
    <t>82003</t>
  </si>
  <si>
    <t>TELEFONICKÁ KONZULTACE K MIKROBIOLOGICKÉMU, PARAZI</t>
  </si>
  <si>
    <t>82025</t>
  </si>
  <si>
    <t>KULTIVAČNÍ VYŠETŘENÍ NA GO</t>
  </si>
  <si>
    <t>82069</t>
  </si>
  <si>
    <t>STANOVENÍ PRODUKCE BETA-LAKTAMÁZY</t>
  </si>
  <si>
    <t>82079</t>
  </si>
  <si>
    <t>STANOVENÍ PROTILÁTEK PROTI ANTIGENŮM VIRŮ (MIMO VI</t>
  </si>
  <si>
    <t>82063</t>
  </si>
  <si>
    <t>STANOVENÍ CITLIVOSTI NA ATB KVALITATIVNÍ METODOU</t>
  </si>
  <si>
    <t>91483</t>
  </si>
  <si>
    <t>STANOVENÍ ANTIGENU HELICOBACTER PYLORI VE STOLICI</t>
  </si>
  <si>
    <t>91399</t>
  </si>
  <si>
    <t>CHARAKTERISTIKA ANTIGENŮ A PROTILÁTEK ELEKTROFORÉZ</t>
  </si>
  <si>
    <t>82083</t>
  </si>
  <si>
    <t>PRŮKAZ BAKTERIÁLNÍHO TOXINU BIOLOGICKÝM POKUSEM NA</t>
  </si>
  <si>
    <t>82115</t>
  </si>
  <si>
    <t>PRŮKAZ VIROVÉHO ANTIGENU V BIOLOGICKÉM MATERIÁLU N</t>
  </si>
  <si>
    <t>41</t>
  </si>
  <si>
    <t>82241</t>
  </si>
  <si>
    <t>IN VITRO STIMULACE T LYMFOCYTŮ SPECIFICKÝMI ANTIGE</t>
  </si>
  <si>
    <t>91131</t>
  </si>
  <si>
    <t>STANOVENÍ IgA</t>
  </si>
  <si>
    <t>91161</t>
  </si>
  <si>
    <t>STANOVENÍ C4 SLOŽKY KOMPLEMENTU</t>
  </si>
  <si>
    <t>91171</t>
  </si>
  <si>
    <t>STANOVENÍ IgG ELISA</t>
  </si>
  <si>
    <t>91211</t>
  </si>
  <si>
    <t>STANOVENÍ IgG PROTI POTRAVINOVÝM ALERGENŮM ELISA</t>
  </si>
  <si>
    <t>91261</t>
  </si>
  <si>
    <t>STANOVENÍ ANTI ENA Ab ELISA</t>
  </si>
  <si>
    <t>91267</t>
  </si>
  <si>
    <t>STANOVENÍ ANTI Sm Ab ELISA</t>
  </si>
  <si>
    <t>91271</t>
  </si>
  <si>
    <t>STANOVENÍ ANTI Scl-70 Ab ELISA</t>
  </si>
  <si>
    <t>91277</t>
  </si>
  <si>
    <t>STANOVENÍ p-ANCA ELISA</t>
  </si>
  <si>
    <t>91285</t>
  </si>
  <si>
    <t>STANOVENÍ REVMATOIDNÍHO FAKTORU IgM ELISA</t>
  </si>
  <si>
    <t>91287</t>
  </si>
  <si>
    <t>STANOVENÍ REVMATOIDNÍHO FAKTORU IgG ELISA</t>
  </si>
  <si>
    <t>91317</t>
  </si>
  <si>
    <t>PRŮKAZ ANTINUKLEÁRNÍCH PROTILÁTEK - JINÉ SUBSTRÁTY</t>
  </si>
  <si>
    <t>91487</t>
  </si>
  <si>
    <t>DETEKCE AUTOPROTILÁTEK METODOU NEPŘÍMÉ IMUNOFLUORE</t>
  </si>
  <si>
    <t>91501</t>
  </si>
  <si>
    <t>STANOVENÍ HLADIN REVMATOIDNÍHO FAKTORU (RF) NEFELO</t>
  </si>
  <si>
    <t>91567</t>
  </si>
  <si>
    <t>IMUNOANALYTICKÉ STANOVENÍ AUTOPROTILÁTEK</t>
  </si>
  <si>
    <t>91565</t>
  </si>
  <si>
    <t>IMUNOANALYTICKÉ STANOVENÍ AUTOPROTILÁTEK PROTI TKÁ</t>
  </si>
  <si>
    <t>91323</t>
  </si>
  <si>
    <t>PRŮKAZ ANCA IF</t>
  </si>
  <si>
    <t>91355</t>
  </si>
  <si>
    <t>STANOVENÍ CIK METODOU PEG-IKEM</t>
  </si>
  <si>
    <t>22321</t>
  </si>
  <si>
    <t>URČENÍ SPECIFITY TROMBOCYTÁRNÍ PROTILÁTKY</t>
  </si>
  <si>
    <t>91129</t>
  </si>
  <si>
    <t>STANOVENÍ IgG</t>
  </si>
  <si>
    <t>91259</t>
  </si>
  <si>
    <t>STANOVENÍ ANTI NUKLEOHISTON Ab ELISA</t>
  </si>
  <si>
    <t>91133</t>
  </si>
  <si>
    <t>STANOVENÍ IgM</t>
  </si>
  <si>
    <t>91265</t>
  </si>
  <si>
    <t>STANOVENÍ ANTI SS-B/La Ab ELISA</t>
  </si>
  <si>
    <t>91263</t>
  </si>
  <si>
    <t>STANOVENÍ ANTI SS-A/Ro Ab ELISA</t>
  </si>
  <si>
    <t>91279</t>
  </si>
  <si>
    <t>STANOVENÍ c-ANCA ELISA</t>
  </si>
  <si>
    <t>91253</t>
  </si>
  <si>
    <t>STANOVENÍ ANTI ds-DNA Ab ELISA</t>
  </si>
  <si>
    <t>91289</t>
  </si>
  <si>
    <t>STANOVENÍ REVMATOIDNÍHO FAKTORU IgA ELISA</t>
  </si>
  <si>
    <t>91159</t>
  </si>
  <si>
    <t>STANOVENÍ C3 SLOŽKY KOMPLEMENTU</t>
  </si>
  <si>
    <t>91199</t>
  </si>
  <si>
    <t>STANOVENÍ IgA PROTI POTRAVINOVÝM ALERGENŮM ELISA</t>
  </si>
  <si>
    <t>91269</t>
  </si>
  <si>
    <t>STANOVENÍ ANTI U1-RNP Ab ELISA</t>
  </si>
  <si>
    <t>44</t>
  </si>
  <si>
    <t>94200</t>
  </si>
  <si>
    <t xml:space="preserve">(VZP) KVANTITATIVNÍ PCR (qPCR) V REÁLNÉM ČASE PRO </t>
  </si>
  <si>
    <t>99797</t>
  </si>
  <si>
    <t>(VZP) MUTACE NRAS</t>
  </si>
  <si>
    <t>99796</t>
  </si>
  <si>
    <t>(VZP) MUTACE KRAS</t>
  </si>
  <si>
    <t>Zdravotní výkony (vybraných odborností) vyžádané pro pacienty hospitalizované na vlastním pracovišti - orientační přehled</t>
  </si>
  <si>
    <t>Ošetřovací 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</si>
</sst>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44" formatCode="_(&quot;Kč&quot;* #,##0.00_);_(&quot;Kč&quot;* \(#,##0.00\);_(&quot;Kč&quot;* &quot;-&quot;??_);_(@_)"/>
    <numFmt numFmtId="164" formatCode="#\ ###\ ###\ ##0"/>
    <numFmt numFmtId="165" formatCode="#\ ###\ ##0.0"/>
    <numFmt numFmtId="166" formatCode="#,##0.0"/>
    <numFmt numFmtId="167" formatCode="0.0%"/>
    <numFmt numFmtId="168" formatCode="0.0"/>
    <numFmt numFmtId="169" formatCode="#,##0,"/>
    <numFmt numFmtId="170" formatCode="#\ ##0"/>
    <numFmt numFmtId="171" formatCode="0.000"/>
    <numFmt numFmtId="172" formatCode="#.##0"/>
    <numFmt numFmtId="173" formatCode="#,##0;\-#,##0;"/>
    <numFmt numFmtId="174" formatCode="General;\-General;"/>
    <numFmt numFmtId="175" formatCode="0%;\-0%;"/>
    <numFmt numFmtId="176" formatCode="#,##0%"/>
    <numFmt numFmtId="177" formatCode="#,##0.000"/>
  </numFmts>
  <fonts count="70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b/>
      <sz val="10"/>
      <color indexed="10"/>
      <name val="Calibri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u/>
      <sz val="10"/>
      <color rgb="FFFF0000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sz val="14"/>
      <name val="Arial"/>
      <family val="2"/>
      <charset val="238"/>
    </font>
    <font>
      <sz val="10"/>
      <name val="Arial CE"/>
      <family val="2"/>
      <charset val="238"/>
    </font>
    <font>
      <sz val="14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9"/>
      <name val="Arial"/>
      <family val="2"/>
      <charset val="238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sz val="10"/>
      <color rgb="FF0000FF"/>
      <name val="Calibri"/>
      <family val="2"/>
      <charset val="238"/>
    </font>
    <font>
      <b/>
      <sz val="10"/>
      <color rgb="FFFF0000"/>
      <name val="Calibri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76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auto="1"/>
      </right>
      <top style="medium">
        <color theme="1"/>
      </top>
      <bottom style="medium">
        <color indexed="64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indexed="64"/>
      </left>
      <right style="medium">
        <color theme="1"/>
      </right>
      <top/>
      <bottom style="thin">
        <color indexed="64"/>
      </bottom>
      <diagonal/>
    </border>
    <border>
      <left/>
      <right/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/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medium">
        <color auto="1"/>
      </bottom>
      <diagonal/>
    </border>
    <border>
      <left/>
      <right style="medium">
        <color indexed="64"/>
      </right>
      <top style="thin">
        <color indexed="0"/>
      </top>
      <bottom/>
      <diagonal/>
    </border>
    <border>
      <left/>
      <right/>
      <top style="thin">
        <color indexed="0"/>
      </top>
      <bottom/>
      <diagonal/>
    </border>
    <border>
      <left style="medium">
        <color indexed="64"/>
      </left>
      <right style="medium">
        <color indexed="64"/>
      </right>
      <top style="thin">
        <color indexed="0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theme="1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99">
    <xf numFmtId="0" fontId="0" fillId="0" borderId="0"/>
    <xf numFmtId="0" fontId="27" fillId="0" borderId="0" applyNumberForma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26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23" fillId="0" borderId="0"/>
    <xf numFmtId="0" fontId="12" fillId="0" borderId="0"/>
    <xf numFmtId="0" fontId="13" fillId="0" borderId="0"/>
    <xf numFmtId="0" fontId="4" fillId="0" borderId="0"/>
    <xf numFmtId="0" fontId="12" fillId="0" borderId="0"/>
    <xf numFmtId="0" fontId="12" fillId="0" borderId="0"/>
    <xf numFmtId="0" fontId="4" fillId="0" borderId="0"/>
    <xf numFmtId="0" fontId="14" fillId="0" borderId="0"/>
    <xf numFmtId="0" fontId="12" fillId="0" borderId="0"/>
    <xf numFmtId="0" fontId="4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2" fillId="0" borderId="0"/>
    <xf numFmtId="0" fontId="24" fillId="0" borderId="0"/>
    <xf numFmtId="0" fontId="25" fillId="0" borderId="0"/>
    <xf numFmtId="0" fontId="28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6" fillId="0" borderId="0"/>
    <xf numFmtId="0" fontId="26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6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26" fillId="0" borderId="0"/>
  </cellStyleXfs>
  <cellXfs count="983">
    <xf numFmtId="0" fontId="0" fillId="0" borderId="0" xfId="0"/>
    <xf numFmtId="0" fontId="29" fillId="2" borderId="19" xfId="81" applyFont="1" applyFill="1" applyBorder="1"/>
    <xf numFmtId="0" fontId="30" fillId="2" borderId="20" xfId="81" applyFont="1" applyFill="1" applyBorder="1"/>
    <xf numFmtId="3" fontId="30" fillId="2" borderId="21" xfId="81" applyNumberFormat="1" applyFont="1" applyFill="1" applyBorder="1"/>
    <xf numFmtId="0" fontId="30" fillId="4" borderId="20" xfId="81" applyFont="1" applyFill="1" applyBorder="1"/>
    <xf numFmtId="3" fontId="31" fillId="0" borderId="10" xfId="26" applyNumberFormat="1" applyFont="1" applyFill="1" applyBorder="1" applyAlignment="1">
      <alignment horizontal="center"/>
    </xf>
    <xf numFmtId="3" fontId="31" fillId="0" borderId="12" xfId="26" applyNumberFormat="1" applyFont="1" applyFill="1" applyBorder="1" applyAlignment="1">
      <alignment horizontal="center"/>
    </xf>
    <xf numFmtId="3" fontId="31" fillId="0" borderId="26" xfId="26" applyNumberFormat="1" applyFont="1" applyFill="1" applyBorder="1" applyAlignment="1">
      <alignment horizontal="center"/>
    </xf>
    <xf numFmtId="3" fontId="31" fillId="0" borderId="27" xfId="26" applyNumberFormat="1" applyFont="1" applyFill="1" applyBorder="1" applyAlignment="1">
      <alignment horizontal="center"/>
    </xf>
    <xf numFmtId="3" fontId="30" fillId="4" borderId="21" xfId="81" applyNumberFormat="1" applyFont="1" applyFill="1" applyBorder="1"/>
    <xf numFmtId="171" fontId="30" fillId="3" borderId="21" xfId="81" applyNumberFormat="1" applyFont="1" applyFill="1" applyBorder="1"/>
    <xf numFmtId="0" fontId="31" fillId="5" borderId="0" xfId="74" applyFont="1" applyFill="1"/>
    <xf numFmtId="0" fontId="34" fillId="5" borderId="0" xfId="74" applyFont="1" applyFill="1"/>
    <xf numFmtId="3" fontId="29" fillId="5" borderId="26" xfId="81" applyNumberFormat="1" applyFont="1" applyFill="1" applyBorder="1"/>
    <xf numFmtId="3" fontId="29" fillId="5" borderId="10" xfId="81" applyNumberFormat="1" applyFont="1" applyFill="1" applyBorder="1"/>
    <xf numFmtId="3" fontId="29" fillId="5" borderId="14" xfId="81" applyNumberFormat="1" applyFont="1" applyFill="1" applyBorder="1"/>
    <xf numFmtId="0" fontId="29" fillId="5" borderId="0" xfId="81" applyFont="1" applyFill="1"/>
    <xf numFmtId="10" fontId="29" fillId="5" borderId="0" xfId="81" applyNumberFormat="1" applyFont="1" applyFill="1"/>
    <xf numFmtId="0" fontId="39" fillId="2" borderId="35" xfId="0" applyFont="1" applyFill="1" applyBorder="1" applyAlignment="1">
      <alignment vertical="top"/>
    </xf>
    <xf numFmtId="0" fontId="39" fillId="2" borderId="36" xfId="0" applyFont="1" applyFill="1" applyBorder="1" applyAlignment="1">
      <alignment vertical="top"/>
    </xf>
    <xf numFmtId="0" fontId="36" fillId="2" borderId="36" xfId="0" applyFont="1" applyFill="1" applyBorder="1" applyAlignment="1">
      <alignment vertical="top"/>
    </xf>
    <xf numFmtId="0" fontId="40" fillId="2" borderId="36" xfId="0" applyFont="1" applyFill="1" applyBorder="1" applyAlignment="1">
      <alignment vertical="top"/>
    </xf>
    <xf numFmtId="0" fontId="38" fillId="2" borderId="36" xfId="0" applyFont="1" applyFill="1" applyBorder="1" applyAlignment="1">
      <alignment vertical="top"/>
    </xf>
    <xf numFmtId="0" fontId="36" fillId="2" borderId="37" xfId="0" applyFont="1" applyFill="1" applyBorder="1" applyAlignment="1">
      <alignment vertical="top"/>
    </xf>
    <xf numFmtId="0" fontId="39" fillId="2" borderId="10" xfId="0" applyFont="1" applyFill="1" applyBorder="1" applyAlignment="1">
      <alignment horizontal="center" vertical="center"/>
    </xf>
    <xf numFmtId="0" fontId="39" fillId="2" borderId="23" xfId="0" applyFont="1" applyFill="1" applyBorder="1" applyAlignment="1">
      <alignment horizontal="center" vertical="center"/>
    </xf>
    <xf numFmtId="0" fontId="39" fillId="2" borderId="25" xfId="0" applyFont="1" applyFill="1" applyBorder="1" applyAlignment="1">
      <alignment horizontal="center" vertical="center"/>
    </xf>
    <xf numFmtId="0" fontId="39" fillId="2" borderId="24" xfId="0" applyFont="1" applyFill="1" applyBorder="1" applyAlignment="1">
      <alignment horizontal="center" vertical="center"/>
    </xf>
    <xf numFmtId="0" fontId="40" fillId="2" borderId="23" xfId="0" applyFont="1" applyFill="1" applyBorder="1" applyAlignment="1">
      <alignment horizontal="center" vertical="center" wrapText="1"/>
    </xf>
    <xf numFmtId="0" fontId="40" fillId="2" borderId="25" xfId="0" applyFont="1" applyFill="1" applyBorder="1" applyAlignment="1">
      <alignment horizontal="center" vertical="center" wrapText="1"/>
    </xf>
    <xf numFmtId="0" fontId="38" fillId="2" borderId="25" xfId="0" applyFont="1" applyFill="1" applyBorder="1" applyAlignment="1">
      <alignment horizontal="center" vertical="center" wrapText="1"/>
    </xf>
    <xf numFmtId="3" fontId="29" fillId="5" borderId="5" xfId="81" applyNumberFormat="1" applyFont="1" applyFill="1" applyBorder="1"/>
    <xf numFmtId="3" fontId="29" fillId="5" borderId="31" xfId="81" applyNumberFormat="1" applyFont="1" applyFill="1" applyBorder="1"/>
    <xf numFmtId="3" fontId="29" fillId="5" borderId="27" xfId="81" applyNumberFormat="1" applyFont="1" applyFill="1" applyBorder="1"/>
    <xf numFmtId="3" fontId="29" fillId="5" borderId="11" xfId="81" applyNumberFormat="1" applyFont="1" applyFill="1" applyBorder="1"/>
    <xf numFmtId="3" fontId="29" fillId="5" borderId="12" xfId="81" applyNumberFormat="1" applyFont="1" applyFill="1" applyBorder="1"/>
    <xf numFmtId="3" fontId="29" fillId="5" borderId="15" xfId="81" applyNumberFormat="1" applyFont="1" applyFill="1" applyBorder="1"/>
    <xf numFmtId="3" fontId="29" fillId="5" borderId="16" xfId="81" applyNumberFormat="1" applyFont="1" applyFill="1" applyBorder="1"/>
    <xf numFmtId="3" fontId="30" fillId="2" borderId="29" xfId="81" applyNumberFormat="1" applyFont="1" applyFill="1" applyBorder="1"/>
    <xf numFmtId="3" fontId="30" fillId="2" borderId="22" xfId="81" applyNumberFormat="1" applyFont="1" applyFill="1" applyBorder="1"/>
    <xf numFmtId="3" fontId="30" fillId="4" borderId="29" xfId="81" applyNumberFormat="1" applyFont="1" applyFill="1" applyBorder="1"/>
    <xf numFmtId="3" fontId="30" fillId="4" borderId="22" xfId="81" applyNumberFormat="1" applyFont="1" applyFill="1" applyBorder="1"/>
    <xf numFmtId="171" fontId="30" fillId="3" borderId="29" xfId="81" applyNumberFormat="1" applyFont="1" applyFill="1" applyBorder="1"/>
    <xf numFmtId="171" fontId="30" fillId="3" borderId="22" xfId="81" applyNumberFormat="1" applyFont="1" applyFill="1" applyBorder="1"/>
    <xf numFmtId="0" fontId="33" fillId="2" borderId="27" xfId="81" applyFont="1" applyFill="1" applyBorder="1" applyAlignment="1">
      <alignment horizontal="center"/>
    </xf>
    <xf numFmtId="0" fontId="41" fillId="0" borderId="2" xfId="0" applyFont="1" applyFill="1" applyBorder="1"/>
    <xf numFmtId="0" fontId="41" fillId="0" borderId="3" xfId="0" applyFont="1" applyFill="1" applyBorder="1"/>
    <xf numFmtId="3" fontId="30" fillId="0" borderId="29" xfId="78" applyNumberFormat="1" applyFont="1" applyFill="1" applyBorder="1" applyAlignment="1">
      <alignment horizontal="right"/>
    </xf>
    <xf numFmtId="9" fontId="30" fillId="0" borderId="29" xfId="78" applyNumberFormat="1" applyFont="1" applyFill="1" applyBorder="1" applyAlignment="1">
      <alignment horizontal="right"/>
    </xf>
    <xf numFmtId="3" fontId="30" fillId="0" borderId="22" xfId="78" applyNumberFormat="1" applyFont="1" applyFill="1" applyBorder="1" applyAlignment="1">
      <alignment horizontal="right"/>
    </xf>
    <xf numFmtId="0" fontId="34" fillId="0" borderId="46" xfId="0" applyFont="1" applyFill="1" applyBorder="1" applyAlignment="1"/>
    <xf numFmtId="0" fontId="43" fillId="0" borderId="0" xfId="0" applyFont="1" applyFill="1" applyBorder="1" applyAlignment="1"/>
    <xf numFmtId="3" fontId="35" fillId="0" borderId="8" xfId="0" applyNumberFormat="1" applyFont="1" applyFill="1" applyBorder="1" applyAlignment="1">
      <alignment horizontal="right" vertical="top"/>
    </xf>
    <xf numFmtId="3" fontId="35" fillId="0" borderId="6" xfId="0" applyNumberFormat="1" applyFont="1" applyFill="1" applyBorder="1" applyAlignment="1">
      <alignment horizontal="right" vertical="top"/>
    </xf>
    <xf numFmtId="3" fontId="36" fillId="0" borderId="6" xfId="0" applyNumberFormat="1" applyFont="1" applyFill="1" applyBorder="1" applyAlignment="1">
      <alignment horizontal="right" vertical="top"/>
    </xf>
    <xf numFmtId="3" fontId="35" fillId="0" borderId="13" xfId="0" applyNumberFormat="1" applyFont="1" applyFill="1" applyBorder="1" applyAlignment="1">
      <alignment horizontal="right" vertical="top"/>
    </xf>
    <xf numFmtId="3" fontId="35" fillId="0" borderId="11" xfId="0" applyNumberFormat="1" applyFont="1" applyFill="1" applyBorder="1" applyAlignment="1">
      <alignment horizontal="right" vertical="top"/>
    </xf>
    <xf numFmtId="3" fontId="36" fillId="0" borderId="11" xfId="0" applyNumberFormat="1" applyFont="1" applyFill="1" applyBorder="1" applyAlignment="1">
      <alignment horizontal="right" vertical="top"/>
    </xf>
    <xf numFmtId="3" fontId="37" fillId="0" borderId="13" xfId="0" applyNumberFormat="1" applyFont="1" applyFill="1" applyBorder="1" applyAlignment="1">
      <alignment horizontal="right" vertical="top"/>
    </xf>
    <xf numFmtId="3" fontId="37" fillId="0" borderId="11" xfId="0" applyNumberFormat="1" applyFont="1" applyFill="1" applyBorder="1" applyAlignment="1">
      <alignment horizontal="right" vertical="top"/>
    </xf>
    <xf numFmtId="3" fontId="38" fillId="0" borderId="11" xfId="0" applyNumberFormat="1" applyFont="1" applyFill="1" applyBorder="1" applyAlignment="1">
      <alignment horizontal="right" vertical="top"/>
    </xf>
    <xf numFmtId="3" fontId="35" fillId="0" borderId="34" xfId="0" applyNumberFormat="1" applyFont="1" applyFill="1" applyBorder="1" applyAlignment="1">
      <alignment horizontal="right" vertical="top"/>
    </xf>
    <xf numFmtId="3" fontId="35" fillId="0" borderId="25" xfId="0" applyNumberFormat="1" applyFont="1" applyFill="1" applyBorder="1" applyAlignment="1">
      <alignment horizontal="right" vertical="top"/>
    </xf>
    <xf numFmtId="3" fontId="36" fillId="0" borderId="25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6" xfId="82" applyFont="1" applyFill="1" applyBorder="1" applyAlignment="1"/>
    <xf numFmtId="0" fontId="31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4" xfId="79" applyNumberFormat="1" applyFont="1" applyFill="1" applyBorder="1"/>
    <xf numFmtId="9" fontId="3" fillId="0" borderId="44" xfId="79" applyNumberFormat="1" applyFont="1" applyFill="1" applyBorder="1"/>
    <xf numFmtId="9" fontId="3" fillId="0" borderId="45" xfId="79" applyNumberFormat="1" applyFont="1" applyFill="1" applyBorder="1"/>
    <xf numFmtId="0" fontId="3" fillId="0" borderId="39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40" xfId="79" applyFont="1" applyFill="1" applyBorder="1"/>
    <xf numFmtId="0" fontId="3" fillId="0" borderId="41" xfId="79" applyFont="1" applyFill="1" applyBorder="1"/>
    <xf numFmtId="164" fontId="3" fillId="0" borderId="73" xfId="53" applyNumberFormat="1" applyFont="1" applyFill="1" applyBorder="1"/>
    <xf numFmtId="9" fontId="3" fillId="0" borderId="73" xfId="53" applyNumberFormat="1" applyFont="1" applyFill="1" applyBorder="1"/>
    <xf numFmtId="3" fontId="31" fillId="0" borderId="0" xfId="26" applyNumberFormat="1" applyFont="1" applyFill="1" applyBorder="1"/>
    <xf numFmtId="0" fontId="31" fillId="0" borderId="0" xfId="26" applyFont="1" applyFill="1"/>
    <xf numFmtId="0" fontId="31" fillId="0" borderId="52" xfId="26" applyFont="1" applyFill="1" applyBorder="1" applyAlignment="1"/>
    <xf numFmtId="3" fontId="32" fillId="0" borderId="0" xfId="26" applyNumberFormat="1" applyFont="1" applyFill="1" applyBorder="1" applyAlignment="1">
      <alignment horizontal="center" vertical="center"/>
    </xf>
    <xf numFmtId="170" fontId="31" fillId="0" borderId="26" xfId="26" applyNumberFormat="1" applyFont="1" applyFill="1" applyBorder="1"/>
    <xf numFmtId="9" fontId="31" fillId="0" borderId="27" xfId="26" applyNumberFormat="1" applyFont="1" applyFill="1" applyBorder="1"/>
    <xf numFmtId="170" fontId="31" fillId="0" borderId="49" xfId="26" applyNumberFormat="1" applyFont="1" applyFill="1" applyBorder="1"/>
    <xf numFmtId="170" fontId="31" fillId="0" borderId="10" xfId="26" applyNumberFormat="1" applyFont="1" applyFill="1" applyBorder="1"/>
    <xf numFmtId="9" fontId="31" fillId="0" borderId="12" xfId="26" applyNumberFormat="1" applyFont="1" applyFill="1" applyBorder="1"/>
    <xf numFmtId="170" fontId="31" fillId="0" borderId="38" xfId="26" applyNumberFormat="1" applyFont="1" applyFill="1" applyBorder="1"/>
    <xf numFmtId="170" fontId="31" fillId="0" borderId="23" xfId="26" applyNumberFormat="1" applyFont="1" applyFill="1" applyBorder="1"/>
    <xf numFmtId="9" fontId="31" fillId="0" borderId="24" xfId="26" applyNumberFormat="1" applyFont="1" applyFill="1" applyBorder="1"/>
    <xf numFmtId="170" fontId="31" fillId="0" borderId="51" xfId="26" applyNumberFormat="1" applyFont="1" applyFill="1" applyBorder="1"/>
    <xf numFmtId="0" fontId="5" fillId="0" borderId="0" xfId="26" applyFont="1" applyFill="1"/>
    <xf numFmtId="0" fontId="3" fillId="0" borderId="0" xfId="26" applyFont="1" applyFill="1" applyAlignment="1">
      <alignment horizontal="left" vertical="top"/>
    </xf>
    <xf numFmtId="0" fontId="5" fillId="0" borderId="0" xfId="26" applyFont="1" applyFill="1" applyAlignment="1">
      <alignment horizontal="left" vertical="top"/>
    </xf>
    <xf numFmtId="49" fontId="3" fillId="0" borderId="0" xfId="26" applyNumberFormat="1" applyFont="1" applyFill="1" applyAlignment="1">
      <alignment horizontal="center"/>
    </xf>
    <xf numFmtId="3" fontId="5" fillId="0" borderId="0" xfId="26" applyNumberFormat="1" applyFont="1" applyFill="1"/>
    <xf numFmtId="166" fontId="5" fillId="0" borderId="0" xfId="26" applyNumberFormat="1" applyFont="1" applyFill="1"/>
    <xf numFmtId="168" fontId="5" fillId="0" borderId="0" xfId="26" applyNumberFormat="1" applyFont="1" applyFill="1" applyAlignment="1">
      <alignment horizontal="right"/>
    </xf>
    <xf numFmtId="9" fontId="5" fillId="0" borderId="0" xfId="26" applyNumberFormat="1" applyFont="1" applyFill="1"/>
    <xf numFmtId="0" fontId="34" fillId="0" borderId="32" xfId="0" applyFont="1" applyFill="1" applyBorder="1" applyAlignment="1"/>
    <xf numFmtId="0" fontId="34" fillId="0" borderId="33" xfId="0" applyFont="1" applyFill="1" applyBorder="1" applyAlignment="1"/>
    <xf numFmtId="0" fontId="34" fillId="0" borderId="65" xfId="0" applyFont="1" applyFill="1" applyBorder="1" applyAlignment="1"/>
    <xf numFmtId="0" fontId="30" fillId="2" borderId="28" xfId="78" applyFont="1" applyFill="1" applyBorder="1" applyAlignment="1">
      <alignment horizontal="right"/>
    </xf>
    <xf numFmtId="3" fontId="30" fillId="2" borderId="64" xfId="78" applyNumberFormat="1" applyFont="1" applyFill="1" applyBorder="1"/>
    <xf numFmtId="0" fontId="3" fillId="2" borderId="21" xfId="79" applyFont="1" applyFill="1" applyBorder="1" applyAlignment="1">
      <alignment horizontal="left"/>
    </xf>
    <xf numFmtId="0" fontId="3" fillId="2" borderId="29" xfId="79" applyFont="1" applyFill="1" applyBorder="1" applyAlignment="1">
      <alignment horizontal="left"/>
    </xf>
    <xf numFmtId="0" fontId="3" fillId="2" borderId="25" xfId="80" applyFont="1" applyFill="1" applyBorder="1"/>
    <xf numFmtId="0" fontId="3" fillId="2" borderId="24" xfId="80" applyFont="1" applyFill="1" applyBorder="1"/>
    <xf numFmtId="0" fontId="3" fillId="2" borderId="43" xfId="79" applyFont="1" applyFill="1" applyBorder="1"/>
    <xf numFmtId="0" fontId="3" fillId="2" borderId="42" xfId="79" applyFont="1" applyFill="1" applyBorder="1"/>
    <xf numFmtId="0" fontId="3" fillId="2" borderId="71" xfId="53" applyFont="1" applyFill="1" applyBorder="1" applyAlignment="1">
      <alignment horizontal="right"/>
    </xf>
    <xf numFmtId="3" fontId="31" fillId="7" borderId="11" xfId="26" applyNumberFormat="1" applyFont="1" applyFill="1" applyBorder="1"/>
    <xf numFmtId="3" fontId="31" fillId="7" borderId="6" xfId="26" applyNumberFormat="1" applyFont="1" applyFill="1" applyBorder="1"/>
    <xf numFmtId="3" fontId="33" fillId="2" borderId="21" xfId="26" applyNumberFormat="1" applyFont="1" applyFill="1" applyBorder="1"/>
    <xf numFmtId="3" fontId="33" fillId="2" borderId="29" xfId="26" applyNumberFormat="1" applyFont="1" applyFill="1" applyBorder="1"/>
    <xf numFmtId="3" fontId="33" fillId="4" borderId="21" xfId="26" applyNumberFormat="1" applyFont="1" applyFill="1" applyBorder="1"/>
    <xf numFmtId="3" fontId="33" fillId="7" borderId="4" xfId="26" applyNumberFormat="1" applyFont="1" applyFill="1" applyBorder="1"/>
    <xf numFmtId="3" fontId="33" fillId="7" borderId="9" xfId="26" applyNumberFormat="1" applyFont="1" applyFill="1" applyBorder="1"/>
    <xf numFmtId="3" fontId="33" fillId="2" borderId="28" xfId="26" applyNumberFormat="1" applyFont="1" applyFill="1" applyBorder="1"/>
    <xf numFmtId="3" fontId="31" fillId="7" borderId="5" xfId="26" applyNumberFormat="1" applyFont="1" applyFill="1" applyBorder="1"/>
    <xf numFmtId="3" fontId="31" fillId="7" borderId="10" xfId="26" applyNumberFormat="1" applyFont="1" applyFill="1" applyBorder="1"/>
    <xf numFmtId="3" fontId="31" fillId="5" borderId="0" xfId="26" applyNumberFormat="1" applyFont="1" applyFill="1" applyBorder="1"/>
    <xf numFmtId="3" fontId="48" fillId="5" borderId="0" xfId="26" applyNumberFormat="1" applyFont="1" applyFill="1" applyBorder="1"/>
    <xf numFmtId="167" fontId="31" fillId="5" borderId="0" xfId="26" applyNumberFormat="1" applyFont="1" applyFill="1" applyBorder="1"/>
    <xf numFmtId="0" fontId="33" fillId="2" borderId="1" xfId="26" applyNumberFormat="1" applyFont="1" applyFill="1" applyBorder="1" applyAlignment="1">
      <alignment horizontal="center"/>
    </xf>
    <xf numFmtId="0" fontId="33" fillId="2" borderId="2" xfId="26" applyNumberFormat="1" applyFont="1" applyFill="1" applyBorder="1" applyAlignment="1">
      <alignment horizontal="center"/>
    </xf>
    <xf numFmtId="167" fontId="33" fillId="2" borderId="3" xfId="26" applyNumberFormat="1" applyFont="1" applyFill="1" applyBorder="1" applyAlignment="1">
      <alignment horizontal="center"/>
    </xf>
    <xf numFmtId="3" fontId="33" fillId="2" borderId="21" xfId="26" applyNumberFormat="1" applyFont="1" applyFill="1" applyBorder="1" applyAlignment="1">
      <alignment horizontal="center"/>
    </xf>
    <xf numFmtId="167" fontId="33" fillId="2" borderId="22" xfId="26" applyNumberFormat="1" applyFont="1" applyFill="1" applyBorder="1" applyAlignment="1">
      <alignment horizontal="center"/>
    </xf>
    <xf numFmtId="167" fontId="33" fillId="7" borderId="7" xfId="86" applyNumberFormat="1" applyFont="1" applyFill="1" applyBorder="1" applyAlignment="1">
      <alignment horizontal="right"/>
    </xf>
    <xf numFmtId="3" fontId="31" fillId="7" borderId="8" xfId="26" applyNumberFormat="1" applyFont="1" applyFill="1" applyBorder="1"/>
    <xf numFmtId="167" fontId="33" fillId="7" borderId="7" xfId="86" applyNumberFormat="1" applyFont="1" applyFill="1" applyBorder="1"/>
    <xf numFmtId="167" fontId="33" fillId="7" borderId="12" xfId="86" applyNumberFormat="1" applyFont="1" applyFill="1" applyBorder="1" applyAlignment="1">
      <alignment horizontal="right"/>
    </xf>
    <xf numFmtId="3" fontId="31" fillId="7" borderId="13" xfId="26" applyNumberFormat="1" applyFont="1" applyFill="1" applyBorder="1"/>
    <xf numFmtId="167" fontId="33" fillId="7" borderId="12" xfId="86" applyNumberFormat="1" applyFont="1" applyFill="1" applyBorder="1"/>
    <xf numFmtId="167" fontId="33" fillId="2" borderId="22" xfId="86" applyNumberFormat="1" applyFont="1" applyFill="1" applyBorder="1" applyAlignment="1">
      <alignment horizontal="right"/>
    </xf>
    <xf numFmtId="3" fontId="33" fillId="2" borderId="30" xfId="26" applyNumberFormat="1" applyFont="1" applyFill="1" applyBorder="1"/>
    <xf numFmtId="167" fontId="33" fillId="2" borderId="22" xfId="86" applyNumberFormat="1" applyFont="1" applyFill="1" applyBorder="1"/>
    <xf numFmtId="3" fontId="33" fillId="2" borderId="22" xfId="26" applyNumberFormat="1" applyFont="1" applyFill="1" applyBorder="1" applyAlignment="1">
      <alignment horizontal="center"/>
    </xf>
    <xf numFmtId="3" fontId="33" fillId="7" borderId="0" xfId="26" applyNumberFormat="1" applyFont="1" applyFill="1" applyBorder="1" applyAlignment="1">
      <alignment horizontal="left"/>
    </xf>
    <xf numFmtId="0" fontId="33" fillId="3" borderId="1" xfId="26" applyNumberFormat="1" applyFont="1" applyFill="1" applyBorder="1" applyAlignment="1">
      <alignment horizontal="center"/>
    </xf>
    <xf numFmtId="0" fontId="33" fillId="3" borderId="2" xfId="26" applyNumberFormat="1" applyFont="1" applyFill="1" applyBorder="1" applyAlignment="1">
      <alignment horizontal="center"/>
    </xf>
    <xf numFmtId="167" fontId="33" fillId="3" borderId="3" xfId="26" applyNumberFormat="1" applyFont="1" applyFill="1" applyBorder="1" applyAlignment="1">
      <alignment horizontal="center"/>
    </xf>
    <xf numFmtId="3" fontId="33" fillId="3" borderId="21" xfId="26" applyNumberFormat="1" applyFont="1" applyFill="1" applyBorder="1" applyAlignment="1">
      <alignment horizontal="center"/>
    </xf>
    <xf numFmtId="167" fontId="33" fillId="3" borderId="22" xfId="26" applyNumberFormat="1" applyFont="1" applyFill="1" applyBorder="1" applyAlignment="1">
      <alignment horizontal="center"/>
    </xf>
    <xf numFmtId="3" fontId="31" fillId="7" borderId="26" xfId="26" applyNumberFormat="1" applyFont="1" applyFill="1" applyBorder="1" applyAlignment="1">
      <alignment horizontal="center"/>
    </xf>
    <xf numFmtId="3" fontId="31" fillId="7" borderId="27" xfId="26" applyNumberFormat="1" applyFont="1" applyFill="1" applyBorder="1" applyAlignment="1">
      <alignment horizontal="center"/>
    </xf>
    <xf numFmtId="3" fontId="31" fillId="7" borderId="10" xfId="26" applyNumberFormat="1" applyFont="1" applyFill="1" applyBorder="1" applyAlignment="1">
      <alignment horizontal="center"/>
    </xf>
    <xf numFmtId="3" fontId="31" fillId="7" borderId="12" xfId="26" applyNumberFormat="1" applyFont="1" applyFill="1" applyBorder="1" applyAlignment="1">
      <alignment horizontal="center"/>
    </xf>
    <xf numFmtId="3" fontId="33" fillId="3" borderId="28" xfId="26" applyNumberFormat="1" applyFont="1" applyFill="1" applyBorder="1"/>
    <xf numFmtId="3" fontId="33" fillId="3" borderId="21" xfId="26" applyNumberFormat="1" applyFont="1" applyFill="1" applyBorder="1"/>
    <xf numFmtId="3" fontId="33" fillId="3" borderId="29" xfId="26" applyNumberFormat="1" applyFont="1" applyFill="1" applyBorder="1"/>
    <xf numFmtId="167" fontId="33" fillId="3" borderId="22" xfId="86" applyNumberFormat="1" applyFont="1" applyFill="1" applyBorder="1" applyAlignment="1">
      <alignment horizontal="right"/>
    </xf>
    <xf numFmtId="167" fontId="33" fillId="3" borderId="22" xfId="86" applyNumberFormat="1" applyFont="1" applyFill="1" applyBorder="1"/>
    <xf numFmtId="3" fontId="33" fillId="3" borderId="22" xfId="26" applyNumberFormat="1" applyFont="1" applyFill="1" applyBorder="1" applyAlignment="1">
      <alignment horizontal="center"/>
    </xf>
    <xf numFmtId="3" fontId="33" fillId="7" borderId="0" xfId="26" applyNumberFormat="1" applyFont="1" applyFill="1" applyBorder="1"/>
    <xf numFmtId="3" fontId="31" fillId="7" borderId="0" xfId="26" applyNumberFormat="1" applyFont="1" applyFill="1" applyBorder="1"/>
    <xf numFmtId="167" fontId="31" fillId="7" borderId="0" xfId="26" applyNumberFormat="1" applyFont="1" applyFill="1" applyBorder="1"/>
    <xf numFmtId="0" fontId="33" fillId="4" borderId="1" xfId="26" applyNumberFormat="1" applyFont="1" applyFill="1" applyBorder="1" applyAlignment="1">
      <alignment horizontal="center"/>
    </xf>
    <xf numFmtId="0" fontId="33" fillId="4" borderId="2" xfId="26" applyNumberFormat="1" applyFont="1" applyFill="1" applyBorder="1" applyAlignment="1">
      <alignment horizontal="center"/>
    </xf>
    <xf numFmtId="167" fontId="33" fillId="4" borderId="3" xfId="26" applyNumberFormat="1" applyFont="1" applyFill="1" applyBorder="1" applyAlignment="1">
      <alignment horizontal="center"/>
    </xf>
    <xf numFmtId="3" fontId="33" fillId="4" borderId="21" xfId="26" applyNumberFormat="1" applyFont="1" applyFill="1" applyBorder="1" applyAlignment="1">
      <alignment horizontal="center"/>
    </xf>
    <xf numFmtId="167" fontId="33" fillId="4" borderId="22" xfId="26" applyNumberFormat="1" applyFont="1" applyFill="1" applyBorder="1" applyAlignment="1">
      <alignment horizontal="center"/>
    </xf>
    <xf numFmtId="3" fontId="33" fillId="4" borderId="28" xfId="26" applyNumberFormat="1" applyFont="1" applyFill="1" applyBorder="1"/>
    <xf numFmtId="3" fontId="33" fillId="4" borderId="29" xfId="26" applyNumberFormat="1" applyFont="1" applyFill="1" applyBorder="1"/>
    <xf numFmtId="167" fontId="33" fillId="4" borderId="22" xfId="86" applyNumberFormat="1" applyFont="1" applyFill="1" applyBorder="1" applyAlignment="1">
      <alignment horizontal="right"/>
    </xf>
    <xf numFmtId="3" fontId="33" fillId="4" borderId="30" xfId="26" applyNumberFormat="1" applyFont="1" applyFill="1" applyBorder="1"/>
    <xf numFmtId="167" fontId="33" fillId="4" borderId="22" xfId="86" applyNumberFormat="1" applyFont="1" applyFill="1" applyBorder="1"/>
    <xf numFmtId="3" fontId="33" fillId="4" borderId="22" xfId="26" applyNumberFormat="1" applyFont="1" applyFill="1" applyBorder="1" applyAlignment="1">
      <alignment horizontal="center"/>
    </xf>
    <xf numFmtId="9" fontId="3" fillId="2" borderId="32" xfId="27" applyNumberFormat="1" applyFont="1" applyFill="1" applyBorder="1" applyAlignment="1">
      <alignment horizontal="center" vertical="center" wrapText="1"/>
    </xf>
    <xf numFmtId="3" fontId="3" fillId="2" borderId="1" xfId="27" applyNumberFormat="1" applyFont="1" applyFill="1" applyBorder="1" applyAlignment="1">
      <alignment horizontal="center" vertical="center" wrapText="1"/>
    </xf>
    <xf numFmtId="3" fontId="3" fillId="2" borderId="2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/>
    </xf>
    <xf numFmtId="170" fontId="33" fillId="2" borderId="48" xfId="26" quotePrefix="1" applyNumberFormat="1" applyFont="1" applyFill="1" applyBorder="1" applyAlignment="1">
      <alignment horizontal="center"/>
    </xf>
    <xf numFmtId="170" fontId="33" fillId="2" borderId="9" xfId="26" quotePrefix="1" applyNumberFormat="1" applyFont="1" applyFill="1" applyBorder="1" applyAlignment="1">
      <alignment horizontal="center"/>
    </xf>
    <xf numFmtId="170" fontId="33" fillId="2" borderId="50" xfId="26" quotePrefix="1" applyNumberFormat="1" applyFont="1" applyFill="1" applyBorder="1" applyAlignment="1">
      <alignment horizontal="center"/>
    </xf>
    <xf numFmtId="0" fontId="31" fillId="2" borderId="32" xfId="26" applyFont="1" applyFill="1" applyBorder="1"/>
    <xf numFmtId="0" fontId="3" fillId="2" borderId="65" xfId="33" applyFont="1" applyFill="1" applyBorder="1" applyAlignment="1">
      <alignment horizontal="center" vertical="center"/>
    </xf>
    <xf numFmtId="9" fontId="3" fillId="0" borderId="72" xfId="53" applyNumberFormat="1" applyFont="1" applyFill="1" applyBorder="1"/>
    <xf numFmtId="0" fontId="34" fillId="0" borderId="27" xfId="0" applyFont="1" applyBorder="1" applyAlignment="1"/>
    <xf numFmtId="0" fontId="34" fillId="5" borderId="7" xfId="0" applyFont="1" applyFill="1" applyBorder="1"/>
    <xf numFmtId="0" fontId="34" fillId="5" borderId="12" xfId="0" applyFont="1" applyFill="1" applyBorder="1"/>
    <xf numFmtId="0" fontId="34" fillId="5" borderId="24" xfId="0" applyFont="1" applyFill="1" applyBorder="1"/>
    <xf numFmtId="0" fontId="34" fillId="5" borderId="46" xfId="0" applyFont="1" applyFill="1" applyBorder="1"/>
    <xf numFmtId="0" fontId="34" fillId="5" borderId="52" xfId="0" applyFont="1" applyFill="1" applyBorder="1"/>
    <xf numFmtId="9" fontId="36" fillId="0" borderId="7" xfId="0" applyNumberFormat="1" applyFont="1" applyFill="1" applyBorder="1" applyAlignment="1">
      <alignment horizontal="right" vertical="top"/>
    </xf>
    <xf numFmtId="9" fontId="36" fillId="0" borderId="12" xfId="0" applyNumberFormat="1" applyFont="1" applyFill="1" applyBorder="1" applyAlignment="1">
      <alignment horizontal="right" vertical="top"/>
    </xf>
    <xf numFmtId="9" fontId="38" fillId="0" borderId="12" xfId="0" applyNumberFormat="1" applyFont="1" applyFill="1" applyBorder="1" applyAlignment="1">
      <alignment horizontal="right" vertical="top"/>
    </xf>
    <xf numFmtId="9" fontId="36" fillId="0" borderId="24" xfId="0" applyNumberFormat="1" applyFont="1" applyFill="1" applyBorder="1" applyAlignment="1">
      <alignment horizontal="right" vertical="top"/>
    </xf>
    <xf numFmtId="0" fontId="31" fillId="0" borderId="0" xfId="76" applyFont="1" applyFill="1"/>
    <xf numFmtId="0" fontId="31" fillId="0" borderId="0" xfId="26" applyFont="1" applyFill="1" applyBorder="1" applyAlignment="1"/>
    <xf numFmtId="0" fontId="31" fillId="0" borderId="2" xfId="76" applyFont="1" applyFill="1" applyBorder="1" applyAlignment="1"/>
    <xf numFmtId="0" fontId="33" fillId="2" borderId="71" xfId="53" applyFont="1" applyFill="1" applyBorder="1" applyAlignment="1">
      <alignment horizontal="right"/>
    </xf>
    <xf numFmtId="164" fontId="33" fillId="0" borderId="76" xfId="53" applyNumberFormat="1" applyFont="1" applyFill="1" applyBorder="1"/>
    <xf numFmtId="164" fontId="33" fillId="0" borderId="77" xfId="53" applyNumberFormat="1" applyFont="1" applyFill="1" applyBorder="1"/>
    <xf numFmtId="9" fontId="33" fillId="0" borderId="78" xfId="83" applyNumberFormat="1" applyFont="1" applyFill="1" applyBorder="1"/>
    <xf numFmtId="3" fontId="33" fillId="0" borderId="78" xfId="83" applyNumberFormat="1" applyFont="1" applyFill="1" applyBorder="1"/>
    <xf numFmtId="3" fontId="31" fillId="0" borderId="0" xfId="76" applyNumberFormat="1" applyFont="1" applyFill="1"/>
    <xf numFmtId="9" fontId="31" fillId="0" borderId="0" xfId="76" applyNumberFormat="1" applyFont="1" applyFill="1"/>
    <xf numFmtId="0" fontId="31" fillId="0" borderId="52" xfId="26" applyFont="1" applyFill="1" applyBorder="1" applyAlignment="1">
      <alignment horizontal="right"/>
    </xf>
    <xf numFmtId="170" fontId="31" fillId="0" borderId="48" xfId="26" quotePrefix="1" applyNumberFormat="1" applyFont="1" applyFill="1" applyBorder="1" applyAlignment="1">
      <alignment horizontal="right"/>
    </xf>
    <xf numFmtId="170" fontId="31" fillId="0" borderId="9" xfId="26" quotePrefix="1" applyNumberFormat="1" applyFont="1" applyFill="1" applyBorder="1" applyAlignment="1">
      <alignment horizontal="right"/>
    </xf>
    <xf numFmtId="170" fontId="31" fillId="0" borderId="50" xfId="26" quotePrefix="1" applyNumberFormat="1" applyFont="1" applyFill="1" applyBorder="1" applyAlignment="1">
      <alignment horizontal="right"/>
    </xf>
    <xf numFmtId="0" fontId="31" fillId="0" borderId="0" xfId="26" applyFont="1" applyFill="1" applyAlignment="1">
      <alignment horizontal="right"/>
    </xf>
    <xf numFmtId="3" fontId="33" fillId="0" borderId="31" xfId="53" applyNumberFormat="1" applyFont="1" applyFill="1" applyBorder="1"/>
    <xf numFmtId="3" fontId="33" fillId="0" borderId="27" xfId="53" applyNumberFormat="1" applyFont="1" applyFill="1" applyBorder="1"/>
    <xf numFmtId="0" fontId="30" fillId="0" borderId="3" xfId="78" applyFont="1" applyFill="1" applyBorder="1" applyAlignment="1">
      <alignment horizontal="left"/>
    </xf>
    <xf numFmtId="0" fontId="33" fillId="2" borderId="52" xfId="0" applyFont="1" applyFill="1" applyBorder="1" applyAlignment="1">
      <alignment horizontal="center"/>
    </xf>
    <xf numFmtId="3" fontId="3" fillId="0" borderId="72" xfId="53" applyNumberFormat="1" applyFont="1" applyFill="1" applyBorder="1"/>
    <xf numFmtId="3" fontId="3" fillId="0" borderId="73" xfId="53" applyNumberFormat="1" applyFont="1" applyFill="1" applyBorder="1"/>
    <xf numFmtId="3" fontId="3" fillId="0" borderId="74" xfId="53" applyNumberFormat="1" applyFont="1" applyFill="1" applyBorder="1"/>
    <xf numFmtId="0" fontId="33" fillId="2" borderId="52" xfId="0" applyNumberFormat="1" applyFont="1" applyFill="1" applyBorder="1" applyAlignment="1">
      <alignment horizontal="center"/>
    </xf>
    <xf numFmtId="3" fontId="3" fillId="0" borderId="75" xfId="53" applyNumberFormat="1" applyFont="1" applyFill="1" applyBorder="1"/>
    <xf numFmtId="3" fontId="3" fillId="0" borderId="80" xfId="53" applyNumberFormat="1" applyFont="1" applyFill="1" applyBorder="1"/>
    <xf numFmtId="168" fontId="5" fillId="0" borderId="0" xfId="26" applyNumberFormat="1" applyFont="1" applyFill="1"/>
    <xf numFmtId="166" fontId="3" fillId="2" borderId="32" xfId="24" applyNumberFormat="1" applyFont="1" applyFill="1" applyBorder="1" applyAlignment="1">
      <alignment horizontal="center" vertical="center" wrapText="1"/>
    </xf>
    <xf numFmtId="169" fontId="34" fillId="0" borderId="0" xfId="0" applyNumberFormat="1" applyFont="1" applyFill="1"/>
    <xf numFmtId="0" fontId="33" fillId="2" borderId="48" xfId="74" applyFont="1" applyFill="1" applyBorder="1" applyAlignment="1">
      <alignment horizontal="center"/>
    </xf>
    <xf numFmtId="0" fontId="29" fillId="5" borderId="46" xfId="81" applyFont="1" applyFill="1" applyBorder="1"/>
    <xf numFmtId="0" fontId="33" fillId="2" borderId="25" xfId="81" applyFont="1" applyFill="1" applyBorder="1" applyAlignment="1">
      <alignment horizontal="center"/>
    </xf>
    <xf numFmtId="0" fontId="33" fillId="2" borderId="24" xfId="81" applyFont="1" applyFill="1" applyBorder="1" applyAlignment="1">
      <alignment horizontal="center"/>
    </xf>
    <xf numFmtId="0" fontId="34" fillId="0" borderId="0" xfId="0" applyFont="1" applyFill="1" applyBorder="1" applyAlignment="1"/>
    <xf numFmtId="0" fontId="49" fillId="2" borderId="19" xfId="1" applyFont="1" applyFill="1" applyBorder="1"/>
    <xf numFmtId="0" fontId="50" fillId="0" borderId="0" xfId="0" applyFont="1" applyFill="1"/>
    <xf numFmtId="0" fontId="51" fillId="0" borderId="0" xfId="0" applyFont="1" applyFill="1"/>
    <xf numFmtId="0" fontId="51" fillId="0" borderId="0" xfId="0" applyFont="1" applyFill="1" applyBorder="1"/>
    <xf numFmtId="3" fontId="34" fillId="0" borderId="31" xfId="0" applyNumberFormat="1" applyFont="1" applyFill="1" applyBorder="1"/>
    <xf numFmtId="3" fontId="34" fillId="0" borderId="26" xfId="0" applyNumberFormat="1" applyFont="1" applyFill="1" applyBorder="1"/>
    <xf numFmtId="3" fontId="34" fillId="0" borderId="10" xfId="0" applyNumberFormat="1" applyFont="1" applyFill="1" applyBorder="1"/>
    <xf numFmtId="3" fontId="34" fillId="0" borderId="11" xfId="0" applyNumberFormat="1" applyFont="1" applyFill="1" applyBorder="1"/>
    <xf numFmtId="3" fontId="34" fillId="0" borderId="14" xfId="0" applyNumberFormat="1" applyFont="1" applyFill="1" applyBorder="1"/>
    <xf numFmtId="3" fontId="34" fillId="0" borderId="15" xfId="0" applyNumberFormat="1" applyFont="1" applyFill="1" applyBorder="1"/>
    <xf numFmtId="9" fontId="34" fillId="0" borderId="27" xfId="0" applyNumberFormat="1" applyFont="1" applyFill="1" applyBorder="1"/>
    <xf numFmtId="9" fontId="34" fillId="0" borderId="12" xfId="0" applyNumberFormat="1" applyFont="1" applyFill="1" applyBorder="1"/>
    <xf numFmtId="9" fontId="34" fillId="0" borderId="16" xfId="0" applyNumberFormat="1" applyFont="1" applyFill="1" applyBorder="1"/>
    <xf numFmtId="9" fontId="30" fillId="2" borderId="22" xfId="81" applyNumberFormat="1" applyFont="1" applyFill="1" applyBorder="1"/>
    <xf numFmtId="9" fontId="30" fillId="4" borderId="22" xfId="81" applyNumberFormat="1" applyFont="1" applyFill="1" applyBorder="1"/>
    <xf numFmtId="9" fontId="30" fillId="3" borderId="22" xfId="81" applyNumberFormat="1" applyFont="1" applyFill="1" applyBorder="1"/>
    <xf numFmtId="0" fontId="33" fillId="2" borderId="23" xfId="81" applyFont="1" applyFill="1" applyBorder="1" applyAlignment="1">
      <alignment horizontal="center"/>
    </xf>
    <xf numFmtId="49" fontId="39" fillId="2" borderId="11" xfId="0" applyNumberFormat="1" applyFont="1" applyFill="1" applyBorder="1" applyAlignment="1">
      <alignment horizontal="center" vertical="center"/>
    </xf>
    <xf numFmtId="3" fontId="51" fillId="0" borderId="0" xfId="76" applyNumberFormat="1" applyFont="1" applyFill="1" applyBorder="1"/>
    <xf numFmtId="3" fontId="33" fillId="7" borderId="17" xfId="26" applyNumberFormat="1" applyFont="1" applyFill="1" applyBorder="1"/>
    <xf numFmtId="3" fontId="31" fillId="7" borderId="82" xfId="26" applyNumberFormat="1" applyFont="1" applyFill="1" applyBorder="1"/>
    <xf numFmtId="3" fontId="31" fillId="7" borderId="62" xfId="26" applyNumberFormat="1" applyFont="1" applyFill="1" applyBorder="1"/>
    <xf numFmtId="167" fontId="33" fillId="7" borderId="70" xfId="86" applyNumberFormat="1" applyFont="1" applyFill="1" applyBorder="1" applyAlignment="1">
      <alignment horizontal="right"/>
    </xf>
    <xf numFmtId="3" fontId="31" fillId="7" borderId="83" xfId="26" applyNumberFormat="1" applyFont="1" applyFill="1" applyBorder="1"/>
    <xf numFmtId="167" fontId="33" fillId="7" borderId="70" xfId="86" applyNumberFormat="1" applyFont="1" applyFill="1" applyBorder="1"/>
    <xf numFmtId="3" fontId="31" fillId="0" borderId="82" xfId="26" applyNumberFormat="1" applyFont="1" applyFill="1" applyBorder="1" applyAlignment="1">
      <alignment horizontal="center"/>
    </xf>
    <xf numFmtId="3" fontId="31" fillId="0" borderId="70" xfId="26" applyNumberFormat="1" applyFont="1" applyFill="1" applyBorder="1" applyAlignment="1">
      <alignment horizontal="center"/>
    </xf>
    <xf numFmtId="3" fontId="31" fillId="7" borderId="82" xfId="26" applyNumberFormat="1" applyFont="1" applyFill="1" applyBorder="1" applyAlignment="1">
      <alignment horizontal="center"/>
    </xf>
    <xf numFmtId="3" fontId="31" fillId="7" borderId="70" xfId="26" applyNumberFormat="1" applyFont="1" applyFill="1" applyBorder="1" applyAlignment="1">
      <alignment horizontal="center"/>
    </xf>
    <xf numFmtId="0" fontId="34" fillId="0" borderId="0" xfId="0" applyFont="1" applyFill="1"/>
    <xf numFmtId="0" fontId="34" fillId="0" borderId="52" xfId="0" applyFont="1" applyFill="1" applyBorder="1" applyAlignment="1"/>
    <xf numFmtId="0" fontId="34" fillId="0" borderId="0" xfId="0" applyFont="1" applyFill="1" applyAlignment="1"/>
    <xf numFmtId="0" fontId="49" fillId="4" borderId="35" xfId="1" applyFont="1" applyFill="1" applyBorder="1"/>
    <xf numFmtId="0" fontId="49" fillId="4" borderId="19" xfId="1" applyFont="1" applyFill="1" applyBorder="1"/>
    <xf numFmtId="0" fontId="49" fillId="3" borderId="20" xfId="1" applyFont="1" applyFill="1" applyBorder="1"/>
    <xf numFmtId="0" fontId="52" fillId="0" borderId="0" xfId="0" applyFont="1" applyFill="1" applyBorder="1" applyAlignment="1">
      <alignment vertical="center"/>
    </xf>
    <xf numFmtId="0" fontId="52" fillId="0" borderId="0" xfId="0" applyFont="1" applyFill="1" applyAlignment="1">
      <alignment vertical="center"/>
    </xf>
    <xf numFmtId="3" fontId="50" fillId="0" borderId="0" xfId="76" applyNumberFormat="1" applyFont="1" applyFill="1" applyBorder="1"/>
    <xf numFmtId="0" fontId="34" fillId="2" borderId="31" xfId="0" applyFont="1" applyFill="1" applyBorder="1" applyAlignment="1">
      <alignment horizontal="center" vertical="center"/>
    </xf>
    <xf numFmtId="0" fontId="39" fillId="2" borderId="11" xfId="0" applyFont="1" applyFill="1" applyBorder="1" applyAlignment="1">
      <alignment horizontal="center" vertical="center"/>
    </xf>
    <xf numFmtId="0" fontId="34" fillId="2" borderId="27" xfId="0" applyFont="1" applyFill="1" applyBorder="1" applyAlignment="1">
      <alignment horizontal="center" vertical="center"/>
    </xf>
    <xf numFmtId="0" fontId="40" fillId="2" borderId="11" xfId="0" applyFont="1" applyFill="1" applyBorder="1" applyAlignment="1">
      <alignment horizontal="center" vertical="center" wrapText="1"/>
    </xf>
    <xf numFmtId="164" fontId="33" fillId="2" borderId="26" xfId="53" applyNumberFormat="1" applyFont="1" applyFill="1" applyBorder="1" applyAlignment="1">
      <alignment horizontal="right"/>
    </xf>
    <xf numFmtId="0" fontId="3" fillId="2" borderId="31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168" fontId="3" fillId="2" borderId="32" xfId="26" applyNumberFormat="1" applyFont="1" applyFill="1" applyBorder="1" applyAlignment="1">
      <alignment horizontal="left" vertical="top"/>
    </xf>
    <xf numFmtId="0" fontId="49" fillId="3" borderId="10" xfId="1" applyFont="1" applyFill="1" applyBorder="1"/>
    <xf numFmtId="0" fontId="49" fillId="3" borderId="5" xfId="1" applyFont="1" applyFill="1" applyBorder="1"/>
    <xf numFmtId="0" fontId="49" fillId="6" borderId="5" xfId="1" applyFont="1" applyFill="1" applyBorder="1"/>
    <xf numFmtId="0" fontId="49" fillId="6" borderId="63" xfId="1" applyFont="1" applyFill="1" applyBorder="1"/>
    <xf numFmtId="0" fontId="49" fillId="2" borderId="5" xfId="1" applyFont="1" applyFill="1" applyBorder="1"/>
    <xf numFmtId="0" fontId="49" fillId="4" borderId="5" xfId="1" applyFont="1" applyFill="1" applyBorder="1"/>
    <xf numFmtId="0" fontId="34" fillId="0" borderId="0" xfId="0" applyFont="1"/>
    <xf numFmtId="0" fontId="34" fillId="0" borderId="0" xfId="0" applyFont="1" applyBorder="1" applyAlignment="1"/>
    <xf numFmtId="3" fontId="34" fillId="0" borderId="0" xfId="0" applyNumberFormat="1" applyFont="1"/>
    <xf numFmtId="9" fontId="34" fillId="0" borderId="0" xfId="0" applyNumberFormat="1" applyFont="1"/>
    <xf numFmtId="0" fontId="34" fillId="0" borderId="0" xfId="0" applyFont="1" applyBorder="1"/>
    <xf numFmtId="3" fontId="41" fillId="2" borderId="55" xfId="0" applyNumberFormat="1" applyFont="1" applyFill="1" applyBorder="1"/>
    <xf numFmtId="3" fontId="41" fillId="2" borderId="57" xfId="0" applyNumberFormat="1" applyFont="1" applyFill="1" applyBorder="1"/>
    <xf numFmtId="9" fontId="41" fillId="2" borderId="64" xfId="0" applyNumberFormat="1" applyFont="1" applyFill="1" applyBorder="1"/>
    <xf numFmtId="0" fontId="53" fillId="2" borderId="20" xfId="1" applyFont="1" applyFill="1" applyBorder="1" applyAlignment="1"/>
    <xf numFmtId="0" fontId="34" fillId="2" borderId="30" xfId="0" applyFont="1" applyFill="1" applyBorder="1" applyAlignment="1"/>
    <xf numFmtId="3" fontId="34" fillId="2" borderId="29" xfId="0" applyNumberFormat="1" applyFont="1" applyFill="1" applyBorder="1" applyAlignment="1"/>
    <xf numFmtId="9" fontId="34" fillId="2" borderId="22" xfId="0" applyNumberFormat="1" applyFont="1" applyFill="1" applyBorder="1" applyAlignment="1"/>
    <xf numFmtId="0" fontId="41" fillId="2" borderId="61" xfId="0" applyFont="1" applyFill="1" applyBorder="1" applyAlignment="1"/>
    <xf numFmtId="0" fontId="34" fillId="0" borderId="8" xfId="0" applyFont="1" applyBorder="1" applyAlignment="1"/>
    <xf numFmtId="3" fontId="34" fillId="0" borderId="6" xfId="0" applyNumberFormat="1" applyFont="1" applyBorder="1" applyAlignment="1"/>
    <xf numFmtId="9" fontId="34" fillId="0" borderId="12" xfId="0" applyNumberFormat="1" applyFont="1" applyBorder="1" applyAlignment="1"/>
    <xf numFmtId="0" fontId="31" fillId="2" borderId="36" xfId="1" applyFont="1" applyFill="1" applyBorder="1" applyAlignment="1">
      <alignment horizontal="left" indent="2"/>
    </xf>
    <xf numFmtId="0" fontId="34" fillId="0" borderId="13" xfId="0" applyFont="1" applyBorder="1" applyAlignment="1"/>
    <xf numFmtId="3" fontId="34" fillId="0" borderId="11" xfId="0" applyNumberFormat="1" applyFont="1" applyBorder="1" applyAlignment="1"/>
    <xf numFmtId="9" fontId="34" fillId="0" borderId="11" xfId="0" applyNumberFormat="1" applyFont="1" applyBorder="1" applyAlignment="1"/>
    <xf numFmtId="0" fontId="34" fillId="2" borderId="36" xfId="0" applyFont="1" applyFill="1" applyBorder="1" applyAlignment="1">
      <alignment horizontal="left" indent="2"/>
    </xf>
    <xf numFmtId="0" fontId="33" fillId="2" borderId="36" xfId="1" applyFont="1" applyFill="1" applyBorder="1" applyAlignment="1"/>
    <xf numFmtId="0" fontId="49" fillId="2" borderId="36" xfId="1" applyFont="1" applyFill="1" applyBorder="1" applyAlignment="1">
      <alignment horizontal="left" indent="2"/>
    </xf>
    <xf numFmtId="0" fontId="53" fillId="2" borderId="36" xfId="1" applyFont="1" applyFill="1" applyBorder="1" applyAlignment="1"/>
    <xf numFmtId="0" fontId="34" fillId="0" borderId="34" xfId="0" applyFont="1" applyBorder="1" applyAlignment="1"/>
    <xf numFmtId="3" fontId="34" fillId="0" borderId="25" xfId="0" applyNumberFormat="1" applyFont="1" applyBorder="1" applyAlignment="1"/>
    <xf numFmtId="9" fontId="34" fillId="0" borderId="24" xfId="0" applyNumberFormat="1" applyFont="1" applyBorder="1" applyAlignment="1"/>
    <xf numFmtId="0" fontId="41" fillId="0" borderId="46" xfId="0" applyFont="1" applyFill="1" applyBorder="1" applyAlignment="1">
      <alignment horizontal="left" indent="2"/>
    </xf>
    <xf numFmtId="0" fontId="34" fillId="0" borderId="46" xfId="0" applyFont="1" applyBorder="1" applyAlignment="1"/>
    <xf numFmtId="3" fontId="34" fillId="0" borderId="46" xfId="0" applyNumberFormat="1" applyFont="1" applyBorder="1" applyAlignment="1"/>
    <xf numFmtId="9" fontId="34" fillId="0" borderId="46" xfId="0" applyNumberFormat="1" applyFont="1" applyBorder="1" applyAlignment="1"/>
    <xf numFmtId="0" fontId="53" fillId="4" borderId="20" xfId="1" applyFont="1" applyFill="1" applyBorder="1" applyAlignment="1">
      <alignment horizontal="left"/>
    </xf>
    <xf numFmtId="0" fontId="34" fillId="4" borderId="30" xfId="0" applyFont="1" applyFill="1" applyBorder="1" applyAlignment="1"/>
    <xf numFmtId="3" fontId="34" fillId="4" borderId="29" xfId="0" applyNumberFormat="1" applyFont="1" applyFill="1" applyBorder="1" applyAlignment="1"/>
    <xf numFmtId="9" fontId="34" fillId="4" borderId="22" xfId="0" applyNumberFormat="1" applyFont="1" applyFill="1" applyBorder="1" applyAlignment="1"/>
    <xf numFmtId="0" fontId="53" fillId="4" borderId="61" xfId="1" applyFont="1" applyFill="1" applyBorder="1" applyAlignment="1">
      <alignment horizontal="left"/>
    </xf>
    <xf numFmtId="0" fontId="49" fillId="4" borderId="36" xfId="1" applyFont="1" applyFill="1" applyBorder="1" applyAlignment="1">
      <alignment horizontal="left" indent="2"/>
    </xf>
    <xf numFmtId="0" fontId="53" fillId="4" borderId="36" xfId="1" applyFont="1" applyFill="1" applyBorder="1" applyAlignment="1">
      <alignment horizontal="left"/>
    </xf>
    <xf numFmtId="0" fontId="49" fillId="4" borderId="36" xfId="1" applyFont="1" applyFill="1" applyBorder="1" applyAlignment="1">
      <alignment horizontal="left" indent="4"/>
    </xf>
    <xf numFmtId="9" fontId="34" fillId="0" borderId="11" xfId="0" applyNumberFormat="1" applyFont="1" applyBorder="1" applyAlignment="1">
      <alignment horizontal="right"/>
    </xf>
    <xf numFmtId="0" fontId="49" fillId="4" borderId="36" xfId="1" applyFont="1" applyFill="1" applyBorder="1" applyAlignment="1">
      <alignment horizontal="left" wrapText="1" indent="2"/>
    </xf>
    <xf numFmtId="0" fontId="34" fillId="4" borderId="37" xfId="0" applyFont="1" applyFill="1" applyBorder="1" applyAlignment="1">
      <alignment horizontal="left" indent="2"/>
    </xf>
    <xf numFmtId="0" fontId="41" fillId="0" borderId="0" xfId="0" applyFont="1" applyFill="1" applyBorder="1" applyAlignment="1"/>
    <xf numFmtId="0" fontId="34" fillId="0" borderId="0" xfId="0" applyFont="1" applyAlignment="1"/>
    <xf numFmtId="3" fontId="34" fillId="0" borderId="0" xfId="0" applyNumberFormat="1" applyFont="1" applyAlignment="1"/>
    <xf numFmtId="9" fontId="34" fillId="0" borderId="52" xfId="0" applyNumberFormat="1" applyFont="1" applyBorder="1" applyAlignment="1"/>
    <xf numFmtId="0" fontId="41" fillId="3" borderId="20" xfId="0" applyFont="1" applyFill="1" applyBorder="1" applyAlignment="1"/>
    <xf numFmtId="0" fontId="34" fillId="3" borderId="30" xfId="0" applyFont="1" applyFill="1" applyBorder="1" applyAlignment="1"/>
    <xf numFmtId="3" fontId="34" fillId="3" borderId="29" xfId="0" applyNumberFormat="1" applyFont="1" applyFill="1" applyBorder="1" applyAlignment="1"/>
    <xf numFmtId="9" fontId="34" fillId="3" borderId="22" xfId="0" applyNumberFormat="1" applyFont="1" applyFill="1" applyBorder="1" applyAlignment="1"/>
    <xf numFmtId="0" fontId="43" fillId="0" borderId="0" xfId="0" applyFont="1" applyFill="1"/>
    <xf numFmtId="16" fontId="43" fillId="0" borderId="0" xfId="0" quotePrefix="1" applyNumberFormat="1" applyFont="1" applyFill="1"/>
    <xf numFmtId="0" fontId="43" fillId="0" borderId="0" xfId="0" quotePrefix="1" applyFont="1" applyFill="1"/>
    <xf numFmtId="171" fontId="43" fillId="0" borderId="0" xfId="0" applyNumberFormat="1" applyFont="1" applyFill="1"/>
    <xf numFmtId="172" fontId="43" fillId="0" borderId="0" xfId="0" applyNumberFormat="1" applyFont="1" applyFill="1"/>
    <xf numFmtId="3" fontId="43" fillId="0" borderId="0" xfId="0" applyNumberFormat="1" applyFont="1" applyFill="1"/>
    <xf numFmtId="0" fontId="8" fillId="0" borderId="0" xfId="81" applyFont="1" applyFill="1"/>
    <xf numFmtId="0" fontId="54" fillId="0" borderId="46" xfId="81" applyFont="1" applyFill="1" applyBorder="1" applyAlignment="1"/>
    <xf numFmtId="0" fontId="7" fillId="0" borderId="0" xfId="78" applyFont="1" applyFill="1" applyBorder="1" applyAlignment="1"/>
    <xf numFmtId="3" fontId="34" fillId="0" borderId="0" xfId="0" applyNumberFormat="1" applyFont="1" applyFill="1"/>
    <xf numFmtId="0" fontId="34" fillId="0" borderId="0" xfId="0" applyFont="1" applyFill="1" applyAlignment="1">
      <alignment horizontal="left"/>
    </xf>
    <xf numFmtId="164" fontId="34" fillId="0" borderId="0" xfId="0" applyNumberFormat="1" applyFont="1" applyFill="1"/>
    <xf numFmtId="9" fontId="34" fillId="0" borderId="0" xfId="0" applyNumberFormat="1" applyFont="1" applyFill="1"/>
    <xf numFmtId="164" fontId="29" fillId="0" borderId="0" xfId="78" applyNumberFormat="1" applyFont="1" applyFill="1" applyBorder="1" applyAlignment="1"/>
    <xf numFmtId="3" fontId="29" fillId="0" borderId="0" xfId="78" applyNumberFormat="1" applyFont="1" applyFill="1" applyBorder="1" applyAlignment="1"/>
    <xf numFmtId="164" fontId="34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4" fillId="0" borderId="0" xfId="0" applyFont="1" applyFill="1" applyAlignment="1">
      <alignment horizontal="right"/>
    </xf>
    <xf numFmtId="165" fontId="34" fillId="0" borderId="0" xfId="0" applyNumberFormat="1" applyFont="1" applyFill="1"/>
    <xf numFmtId="0" fontId="41" fillId="2" borderId="28" xfId="0" applyFont="1" applyFill="1" applyBorder="1" applyAlignment="1">
      <alignment horizontal="right"/>
    </xf>
    <xf numFmtId="169" fontId="41" fillId="0" borderId="21" xfId="0" applyNumberFormat="1" applyFont="1" applyFill="1" applyBorder="1" applyAlignment="1"/>
    <xf numFmtId="169" fontId="41" fillId="0" borderId="29" xfId="0" applyNumberFormat="1" applyFont="1" applyFill="1" applyBorder="1" applyAlignment="1"/>
    <xf numFmtId="9" fontId="41" fillId="0" borderId="22" xfId="0" applyNumberFormat="1" applyFont="1" applyFill="1" applyBorder="1" applyAlignment="1"/>
    <xf numFmtId="169" fontId="41" fillId="0" borderId="30" xfId="0" applyNumberFormat="1" applyFont="1" applyFill="1" applyBorder="1" applyAlignment="1"/>
    <xf numFmtId="9" fontId="41" fillId="0" borderId="54" xfId="0" applyNumberFormat="1" applyFont="1" applyFill="1" applyBorder="1" applyAlignment="1"/>
    <xf numFmtId="169" fontId="34" fillId="0" borderId="0" xfId="0" applyNumberFormat="1" applyFont="1" applyFill="1" applyBorder="1" applyAlignment="1"/>
    <xf numFmtId="9" fontId="34" fillId="0" borderId="0" xfId="0" applyNumberFormat="1" applyFont="1" applyFill="1" applyBorder="1" applyAlignment="1"/>
    <xf numFmtId="3" fontId="34" fillId="0" borderId="52" xfId="0" applyNumberFormat="1" applyFont="1" applyFill="1" applyBorder="1" applyAlignment="1"/>
    <xf numFmtId="9" fontId="34" fillId="0" borderId="52" xfId="0" applyNumberFormat="1" applyFont="1" applyFill="1" applyBorder="1" applyAlignment="1"/>
    <xf numFmtId="3" fontId="34" fillId="0" borderId="0" xfId="0" applyNumberFormat="1" applyFont="1" applyFill="1" applyBorder="1" applyAlignment="1"/>
    <xf numFmtId="3" fontId="4" fillId="0" borderId="0" xfId="76" applyNumberFormat="1" applyFont="1" applyFill="1"/>
    <xf numFmtId="0" fontId="7" fillId="0" borderId="52" xfId="26" applyFont="1" applyFill="1" applyBorder="1" applyAlignment="1"/>
    <xf numFmtId="3" fontId="33" fillId="0" borderId="2" xfId="26" applyNumberFormat="1" applyFont="1" applyFill="1" applyBorder="1" applyAlignment="1">
      <alignment horizontal="right" vertical="top"/>
    </xf>
    <xf numFmtId="0" fontId="34" fillId="0" borderId="2" xfId="0" applyFont="1" applyFill="1" applyBorder="1" applyAlignment="1">
      <alignment horizontal="right" vertical="top"/>
    </xf>
    <xf numFmtId="167" fontId="31" fillId="5" borderId="0" xfId="26" applyNumberFormat="1" applyFont="1" applyFill="1" applyBorder="1" applyAlignment="1">
      <alignment horizontal="center"/>
    </xf>
    <xf numFmtId="0" fontId="34" fillId="0" borderId="0" xfId="98" applyFont="1" applyBorder="1" applyAlignment="1">
      <alignment horizontal="center"/>
    </xf>
    <xf numFmtId="3" fontId="57" fillId="0" borderId="0" xfId="76" applyNumberFormat="1" applyFont="1" applyFill="1" applyBorder="1"/>
    <xf numFmtId="9" fontId="57" fillId="0" borderId="0" xfId="76" applyNumberFormat="1" applyFont="1" applyFill="1" applyBorder="1" applyAlignment="1">
      <alignment horizontal="right"/>
    </xf>
    <xf numFmtId="9" fontId="57" fillId="0" borderId="0" xfId="76" applyNumberFormat="1" applyFont="1" applyFill="1" applyBorder="1"/>
    <xf numFmtId="9" fontId="4" fillId="0" borderId="0" xfId="76" applyNumberFormat="1" applyFont="1" applyFill="1" applyAlignment="1">
      <alignment horizontal="right"/>
    </xf>
    <xf numFmtId="9" fontId="4" fillId="0" borderId="0" xfId="76" applyNumberFormat="1" applyFont="1" applyFill="1"/>
    <xf numFmtId="3" fontId="31" fillId="0" borderId="0" xfId="26" applyNumberFormat="1" applyFont="1" applyFill="1" applyBorder="1" applyAlignment="1">
      <alignment horizontal="right"/>
    </xf>
    <xf numFmtId="0" fontId="32" fillId="0" borderId="0" xfId="26" applyFont="1" applyFill="1" applyBorder="1" applyAlignment="1">
      <alignment horizontal="right"/>
    </xf>
    <xf numFmtId="9" fontId="32" fillId="0" borderId="0" xfId="26" applyNumberFormat="1" applyFont="1" applyFill="1" applyBorder="1" applyAlignment="1">
      <alignment horizontal="right"/>
    </xf>
    <xf numFmtId="3" fontId="43" fillId="0" borderId="0" xfId="26" applyNumberFormat="1" applyFont="1" applyFill="1" applyBorder="1"/>
    <xf numFmtId="0" fontId="3" fillId="0" borderId="46" xfId="26" applyFont="1" applyFill="1" applyBorder="1" applyAlignment="1">
      <alignment vertical="center"/>
    </xf>
    <xf numFmtId="168" fontId="3" fillId="0" borderId="46" xfId="26" applyNumberFormat="1" applyFont="1" applyFill="1" applyBorder="1" applyAlignment="1">
      <alignment vertical="center"/>
    </xf>
    <xf numFmtId="166" fontId="3" fillId="0" borderId="46" xfId="26" applyNumberFormat="1" applyFont="1" applyFill="1" applyBorder="1" applyAlignment="1">
      <alignment vertical="center"/>
    </xf>
    <xf numFmtId="3" fontId="0" fillId="0" borderId="0" xfId="0" applyNumberFormat="1"/>
    <xf numFmtId="3" fontId="0" fillId="8" borderId="84" xfId="0" applyNumberFormat="1" applyFont="1" applyFill="1" applyBorder="1"/>
    <xf numFmtId="3" fontId="59" fillId="9" borderId="85" xfId="0" applyNumberFormat="1" applyFont="1" applyFill="1" applyBorder="1"/>
    <xf numFmtId="3" fontId="59" fillId="9" borderId="84" xfId="0" applyNumberFormat="1" applyFont="1" applyFill="1" applyBorder="1"/>
    <xf numFmtId="0" fontId="60" fillId="0" borderId="0" xfId="1" applyFont="1" applyFill="1"/>
    <xf numFmtId="3" fontId="55" fillId="0" borderId="0" xfId="26" applyNumberFormat="1" applyFont="1" applyFill="1" applyBorder="1" applyAlignment="1"/>
    <xf numFmtId="3" fontId="41" fillId="2" borderId="88" xfId="0" applyNumberFormat="1" applyFont="1" applyFill="1" applyBorder="1" applyAlignment="1">
      <alignment horizontal="center" vertical="center"/>
    </xf>
    <xf numFmtId="0" fontId="41" fillId="2" borderId="89" xfId="0" applyFont="1" applyFill="1" applyBorder="1" applyAlignment="1">
      <alignment horizontal="center" vertical="center"/>
    </xf>
    <xf numFmtId="3" fontId="61" fillId="2" borderId="91" xfId="0" applyNumberFormat="1" applyFont="1" applyFill="1" applyBorder="1" applyAlignment="1">
      <alignment horizontal="center" vertical="center" wrapText="1"/>
    </xf>
    <xf numFmtId="0" fontId="61" fillId="2" borderId="92" xfId="0" applyFont="1" applyFill="1" applyBorder="1" applyAlignment="1">
      <alignment horizontal="center" vertical="center" wrapText="1"/>
    </xf>
    <xf numFmtId="0" fontId="41" fillId="2" borderId="94" xfId="0" applyFont="1" applyFill="1" applyBorder="1" applyAlignment="1"/>
    <xf numFmtId="0" fontId="41" fillId="2" borderId="96" xfId="0" applyFont="1" applyFill="1" applyBorder="1" applyAlignment="1">
      <alignment horizontal="left" indent="1"/>
    </xf>
    <xf numFmtId="0" fontId="41" fillId="2" borderId="102" xfId="0" applyFont="1" applyFill="1" applyBorder="1" applyAlignment="1">
      <alignment horizontal="left" indent="1"/>
    </xf>
    <xf numFmtId="0" fontId="41" fillId="4" borderId="94" xfId="0" applyFont="1" applyFill="1" applyBorder="1" applyAlignment="1"/>
    <xf numFmtId="0" fontId="41" fillId="4" borderId="96" xfId="0" applyFont="1" applyFill="1" applyBorder="1" applyAlignment="1">
      <alignment horizontal="left" indent="1"/>
    </xf>
    <xf numFmtId="0" fontId="41" fillId="4" borderId="107" xfId="0" applyFont="1" applyFill="1" applyBorder="1" applyAlignment="1">
      <alignment horizontal="left" indent="1"/>
    </xf>
    <xf numFmtId="0" fontId="34" fillId="2" borderId="96" xfId="0" quotePrefix="1" applyFont="1" applyFill="1" applyBorder="1" applyAlignment="1">
      <alignment horizontal="left" indent="2"/>
    </xf>
    <xf numFmtId="0" fontId="34" fillId="2" borderId="102" xfId="0" quotePrefix="1" applyFont="1" applyFill="1" applyBorder="1" applyAlignment="1">
      <alignment horizontal="left" indent="2"/>
    </xf>
    <xf numFmtId="0" fontId="41" fillId="2" borderId="94" xfId="0" applyFont="1" applyFill="1" applyBorder="1" applyAlignment="1">
      <alignment horizontal="left" indent="1"/>
    </xf>
    <xf numFmtId="0" fontId="41" fillId="2" borderId="107" xfId="0" applyFont="1" applyFill="1" applyBorder="1" applyAlignment="1">
      <alignment horizontal="left" indent="1"/>
    </xf>
    <xf numFmtId="0" fontId="41" fillId="4" borderId="102" xfId="0" applyFont="1" applyFill="1" applyBorder="1" applyAlignment="1">
      <alignment horizontal="left" indent="1"/>
    </xf>
    <xf numFmtId="0" fontId="34" fillId="0" borderId="112" xfId="0" applyFont="1" applyBorder="1"/>
    <xf numFmtId="3" fontId="34" fillId="0" borderId="112" xfId="0" applyNumberFormat="1" applyFont="1" applyBorder="1"/>
    <xf numFmtId="0" fontId="41" fillId="4" borderId="86" xfId="0" applyFont="1" applyFill="1" applyBorder="1" applyAlignment="1">
      <alignment horizontal="center" vertical="center"/>
    </xf>
    <xf numFmtId="0" fontId="41" fillId="4" borderId="65" xfId="0" applyFont="1" applyFill="1" applyBorder="1" applyAlignment="1">
      <alignment horizontal="center" vertical="center"/>
    </xf>
    <xf numFmtId="0" fontId="0" fillId="0" borderId="0" xfId="0" applyNumberFormat="1"/>
    <xf numFmtId="3" fontId="41" fillId="2" borderId="111" xfId="0" applyNumberFormat="1" applyFont="1" applyFill="1" applyBorder="1" applyAlignment="1">
      <alignment horizontal="center" vertical="center"/>
    </xf>
    <xf numFmtId="3" fontId="61" fillId="2" borderId="109" xfId="0" applyNumberFormat="1" applyFont="1" applyFill="1" applyBorder="1" applyAlignment="1">
      <alignment horizontal="center" vertical="center" wrapText="1"/>
    </xf>
    <xf numFmtId="173" fontId="41" fillId="4" borderId="95" xfId="0" applyNumberFormat="1" applyFont="1" applyFill="1" applyBorder="1" applyAlignment="1"/>
    <xf numFmtId="173" fontId="41" fillId="4" borderId="88" xfId="0" applyNumberFormat="1" applyFont="1" applyFill="1" applyBorder="1" applyAlignment="1"/>
    <xf numFmtId="173" fontId="41" fillId="4" borderId="89" xfId="0" applyNumberFormat="1" applyFont="1" applyFill="1" applyBorder="1" applyAlignment="1"/>
    <xf numFmtId="173" fontId="41" fillId="0" borderId="97" xfId="0" applyNumberFormat="1" applyFont="1" applyBorder="1"/>
    <xf numFmtId="173" fontId="34" fillId="0" borderId="101" xfId="0" applyNumberFormat="1" applyFont="1" applyBorder="1"/>
    <xf numFmtId="173" fontId="34" fillId="0" borderId="99" xfId="0" applyNumberFormat="1" applyFont="1" applyBorder="1"/>
    <xf numFmtId="173" fontId="34" fillId="0" borderId="100" xfId="0" applyNumberFormat="1" applyFont="1" applyBorder="1"/>
    <xf numFmtId="173" fontId="41" fillId="0" borderId="108" xfId="0" applyNumberFormat="1" applyFont="1" applyBorder="1"/>
    <xf numFmtId="173" fontId="34" fillId="0" borderId="109" xfId="0" applyNumberFormat="1" applyFont="1" applyBorder="1"/>
    <xf numFmtId="173" fontId="34" fillId="0" borderId="92" xfId="0" applyNumberFormat="1" applyFont="1" applyBorder="1"/>
    <xf numFmtId="173" fontId="34" fillId="0" borderId="93" xfId="0" applyNumberFormat="1" applyFont="1" applyBorder="1"/>
    <xf numFmtId="173" fontId="41" fillId="2" borderId="110" xfId="0" applyNumberFormat="1" applyFont="1" applyFill="1" applyBorder="1" applyAlignment="1"/>
    <xf numFmtId="173" fontId="41" fillId="2" borderId="88" xfId="0" applyNumberFormat="1" applyFont="1" applyFill="1" applyBorder="1" applyAlignment="1"/>
    <xf numFmtId="173" fontId="41" fillId="2" borderId="89" xfId="0" applyNumberFormat="1" applyFont="1" applyFill="1" applyBorder="1" applyAlignment="1"/>
    <xf numFmtId="173" fontId="41" fillId="0" borderId="103" xfId="0" applyNumberFormat="1" applyFont="1" applyBorder="1"/>
    <xf numFmtId="173" fontId="34" fillId="0" borderId="104" xfId="0" applyNumberFormat="1" applyFont="1" applyBorder="1"/>
    <xf numFmtId="173" fontId="34" fillId="0" borderId="105" xfId="0" applyNumberFormat="1" applyFont="1" applyBorder="1"/>
    <xf numFmtId="173" fontId="41" fillId="0" borderId="95" xfId="0" applyNumberFormat="1" applyFont="1" applyBorder="1"/>
    <xf numFmtId="173" fontId="34" fillId="0" borderId="111" xfId="0" applyNumberFormat="1" applyFont="1" applyBorder="1"/>
    <xf numFmtId="173" fontId="34" fillId="0" borderId="89" xfId="0" applyNumberFormat="1" applyFont="1" applyBorder="1"/>
    <xf numFmtId="174" fontId="41" fillId="2" borderId="95" xfId="0" applyNumberFormat="1" applyFont="1" applyFill="1" applyBorder="1" applyAlignment="1"/>
    <xf numFmtId="174" fontId="34" fillId="2" borderId="88" xfId="0" applyNumberFormat="1" applyFont="1" applyFill="1" applyBorder="1" applyAlignment="1"/>
    <xf numFmtId="174" fontId="34" fillId="2" borderId="89" xfId="0" applyNumberFormat="1" applyFont="1" applyFill="1" applyBorder="1" applyAlignment="1"/>
    <xf numFmtId="174" fontId="41" fillId="0" borderId="97" xfId="0" applyNumberFormat="1" applyFont="1" applyBorder="1"/>
    <xf numFmtId="174" fontId="34" fillId="0" borderId="98" xfId="0" applyNumberFormat="1" applyFont="1" applyBorder="1"/>
    <xf numFmtId="174" fontId="34" fillId="0" borderId="99" xfId="0" applyNumberFormat="1" applyFont="1" applyBorder="1"/>
    <xf numFmtId="174" fontId="34" fillId="0" borderId="101" xfId="0" applyNumberFormat="1" applyFont="1" applyBorder="1"/>
    <xf numFmtId="174" fontId="41" fillId="0" borderId="103" xfId="0" applyNumberFormat="1" applyFont="1" applyBorder="1"/>
    <xf numFmtId="174" fontId="34" fillId="0" borderId="104" xfId="0" applyNumberFormat="1" applyFont="1" applyBorder="1"/>
    <xf numFmtId="174" fontId="34" fillId="0" borderId="105" xfId="0" applyNumberFormat="1" applyFont="1" applyBorder="1"/>
    <xf numFmtId="0" fontId="63" fillId="0" borderId="0" xfId="0" applyFont="1" applyAlignment="1">
      <alignment horizontal="left" vertical="center" indent="1"/>
    </xf>
    <xf numFmtId="0" fontId="63" fillId="0" borderId="0" xfId="0" applyFont="1" applyAlignment="1">
      <alignment vertical="center"/>
    </xf>
    <xf numFmtId="0" fontId="0" fillId="0" borderId="0" xfId="0" applyAlignment="1"/>
    <xf numFmtId="0" fontId="64" fillId="0" borderId="0" xfId="0" applyFont="1"/>
    <xf numFmtId="173" fontId="41" fillId="4" borderId="95" xfId="0" applyNumberFormat="1" applyFont="1" applyFill="1" applyBorder="1" applyAlignment="1">
      <alignment horizontal="center"/>
    </xf>
    <xf numFmtId="175" fontId="41" fillId="0" borderId="103" xfId="0" applyNumberFormat="1" applyFont="1" applyBorder="1"/>
    <xf numFmtId="0" fontId="33" fillId="2" borderId="119" xfId="74" applyFont="1" applyFill="1" applyBorder="1" applyAlignment="1">
      <alignment horizontal="center"/>
    </xf>
    <xf numFmtId="0" fontId="33" fillId="2" borderId="90" xfId="81" applyFont="1" applyFill="1" applyBorder="1" applyAlignment="1">
      <alignment horizontal="center"/>
    </xf>
    <xf numFmtId="0" fontId="33" fillId="2" borderId="91" xfId="81" applyFont="1" applyFill="1" applyBorder="1" applyAlignment="1">
      <alignment horizontal="center"/>
    </xf>
    <xf numFmtId="0" fontId="33" fillId="2" borderId="92" xfId="81" applyFont="1" applyFill="1" applyBorder="1" applyAlignment="1">
      <alignment horizontal="center"/>
    </xf>
    <xf numFmtId="0" fontId="33" fillId="2" borderId="93" xfId="81" applyFont="1" applyFill="1" applyBorder="1" applyAlignment="1">
      <alignment horizontal="center"/>
    </xf>
    <xf numFmtId="0" fontId="3" fillId="2" borderId="21" xfId="79" applyFont="1" applyFill="1" applyBorder="1" applyAlignment="1"/>
    <xf numFmtId="0" fontId="3" fillId="2" borderId="29" xfId="79" applyFont="1" applyFill="1" applyBorder="1" applyAlignment="1"/>
    <xf numFmtId="0" fontId="31" fillId="5" borderId="0" xfId="74" applyFont="1" applyFill="1" applyAlignment="1">
      <alignment horizontal="center"/>
    </xf>
    <xf numFmtId="3" fontId="65" fillId="0" borderId="0" xfId="76" applyNumberFormat="1" applyFont="1" applyFill="1"/>
    <xf numFmtId="3" fontId="65" fillId="0" borderId="0" xfId="76" applyNumberFormat="1" applyFont="1" applyFill="1" applyAlignment="1">
      <alignment horizontal="left" indent="1"/>
    </xf>
    <xf numFmtId="3" fontId="31" fillId="0" borderId="0" xfId="26" applyNumberFormat="1" applyFont="1" applyFill="1" applyBorder="1" applyAlignment="1"/>
    <xf numFmtId="3" fontId="33" fillId="0" borderId="76" xfId="53" applyNumberFormat="1" applyFont="1" applyFill="1" applyBorder="1"/>
    <xf numFmtId="3" fontId="33" fillId="0" borderId="77" xfId="53" applyNumberFormat="1" applyFont="1" applyFill="1" applyBorder="1"/>
    <xf numFmtId="0" fontId="3" fillId="0" borderId="0" xfId="79" applyFont="1" applyFill="1" applyBorder="1" applyAlignment="1">
      <alignment horizontal="left"/>
    </xf>
    <xf numFmtId="0" fontId="3" fillId="2" borderId="28" xfId="79" applyFont="1" applyFill="1" applyBorder="1" applyAlignment="1">
      <alignment horizontal="right"/>
    </xf>
    <xf numFmtId="9" fontId="34" fillId="0" borderId="29" xfId="0" applyNumberFormat="1" applyFont="1" applyFill="1" applyBorder="1"/>
    <xf numFmtId="9" fontId="34" fillId="0" borderId="22" xfId="0" applyNumberFormat="1" applyFont="1" applyFill="1" applyBorder="1"/>
    <xf numFmtId="9" fontId="34" fillId="0" borderId="30" xfId="0" applyNumberFormat="1" applyFont="1" applyFill="1" applyBorder="1"/>
    <xf numFmtId="3" fontId="7" fillId="0" borderId="21" xfId="78" applyNumberFormat="1" applyFont="1" applyFill="1" applyBorder="1" applyAlignment="1"/>
    <xf numFmtId="3" fontId="7" fillId="0" borderId="29" xfId="78" applyNumberFormat="1" applyFont="1" applyFill="1" applyBorder="1" applyAlignment="1"/>
    <xf numFmtId="3" fontId="7" fillId="0" borderId="22" xfId="78" applyNumberFormat="1" applyFont="1" applyFill="1" applyBorder="1" applyAlignment="1"/>
    <xf numFmtId="0" fontId="34" fillId="5" borderId="100" xfId="0" applyFont="1" applyFill="1" applyBorder="1"/>
    <xf numFmtId="0" fontId="34" fillId="0" borderId="101" xfId="0" applyFont="1" applyBorder="1" applyAlignment="1"/>
    <xf numFmtId="9" fontId="34" fillId="0" borderId="99" xfId="0" applyNumberFormat="1" applyFont="1" applyBorder="1" applyAlignment="1"/>
    <xf numFmtId="0" fontId="27" fillId="2" borderId="36" xfId="1" applyFill="1" applyBorder="1" applyAlignment="1">
      <alignment horizontal="left" indent="4"/>
    </xf>
    <xf numFmtId="0" fontId="41" fillId="0" borderId="0" xfId="0" applyFont="1" applyFill="1" applyAlignment="1">
      <alignment horizontal="left" indent="1"/>
    </xf>
    <xf numFmtId="0" fontId="34" fillId="0" borderId="112" xfId="0" applyFont="1" applyFill="1" applyBorder="1" applyAlignment="1"/>
    <xf numFmtId="3" fontId="41" fillId="0" borderId="21" xfId="0" applyNumberFormat="1" applyFont="1" applyFill="1" applyBorder="1" applyAlignment="1"/>
    <xf numFmtId="3" fontId="41" fillId="0" borderId="29" xfId="0" applyNumberFormat="1" applyFont="1" applyFill="1" applyBorder="1" applyAlignment="1"/>
    <xf numFmtId="169" fontId="41" fillId="0" borderId="22" xfId="0" applyNumberFormat="1" applyFont="1" applyFill="1" applyBorder="1" applyAlignment="1"/>
    <xf numFmtId="9" fontId="41" fillId="0" borderId="97" xfId="0" applyNumberFormat="1" applyFont="1" applyBorder="1"/>
    <xf numFmtId="9" fontId="34" fillId="0" borderId="101" xfId="0" applyNumberFormat="1" applyFont="1" applyBorder="1"/>
    <xf numFmtId="9" fontId="34" fillId="0" borderId="99" xfId="0" applyNumberFormat="1" applyFont="1" applyBorder="1"/>
    <xf numFmtId="9" fontId="34" fillId="0" borderId="100" xfId="0" applyNumberFormat="1" applyFont="1" applyBorder="1"/>
    <xf numFmtId="0" fontId="42" fillId="0" borderId="112" xfId="0" applyFont="1" applyFill="1" applyBorder="1" applyAlignment="1"/>
    <xf numFmtId="0" fontId="41" fillId="3" borderId="28" xfId="0" applyFont="1" applyFill="1" applyBorder="1" applyAlignment="1"/>
    <xf numFmtId="0" fontId="34" fillId="0" borderId="47" xfId="0" applyFont="1" applyBorder="1" applyAlignment="1"/>
    <xf numFmtId="0" fontId="41" fillId="2" borderId="28" xfId="0" applyFont="1" applyFill="1" applyBorder="1" applyAlignment="1"/>
    <xf numFmtId="0" fontId="41" fillId="4" borderId="28" xfId="0" applyFont="1" applyFill="1" applyBorder="1" applyAlignment="1"/>
    <xf numFmtId="0" fontId="44" fillId="0" borderId="2" xfId="0" applyFont="1" applyFill="1" applyBorder="1" applyAlignment="1"/>
    <xf numFmtId="0" fontId="44" fillId="0" borderId="2" xfId="0" applyFont="1" applyBorder="1" applyAlignment="1"/>
    <xf numFmtId="0" fontId="32" fillId="5" borderId="18" xfId="81" applyFont="1" applyFill="1" applyBorder="1" applyAlignment="1">
      <alignment horizontal="center" vertical="center"/>
    </xf>
    <xf numFmtId="0" fontId="43" fillId="0" borderId="3" xfId="0" applyFont="1" applyBorder="1" applyAlignment="1">
      <alignment horizontal="center" vertical="center"/>
    </xf>
    <xf numFmtId="0" fontId="33" fillId="2" borderId="50" xfId="81" applyFont="1" applyFill="1" applyBorder="1" applyAlignment="1">
      <alignment horizontal="center"/>
    </xf>
    <xf numFmtId="0" fontId="33" fillId="2" borderId="51" xfId="81" applyFont="1" applyFill="1" applyBorder="1" applyAlignment="1">
      <alignment horizontal="center"/>
    </xf>
    <xf numFmtId="0" fontId="33" fillId="2" borderId="48" xfId="81" applyFont="1" applyFill="1" applyBorder="1" applyAlignment="1">
      <alignment horizontal="center"/>
    </xf>
    <xf numFmtId="0" fontId="33" fillId="2" borderId="81" xfId="81" applyFont="1" applyFill="1" applyBorder="1" applyAlignment="1">
      <alignment horizontal="center"/>
    </xf>
    <xf numFmtId="0" fontId="33" fillId="2" borderId="49" xfId="81" applyFont="1" applyFill="1" applyBorder="1" applyAlignment="1">
      <alignment horizontal="center"/>
    </xf>
    <xf numFmtId="0" fontId="2" fillId="0" borderId="2" xfId="0" applyFont="1" applyFill="1" applyBorder="1" applyAlignment="1"/>
    <xf numFmtId="0" fontId="40" fillId="2" borderId="26" xfId="0" applyFont="1" applyFill="1" applyBorder="1" applyAlignment="1">
      <alignment horizontal="center" vertical="center"/>
    </xf>
    <xf numFmtId="0" fontId="34" fillId="2" borderId="31" xfId="0" applyFont="1" applyFill="1" applyBorder="1" applyAlignment="1">
      <alignment horizontal="center" vertical="center"/>
    </xf>
    <xf numFmtId="0" fontId="39" fillId="2" borderId="11" xfId="0" applyFont="1" applyFill="1" applyBorder="1" applyAlignment="1">
      <alignment horizontal="center" vertical="center"/>
    </xf>
    <xf numFmtId="0" fontId="34" fillId="2" borderId="12" xfId="0" applyFont="1" applyFill="1" applyBorder="1" applyAlignment="1">
      <alignment horizontal="center" vertical="center"/>
    </xf>
    <xf numFmtId="0" fontId="6" fillId="0" borderId="2" xfId="0" applyFont="1" applyFill="1" applyBorder="1" applyAlignment="1"/>
    <xf numFmtId="0" fontId="34" fillId="2" borderId="10" xfId="0" applyFont="1" applyFill="1" applyBorder="1" applyAlignment="1">
      <alignment horizontal="center" vertical="center"/>
    </xf>
    <xf numFmtId="0" fontId="34" fillId="2" borderId="11" xfId="0" applyFont="1" applyFill="1" applyBorder="1" applyAlignment="1">
      <alignment horizontal="center" vertical="center"/>
    </xf>
    <xf numFmtId="0" fontId="40" fillId="2" borderId="31" xfId="0" applyFont="1" applyFill="1" applyBorder="1" applyAlignment="1">
      <alignment horizontal="center" vertical="center"/>
    </xf>
    <xf numFmtId="0" fontId="34" fillId="2" borderId="27" xfId="0" applyFont="1" applyFill="1" applyBorder="1" applyAlignment="1">
      <alignment horizontal="center" vertical="center"/>
    </xf>
    <xf numFmtId="0" fontId="40" fillId="2" borderId="11" xfId="0" applyFont="1" applyFill="1" applyBorder="1" applyAlignment="1">
      <alignment horizontal="center" vertical="center" wrapText="1"/>
    </xf>
    <xf numFmtId="0" fontId="34" fillId="2" borderId="25" xfId="0" applyFont="1" applyFill="1" applyBorder="1" applyAlignment="1">
      <alignment horizontal="center" vertical="center" wrapText="1"/>
    </xf>
    <xf numFmtId="0" fontId="38" fillId="2" borderId="11" xfId="0" applyFont="1" applyFill="1" applyBorder="1" applyAlignment="1">
      <alignment horizontal="center" vertical="center" wrapText="1"/>
    </xf>
    <xf numFmtId="0" fontId="38" fillId="2" borderId="12" xfId="0" applyFont="1" applyFill="1" applyBorder="1" applyAlignment="1">
      <alignment horizontal="center" vertical="center" wrapText="1"/>
    </xf>
    <xf numFmtId="0" fontId="34" fillId="2" borderId="24" xfId="0" applyFont="1" applyFill="1" applyBorder="1" applyAlignment="1">
      <alignment horizontal="center" vertical="center" wrapText="1"/>
    </xf>
    <xf numFmtId="0" fontId="33" fillId="2" borderId="119" xfId="81" applyFont="1" applyFill="1" applyBorder="1" applyAlignment="1">
      <alignment horizontal="center"/>
    </xf>
    <xf numFmtId="0" fontId="33" fillId="2" borderId="116" xfId="81" applyFont="1" applyFill="1" applyBorder="1" applyAlignment="1">
      <alignment horizontal="center"/>
    </xf>
    <xf numFmtId="0" fontId="33" fillId="2" borderId="95" xfId="81" applyFont="1" applyFill="1" applyBorder="1" applyAlignment="1">
      <alignment horizontal="center"/>
    </xf>
    <xf numFmtId="0" fontId="33" fillId="2" borderId="118" xfId="81" applyFont="1" applyFill="1" applyBorder="1" applyAlignment="1">
      <alignment horizontal="center"/>
    </xf>
    <xf numFmtId="0" fontId="33" fillId="2" borderId="108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4" fillId="0" borderId="2" xfId="14" applyFont="1" applyFill="1" applyBorder="1" applyAlignment="1"/>
    <xf numFmtId="0" fontId="0" fillId="0" borderId="2" xfId="0" applyBorder="1" applyAlignment="1"/>
    <xf numFmtId="164" fontId="33" fillId="0" borderId="0" xfId="53" applyNumberFormat="1" applyFont="1" applyFill="1" applyBorder="1" applyAlignment="1">
      <alignment horizontal="center"/>
    </xf>
    <xf numFmtId="164" fontId="31" fillId="0" borderId="0" xfId="79" applyNumberFormat="1" applyFont="1" applyFill="1" applyBorder="1" applyAlignment="1">
      <alignment horizontal="center"/>
    </xf>
    <xf numFmtId="164" fontId="33" fillId="2" borderId="26" xfId="53" applyNumberFormat="1" applyFont="1" applyFill="1" applyBorder="1" applyAlignment="1">
      <alignment horizontal="right"/>
    </xf>
    <xf numFmtId="164" fontId="31" fillId="2" borderId="31" xfId="79" applyNumberFormat="1" applyFont="1" applyFill="1" applyBorder="1" applyAlignment="1">
      <alignment horizontal="right"/>
    </xf>
    <xf numFmtId="164" fontId="45" fillId="0" borderId="2" xfId="14" applyNumberFormat="1" applyFont="1" applyFill="1" applyBorder="1" applyAlignment="1"/>
    <xf numFmtId="0" fontId="6" fillId="0" borderId="2" xfId="14" applyFont="1" applyFill="1" applyBorder="1" applyAlignment="1">
      <alignment wrapText="1"/>
    </xf>
    <xf numFmtId="0" fontId="6" fillId="0" borderId="2" xfId="14" applyFont="1" applyFill="1" applyBorder="1" applyAlignment="1"/>
    <xf numFmtId="3" fontId="30" fillId="2" borderId="66" xfId="78" applyNumberFormat="1" applyFont="1" applyFill="1" applyBorder="1" applyAlignment="1">
      <alignment horizontal="left"/>
    </xf>
    <xf numFmtId="0" fontId="34" fillId="2" borderId="56" xfId="0" applyFont="1" applyFill="1" applyBorder="1" applyAlignment="1"/>
    <xf numFmtId="3" fontId="30" fillId="2" borderId="58" xfId="78" applyNumberFormat="1" applyFont="1" applyFill="1" applyBorder="1" applyAlignment="1"/>
    <xf numFmtId="0" fontId="41" fillId="2" borderId="66" xfId="0" applyFont="1" applyFill="1" applyBorder="1" applyAlignment="1">
      <alignment horizontal="left"/>
    </xf>
    <xf numFmtId="0" fontId="34" fillId="2" borderId="52" xfId="0" applyFont="1" applyFill="1" applyBorder="1" applyAlignment="1">
      <alignment horizontal="left"/>
    </xf>
    <xf numFmtId="0" fontId="34" fillId="2" borderId="56" xfId="0" applyFont="1" applyFill="1" applyBorder="1" applyAlignment="1">
      <alignment horizontal="left"/>
    </xf>
    <xf numFmtId="0" fontId="41" fillId="2" borderId="58" xfId="0" applyFont="1" applyFill="1" applyBorder="1" applyAlignment="1">
      <alignment horizontal="left"/>
    </xf>
    <xf numFmtId="3" fontId="41" fillId="2" borderId="58" xfId="0" applyNumberFormat="1" applyFont="1" applyFill="1" applyBorder="1" applyAlignment="1">
      <alignment horizontal="left"/>
    </xf>
    <xf numFmtId="3" fontId="34" fillId="2" borderId="53" xfId="0" applyNumberFormat="1" applyFont="1" applyFill="1" applyBorder="1" applyAlignment="1">
      <alignment horizontal="left"/>
    </xf>
    <xf numFmtId="9" fontId="3" fillId="2" borderId="122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121" xfId="80" applyNumberFormat="1" applyFont="1" applyFill="1" applyBorder="1" applyAlignment="1">
      <alignment horizontal="left"/>
    </xf>
    <xf numFmtId="3" fontId="3" fillId="2" borderId="110" xfId="80" applyNumberFormat="1" applyFont="1" applyFill="1" applyBorder="1" applyAlignment="1">
      <alignment horizontal="left"/>
    </xf>
    <xf numFmtId="0" fontId="3" fillId="2" borderId="31" xfId="80" applyFont="1" applyFill="1" applyBorder="1" applyAlignment="1">
      <alignment horizontal="left"/>
    </xf>
    <xf numFmtId="0" fontId="3" fillId="2" borderId="26" xfId="80" applyFont="1" applyFill="1" applyBorder="1" applyAlignment="1">
      <alignment horizontal="left"/>
    </xf>
    <xf numFmtId="0" fontId="3" fillId="2" borderId="27" xfId="80" applyFont="1" applyFill="1" applyBorder="1" applyAlignment="1">
      <alignment horizontal="left"/>
    </xf>
    <xf numFmtId="0" fontId="3" fillId="2" borderId="59" xfId="80" applyFont="1" applyFill="1" applyBorder="1" applyAlignment="1">
      <alignment horizontal="left"/>
    </xf>
    <xf numFmtId="0" fontId="3" fillId="2" borderId="42" xfId="79" applyFont="1" applyFill="1" applyBorder="1" applyAlignment="1"/>
    <xf numFmtId="0" fontId="5" fillId="2" borderId="42" xfId="79" applyFont="1" applyFill="1" applyBorder="1" applyAlignment="1"/>
    <xf numFmtId="0" fontId="5" fillId="2" borderId="69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67" xfId="53" applyFont="1" applyFill="1" applyBorder="1" applyAlignment="1">
      <alignment horizontal="right"/>
    </xf>
    <xf numFmtId="0" fontId="5" fillId="2" borderId="68" xfId="79" applyFont="1" applyFill="1" applyBorder="1" applyAlignment="1"/>
    <xf numFmtId="0" fontId="3" fillId="2" borderId="43" xfId="79" applyFont="1" applyFill="1" applyBorder="1" applyAlignment="1">
      <alignment horizontal="left"/>
    </xf>
    <xf numFmtId="0" fontId="5" fillId="2" borderId="42" xfId="79" applyFont="1" applyFill="1" applyBorder="1" applyAlignment="1">
      <alignment horizontal="left"/>
    </xf>
    <xf numFmtId="0" fontId="3" fillId="2" borderId="42" xfId="79" applyFont="1" applyFill="1" applyBorder="1" applyAlignment="1">
      <alignment horizontal="left"/>
    </xf>
    <xf numFmtId="0" fontId="5" fillId="2" borderId="69" xfId="79" applyFont="1" applyFill="1" applyBorder="1" applyAlignment="1">
      <alignment horizontal="left"/>
    </xf>
    <xf numFmtId="166" fontId="41" fillId="2" borderId="87" xfId="0" applyNumberFormat="1" applyFont="1" applyFill="1" applyBorder="1" applyAlignment="1">
      <alignment horizontal="center" vertical="center"/>
    </xf>
    <xf numFmtId="0" fontId="34" fillId="0" borderId="3" xfId="0" applyFont="1" applyBorder="1" applyAlignment="1">
      <alignment horizontal="center" vertical="center"/>
    </xf>
    <xf numFmtId="0" fontId="2" fillId="0" borderId="2" xfId="26" applyFont="1" applyFill="1" applyBorder="1" applyAlignment="1"/>
    <xf numFmtId="0" fontId="56" fillId="0" borderId="2" xfId="26" applyFont="1" applyFill="1" applyBorder="1" applyAlignment="1"/>
    <xf numFmtId="0" fontId="2" fillId="0" borderId="2" xfId="0" applyFont="1" applyFill="1" applyBorder="1" applyAlignment="1">
      <alignment wrapText="1"/>
    </xf>
    <xf numFmtId="0" fontId="41" fillId="2" borderId="64" xfId="0" applyFont="1" applyFill="1" applyBorder="1" applyAlignment="1">
      <alignment vertical="center"/>
    </xf>
    <xf numFmtId="3" fontId="33" fillId="2" borderId="66" xfId="26" applyNumberFormat="1" applyFont="1" applyFill="1" applyBorder="1" applyAlignment="1">
      <alignment horizontal="center"/>
    </xf>
    <xf numFmtId="3" fontId="33" fillId="2" borderId="52" xfId="26" applyNumberFormat="1" applyFont="1" applyFill="1" applyBorder="1" applyAlignment="1">
      <alignment horizontal="center"/>
    </xf>
    <xf numFmtId="3" fontId="33" fillId="2" borderId="53" xfId="26" applyNumberFormat="1" applyFont="1" applyFill="1" applyBorder="1" applyAlignment="1">
      <alignment horizontal="center"/>
    </xf>
    <xf numFmtId="3" fontId="33" fillId="2" borderId="120" xfId="26" applyNumberFormat="1" applyFont="1" applyFill="1" applyBorder="1" applyAlignment="1">
      <alignment horizontal="center"/>
    </xf>
    <xf numFmtId="3" fontId="33" fillId="2" borderId="112" xfId="26" applyNumberFormat="1" applyFont="1" applyFill="1" applyBorder="1" applyAlignment="1">
      <alignment horizontal="center"/>
    </xf>
    <xf numFmtId="3" fontId="33" fillId="2" borderId="87" xfId="26" applyNumberFormat="1" applyFont="1" applyFill="1" applyBorder="1" applyAlignment="1">
      <alignment horizontal="center"/>
    </xf>
    <xf numFmtId="3" fontId="33" fillId="2" borderId="53" xfId="0" applyNumberFormat="1" applyFont="1" applyFill="1" applyBorder="1" applyAlignment="1">
      <alignment horizontal="center" vertical="top"/>
    </xf>
    <xf numFmtId="0" fontId="33" fillId="2" borderId="32" xfId="0" applyFont="1" applyFill="1" applyBorder="1" applyAlignment="1">
      <alignment horizontal="center" vertical="top" wrapText="1"/>
    </xf>
    <xf numFmtId="0" fontId="33" fillId="2" borderId="32" xfId="0" applyFont="1" applyFill="1" applyBorder="1" applyAlignment="1">
      <alignment horizontal="center" vertical="top"/>
    </xf>
    <xf numFmtId="0" fontId="33" fillId="2" borderId="32" xfId="0" applyFont="1" applyFill="1" applyBorder="1" applyAlignment="1">
      <alignment horizontal="center" vertical="center"/>
    </xf>
    <xf numFmtId="0" fontId="33" fillId="2" borderId="66" xfId="0" quotePrefix="1" applyFont="1" applyFill="1" applyBorder="1" applyAlignment="1">
      <alignment horizontal="center"/>
    </xf>
    <xf numFmtId="0" fontId="33" fillId="2" borderId="53" xfId="0" applyFont="1" applyFill="1" applyBorder="1" applyAlignment="1">
      <alignment horizontal="center"/>
    </xf>
    <xf numFmtId="9" fontId="46" fillId="2" borderId="53" xfId="0" applyNumberFormat="1" applyFont="1" applyFill="1" applyBorder="1" applyAlignment="1">
      <alignment horizontal="center" vertical="top"/>
    </xf>
    <xf numFmtId="0" fontId="33" fillId="2" borderId="86" xfId="0" applyNumberFormat="1" applyFont="1" applyFill="1" applyBorder="1" applyAlignment="1">
      <alignment horizontal="center" vertical="top"/>
    </xf>
    <xf numFmtId="0" fontId="33" fillId="2" borderId="86" xfId="0" applyFont="1" applyFill="1" applyBorder="1" applyAlignment="1">
      <alignment horizontal="center" vertical="top" wrapText="1"/>
    </xf>
    <xf numFmtId="0" fontId="33" fillId="2" borderId="66" xfId="0" quotePrefix="1" applyNumberFormat="1" applyFont="1" applyFill="1" applyBorder="1" applyAlignment="1">
      <alignment horizontal="center"/>
    </xf>
    <xf numFmtId="0" fontId="33" fillId="2" borderId="53" xfId="0" applyNumberFormat="1" applyFont="1" applyFill="1" applyBorder="1" applyAlignment="1">
      <alignment horizontal="center"/>
    </xf>
    <xf numFmtId="49" fontId="33" fillId="2" borderId="32" xfId="0" applyNumberFormat="1" applyFont="1" applyFill="1" applyBorder="1" applyAlignment="1">
      <alignment horizontal="center" vertical="top"/>
    </xf>
    <xf numFmtId="0" fontId="46" fillId="2" borderId="53" xfId="0" applyNumberFormat="1" applyFont="1" applyFill="1" applyBorder="1" applyAlignment="1">
      <alignment horizontal="center" vertical="top"/>
    </xf>
    <xf numFmtId="167" fontId="31" fillId="5" borderId="17" xfId="26" applyNumberFormat="1" applyFont="1" applyFill="1" applyBorder="1" applyAlignment="1">
      <alignment horizontal="center"/>
    </xf>
    <xf numFmtId="0" fontId="34" fillId="0" borderId="18" xfId="98" applyFont="1" applyBorder="1" applyAlignment="1">
      <alignment horizontal="center"/>
    </xf>
    <xf numFmtId="3" fontId="33" fillId="4" borderId="66" xfId="26" applyNumberFormat="1" applyFont="1" applyFill="1" applyBorder="1" applyAlignment="1">
      <alignment horizontal="center" vertical="center" wrapText="1"/>
    </xf>
    <xf numFmtId="3" fontId="33" fillId="4" borderId="1" xfId="26" applyNumberFormat="1" applyFont="1" applyFill="1" applyBorder="1" applyAlignment="1">
      <alignment horizontal="center" vertical="center" wrapText="1"/>
    </xf>
    <xf numFmtId="3" fontId="33" fillId="4" borderId="66" xfId="26" applyNumberFormat="1" applyFont="1" applyFill="1" applyBorder="1" applyAlignment="1">
      <alignment horizontal="center"/>
    </xf>
    <xf numFmtId="3" fontId="33" fillId="4" borderId="52" xfId="26" applyNumberFormat="1" applyFont="1" applyFill="1" applyBorder="1" applyAlignment="1">
      <alignment horizontal="center"/>
    </xf>
    <xf numFmtId="3" fontId="33" fillId="4" borderId="53" xfId="26" applyNumberFormat="1" applyFont="1" applyFill="1" applyBorder="1" applyAlignment="1">
      <alignment horizontal="center"/>
    </xf>
    <xf numFmtId="3" fontId="33" fillId="3" borderId="32" xfId="26" applyNumberFormat="1" applyFont="1" applyFill="1" applyBorder="1" applyAlignment="1">
      <alignment horizontal="center" vertical="center" wrapText="1"/>
    </xf>
    <xf numFmtId="3" fontId="33" fillId="3" borderId="65" xfId="26" applyNumberFormat="1" applyFont="1" applyFill="1" applyBorder="1" applyAlignment="1">
      <alignment horizontal="center" vertical="center" wrapText="1"/>
    </xf>
    <xf numFmtId="3" fontId="33" fillId="3" borderId="66" xfId="26" applyNumberFormat="1" applyFont="1" applyFill="1" applyBorder="1" applyAlignment="1">
      <alignment horizontal="center"/>
    </xf>
    <xf numFmtId="3" fontId="33" fillId="3" borderId="52" xfId="26" applyNumberFormat="1" applyFont="1" applyFill="1" applyBorder="1" applyAlignment="1">
      <alignment horizontal="center"/>
    </xf>
    <xf numFmtId="3" fontId="33" fillId="3" borderId="53" xfId="26" applyNumberFormat="1" applyFont="1" applyFill="1" applyBorder="1" applyAlignment="1">
      <alignment horizontal="center"/>
    </xf>
    <xf numFmtId="3" fontId="33" fillId="0" borderId="52" xfId="26" applyNumberFormat="1" applyFont="1" applyFill="1" applyBorder="1" applyAlignment="1">
      <alignment horizontal="right" vertical="top"/>
    </xf>
    <xf numFmtId="0" fontId="34" fillId="0" borderId="52" xfId="0" applyFont="1" applyFill="1" applyBorder="1" applyAlignment="1">
      <alignment horizontal="right" vertical="top"/>
    </xf>
    <xf numFmtId="3" fontId="33" fillId="5" borderId="17" xfId="26" applyNumberFormat="1" applyFont="1" applyFill="1" applyBorder="1" applyAlignment="1">
      <alignment horizontal="center"/>
    </xf>
    <xf numFmtId="0" fontId="34" fillId="0" borderId="0" xfId="0" applyFont="1" applyBorder="1" applyAlignment="1">
      <alignment horizontal="center"/>
    </xf>
    <xf numFmtId="3" fontId="33" fillId="0" borderId="17" xfId="26" applyNumberFormat="1" applyFont="1" applyBorder="1" applyAlignment="1">
      <alignment horizontal="center"/>
    </xf>
    <xf numFmtId="0" fontId="34" fillId="0" borderId="18" xfId="0" applyFont="1" applyBorder="1" applyAlignment="1">
      <alignment horizontal="center"/>
    </xf>
    <xf numFmtId="0" fontId="6" fillId="0" borderId="2" xfId="26" applyFont="1" applyFill="1" applyBorder="1" applyAlignment="1"/>
    <xf numFmtId="3" fontId="33" fillId="2" borderId="32" xfId="26" applyNumberFormat="1" applyFont="1" applyFill="1" applyBorder="1" applyAlignment="1">
      <alignment horizontal="center" vertical="center"/>
    </xf>
    <xf numFmtId="3" fontId="33" fillId="2" borderId="65" xfId="26" applyNumberFormat="1" applyFont="1" applyFill="1" applyBorder="1" applyAlignment="1">
      <alignment horizontal="center" vertical="center"/>
    </xf>
    <xf numFmtId="3" fontId="3" fillId="2" borderId="66" xfId="27" applyNumberFormat="1" applyFont="1" applyFill="1" applyBorder="1" applyAlignment="1">
      <alignment horizontal="center"/>
    </xf>
    <xf numFmtId="0" fontId="34" fillId="2" borderId="52" xfId="14" applyFont="1" applyFill="1" applyBorder="1" applyAlignment="1">
      <alignment horizontal="center"/>
    </xf>
    <xf numFmtId="0" fontId="34" fillId="2" borderId="53" xfId="14" applyFont="1" applyFill="1" applyBorder="1" applyAlignment="1">
      <alignment horizontal="center"/>
    </xf>
    <xf numFmtId="3" fontId="3" fillId="2" borderId="66" xfId="24" applyNumberFormat="1" applyFont="1" applyFill="1" applyBorder="1" applyAlignment="1">
      <alignment horizontal="center"/>
    </xf>
    <xf numFmtId="0" fontId="4" fillId="2" borderId="52" xfId="26" applyFont="1" applyFill="1" applyBorder="1" applyAlignment="1">
      <alignment horizontal="center"/>
    </xf>
    <xf numFmtId="168" fontId="3" fillId="2" borderId="32" xfId="26" applyNumberFormat="1" applyFont="1" applyFill="1" applyBorder="1" applyAlignment="1">
      <alignment horizontal="left" vertical="top"/>
    </xf>
    <xf numFmtId="3" fontId="3" fillId="2" borderId="32" xfId="26" applyNumberFormat="1" applyFont="1" applyFill="1" applyBorder="1" applyAlignment="1">
      <alignment horizontal="center" vertical="top"/>
    </xf>
    <xf numFmtId="3" fontId="3" fillId="2" borderId="66" xfId="26" applyNumberFormat="1" applyFont="1" applyFill="1" applyBorder="1" applyAlignment="1">
      <alignment horizontal="center"/>
    </xf>
    <xf numFmtId="3" fontId="3" fillId="2" borderId="53" xfId="26" applyNumberFormat="1" applyFont="1" applyFill="1" applyBorder="1" applyAlignment="1">
      <alignment horizontal="center"/>
    </xf>
    <xf numFmtId="49" fontId="3" fillId="2" borderId="32" xfId="26" applyNumberFormat="1" applyFont="1" applyFill="1" applyBorder="1" applyAlignment="1">
      <alignment horizontal="left" vertical="top"/>
    </xf>
    <xf numFmtId="0" fontId="3" fillId="2" borderId="66" xfId="26" quotePrefix="1" applyNumberFormat="1" applyFont="1" applyFill="1" applyBorder="1" applyAlignment="1">
      <alignment horizontal="center" vertical="top"/>
    </xf>
    <xf numFmtId="0" fontId="3" fillId="2" borderId="52" xfId="26" applyNumberFormat="1" applyFont="1" applyFill="1" applyBorder="1" applyAlignment="1">
      <alignment horizontal="center" vertical="top"/>
    </xf>
    <xf numFmtId="0" fontId="3" fillId="2" borderId="53" xfId="26" applyNumberFormat="1" applyFont="1" applyFill="1" applyBorder="1" applyAlignment="1">
      <alignment horizontal="center" vertical="top"/>
    </xf>
    <xf numFmtId="168" fontId="3" fillId="2" borderId="32" xfId="26" applyNumberFormat="1" applyFont="1" applyFill="1" applyBorder="1" applyAlignment="1">
      <alignment horizontal="left" vertical="top" wrapText="1"/>
    </xf>
    <xf numFmtId="0" fontId="33" fillId="2" borderId="32" xfId="0" applyFont="1" applyFill="1" applyBorder="1" applyAlignment="1">
      <alignment vertical="center" wrapText="1"/>
    </xf>
    <xf numFmtId="0" fontId="45" fillId="0" borderId="2" xfId="26" applyFont="1" applyFill="1" applyBorder="1" applyAlignment="1"/>
    <xf numFmtId="0" fontId="58" fillId="0" borderId="2" xfId="26" applyFont="1" applyFill="1" applyBorder="1" applyAlignment="1"/>
    <xf numFmtId="3" fontId="33" fillId="2" borderId="55" xfId="76" applyNumberFormat="1" applyFont="1" applyFill="1" applyBorder="1" applyAlignment="1">
      <alignment horizontal="center" vertical="center"/>
    </xf>
    <xf numFmtId="3" fontId="33" fillId="2" borderId="57" xfId="76" applyNumberFormat="1" applyFont="1" applyFill="1" applyBorder="1" applyAlignment="1">
      <alignment horizontal="center" vertical="center"/>
    </xf>
    <xf numFmtId="3" fontId="33" fillId="2" borderId="6" xfId="76" applyNumberFormat="1" applyFont="1" applyFill="1" applyBorder="1" applyAlignment="1">
      <alignment horizontal="center"/>
    </xf>
    <xf numFmtId="3" fontId="33" fillId="2" borderId="79" xfId="76" applyNumberFormat="1" applyFont="1" applyFill="1" applyBorder="1" applyAlignment="1">
      <alignment horizontal="center"/>
    </xf>
    <xf numFmtId="3" fontId="33" fillId="2" borderId="8" xfId="76" applyNumberFormat="1" applyFont="1" applyFill="1" applyBorder="1" applyAlignment="1">
      <alignment horizontal="center"/>
    </xf>
    <xf numFmtId="3" fontId="33" fillId="2" borderId="7" xfId="76" applyNumberFormat="1" applyFont="1" applyFill="1" applyBorder="1" applyAlignment="1">
      <alignment horizontal="center"/>
    </xf>
    <xf numFmtId="3" fontId="35" fillId="10" borderId="124" xfId="0" applyNumberFormat="1" applyFont="1" applyFill="1" applyBorder="1" applyAlignment="1">
      <alignment horizontal="right" vertical="top"/>
    </xf>
    <xf numFmtId="3" fontId="35" fillId="10" borderId="125" xfId="0" applyNumberFormat="1" applyFont="1" applyFill="1" applyBorder="1" applyAlignment="1">
      <alignment horizontal="right" vertical="top"/>
    </xf>
    <xf numFmtId="176" fontId="35" fillId="10" borderId="126" xfId="0" applyNumberFormat="1" applyFont="1" applyFill="1" applyBorder="1" applyAlignment="1">
      <alignment horizontal="right" vertical="top"/>
    </xf>
    <xf numFmtId="3" fontId="35" fillId="0" borderId="124" xfId="0" applyNumberFormat="1" applyFont="1" applyBorder="1" applyAlignment="1">
      <alignment horizontal="right" vertical="top"/>
    </xf>
    <xf numFmtId="176" fontId="35" fillId="10" borderId="127" xfId="0" applyNumberFormat="1" applyFont="1" applyFill="1" applyBorder="1" applyAlignment="1">
      <alignment horizontal="right" vertical="top"/>
    </xf>
    <xf numFmtId="3" fontId="37" fillId="10" borderId="129" xfId="0" applyNumberFormat="1" applyFont="1" applyFill="1" applyBorder="1" applyAlignment="1">
      <alignment horizontal="right" vertical="top"/>
    </xf>
    <xf numFmtId="3" fontId="37" fillId="10" borderId="130" xfId="0" applyNumberFormat="1" applyFont="1" applyFill="1" applyBorder="1" applyAlignment="1">
      <alignment horizontal="right" vertical="top"/>
    </xf>
    <xf numFmtId="0" fontId="37" fillId="10" borderId="131" xfId="0" applyFont="1" applyFill="1" applyBorder="1" applyAlignment="1">
      <alignment horizontal="right" vertical="top"/>
    </xf>
    <xf numFmtId="3" fontId="37" fillId="0" borderId="129" xfId="0" applyNumberFormat="1" applyFont="1" applyBorder="1" applyAlignment="1">
      <alignment horizontal="right" vertical="top"/>
    </xf>
    <xf numFmtId="0" fontId="37" fillId="10" borderId="132" xfId="0" applyFont="1" applyFill="1" applyBorder="1" applyAlignment="1">
      <alignment horizontal="right" vertical="top"/>
    </xf>
    <xf numFmtId="0" fontId="35" fillId="10" borderId="126" xfId="0" applyFont="1" applyFill="1" applyBorder="1" applyAlignment="1">
      <alignment horizontal="right" vertical="top"/>
    </xf>
    <xf numFmtId="0" fontId="35" fillId="10" borderId="127" xfId="0" applyFont="1" applyFill="1" applyBorder="1" applyAlignment="1">
      <alignment horizontal="right" vertical="top"/>
    </xf>
    <xf numFmtId="176" fontId="37" fillId="10" borderId="131" xfId="0" applyNumberFormat="1" applyFont="1" applyFill="1" applyBorder="1" applyAlignment="1">
      <alignment horizontal="right" vertical="top"/>
    </xf>
    <xf numFmtId="176" fontId="37" fillId="10" borderId="132" xfId="0" applyNumberFormat="1" applyFont="1" applyFill="1" applyBorder="1" applyAlignment="1">
      <alignment horizontal="right" vertical="top"/>
    </xf>
    <xf numFmtId="3" fontId="37" fillId="0" borderId="133" xfId="0" applyNumberFormat="1" applyFont="1" applyBorder="1" applyAlignment="1">
      <alignment horizontal="right" vertical="top"/>
    </xf>
    <xf numFmtId="3" fontId="37" fillId="0" borderId="134" xfId="0" applyNumberFormat="1" applyFont="1" applyBorder="1" applyAlignment="1">
      <alignment horizontal="right" vertical="top"/>
    </xf>
    <xf numFmtId="0" fontId="37" fillId="0" borderId="135" xfId="0" applyFont="1" applyBorder="1" applyAlignment="1">
      <alignment horizontal="right" vertical="top"/>
    </xf>
    <xf numFmtId="176" fontId="37" fillId="10" borderId="136" xfId="0" applyNumberFormat="1" applyFont="1" applyFill="1" applyBorder="1" applyAlignment="1">
      <alignment horizontal="right" vertical="top"/>
    </xf>
    <xf numFmtId="0" fontId="39" fillId="11" borderId="123" xfId="0" applyFont="1" applyFill="1" applyBorder="1" applyAlignment="1">
      <alignment vertical="top"/>
    </xf>
    <xf numFmtId="0" fontId="39" fillId="11" borderId="123" xfId="0" applyFont="1" applyFill="1" applyBorder="1" applyAlignment="1">
      <alignment vertical="top" indent="2"/>
    </xf>
    <xf numFmtId="0" fontId="39" fillId="11" borderId="123" xfId="0" applyFont="1" applyFill="1" applyBorder="1" applyAlignment="1">
      <alignment vertical="top" indent="4"/>
    </xf>
    <xf numFmtId="0" fontId="40" fillId="11" borderId="128" xfId="0" applyFont="1" applyFill="1" applyBorder="1" applyAlignment="1">
      <alignment vertical="top" indent="6"/>
    </xf>
    <xf numFmtId="0" fontId="39" fillId="11" borderId="123" xfId="0" applyFont="1" applyFill="1" applyBorder="1" applyAlignment="1">
      <alignment vertical="top" indent="8"/>
    </xf>
    <xf numFmtId="0" fontId="40" fillId="11" borderId="128" xfId="0" applyFont="1" applyFill="1" applyBorder="1" applyAlignment="1">
      <alignment vertical="top" indent="2"/>
    </xf>
    <xf numFmtId="0" fontId="39" fillId="11" borderId="123" xfId="0" applyFont="1" applyFill="1" applyBorder="1" applyAlignment="1">
      <alignment vertical="top" indent="6"/>
    </xf>
    <xf numFmtId="0" fontId="40" fillId="11" borderId="128" xfId="0" applyFont="1" applyFill="1" applyBorder="1" applyAlignment="1">
      <alignment vertical="top" indent="4"/>
    </xf>
    <xf numFmtId="0" fontId="40" fillId="11" borderId="128" xfId="0" applyFont="1" applyFill="1" applyBorder="1" applyAlignment="1">
      <alignment vertical="top"/>
    </xf>
    <xf numFmtId="0" fontId="34" fillId="11" borderId="123" xfId="0" applyFont="1" applyFill="1" applyBorder="1"/>
    <xf numFmtId="0" fontId="40" fillId="11" borderId="20" xfId="0" applyFont="1" applyFill="1" applyBorder="1" applyAlignment="1">
      <alignment vertical="top"/>
    </xf>
    <xf numFmtId="0" fontId="31" fillId="0" borderId="0" xfId="0" applyNumberFormat="1" applyFont="1" applyFill="1" applyBorder="1" applyAlignment="1">
      <alignment horizontal="left"/>
    </xf>
    <xf numFmtId="3" fontId="31" fillId="0" borderId="0" xfId="0" applyNumberFormat="1" applyFont="1" applyFill="1" applyBorder="1" applyAlignment="1">
      <alignment horizontal="left"/>
    </xf>
    <xf numFmtId="3" fontId="31" fillId="0" borderId="0" xfId="0" applyNumberFormat="1" applyFont="1" applyFill="1" applyBorder="1" applyAlignment="1">
      <alignment horizontal="right"/>
    </xf>
    <xf numFmtId="9" fontId="31" fillId="0" borderId="0" xfId="0" applyNumberFormat="1" applyFont="1" applyFill="1" applyBorder="1" applyAlignment="1">
      <alignment horizontal="right"/>
    </xf>
    <xf numFmtId="3" fontId="31" fillId="0" borderId="0" xfId="0" applyNumberFormat="1" applyFont="1" applyFill="1" applyBorder="1"/>
    <xf numFmtId="164" fontId="33" fillId="2" borderId="137" xfId="53" applyNumberFormat="1" applyFont="1" applyFill="1" applyBorder="1" applyAlignment="1">
      <alignment horizontal="left"/>
    </xf>
    <xf numFmtId="164" fontId="33" fillId="2" borderId="138" xfId="53" applyNumberFormat="1" applyFont="1" applyFill="1" applyBorder="1" applyAlignment="1">
      <alignment horizontal="left"/>
    </xf>
    <xf numFmtId="164" fontId="33" fillId="2" borderId="62" xfId="53" applyNumberFormat="1" applyFont="1" applyFill="1" applyBorder="1" applyAlignment="1">
      <alignment horizontal="left"/>
    </xf>
    <xf numFmtId="3" fontId="33" fillId="2" borderId="62" xfId="53" applyNumberFormat="1" applyFont="1" applyFill="1" applyBorder="1" applyAlignment="1">
      <alignment horizontal="left"/>
    </xf>
    <xf numFmtId="3" fontId="33" fillId="2" borderId="70" xfId="53" applyNumberFormat="1" applyFont="1" applyFill="1" applyBorder="1" applyAlignment="1">
      <alignment horizontal="left"/>
    </xf>
    <xf numFmtId="0" fontId="34" fillId="0" borderId="88" xfId="0" applyFont="1" applyFill="1" applyBorder="1"/>
    <xf numFmtId="0" fontId="34" fillId="0" borderId="89" xfId="0" applyFont="1" applyFill="1" applyBorder="1"/>
    <xf numFmtId="164" fontId="34" fillId="0" borderId="89" xfId="0" applyNumberFormat="1" applyFont="1" applyFill="1" applyBorder="1"/>
    <xf numFmtId="164" fontId="34" fillId="0" borderId="89" xfId="0" applyNumberFormat="1" applyFont="1" applyFill="1" applyBorder="1" applyAlignment="1">
      <alignment horizontal="right"/>
    </xf>
    <xf numFmtId="3" fontId="34" fillId="0" borderId="89" xfId="0" applyNumberFormat="1" applyFont="1" applyFill="1" applyBorder="1"/>
    <xf numFmtId="3" fontId="34" fillId="0" borderId="90" xfId="0" applyNumberFormat="1" applyFont="1" applyFill="1" applyBorder="1"/>
    <xf numFmtId="0" fontId="34" fillId="0" borderId="98" xfId="0" applyFont="1" applyFill="1" applyBorder="1"/>
    <xf numFmtId="0" fontId="34" fillId="0" borderId="99" xfId="0" applyFont="1" applyFill="1" applyBorder="1"/>
    <xf numFmtId="164" fontId="34" fillId="0" borderId="99" xfId="0" applyNumberFormat="1" applyFont="1" applyFill="1" applyBorder="1"/>
    <xf numFmtId="164" fontId="34" fillId="0" borderId="99" xfId="0" applyNumberFormat="1" applyFont="1" applyFill="1" applyBorder="1" applyAlignment="1">
      <alignment horizontal="right"/>
    </xf>
    <xf numFmtId="3" fontId="34" fillId="0" borderId="99" xfId="0" applyNumberFormat="1" applyFont="1" applyFill="1" applyBorder="1"/>
    <xf numFmtId="3" fontId="34" fillId="0" borderId="100" xfId="0" applyNumberFormat="1" applyFont="1" applyFill="1" applyBorder="1"/>
    <xf numFmtId="0" fontId="34" fillId="0" borderId="91" xfId="0" applyFont="1" applyFill="1" applyBorder="1"/>
    <xf numFmtId="0" fontId="34" fillId="0" borderId="92" xfId="0" applyFont="1" applyFill="1" applyBorder="1"/>
    <xf numFmtId="164" fontId="34" fillId="0" borderId="92" xfId="0" applyNumberFormat="1" applyFont="1" applyFill="1" applyBorder="1"/>
    <xf numFmtId="164" fontId="34" fillId="0" borderId="92" xfId="0" applyNumberFormat="1" applyFont="1" applyFill="1" applyBorder="1" applyAlignment="1">
      <alignment horizontal="right"/>
    </xf>
    <xf numFmtId="3" fontId="34" fillId="0" borderId="92" xfId="0" applyNumberFormat="1" applyFont="1" applyFill="1" applyBorder="1"/>
    <xf numFmtId="3" fontId="34" fillId="0" borderId="93" xfId="0" applyNumberFormat="1" applyFont="1" applyFill="1" applyBorder="1"/>
    <xf numFmtId="0" fontId="41" fillId="2" borderId="137" xfId="0" applyFont="1" applyFill="1" applyBorder="1"/>
    <xf numFmtId="3" fontId="41" fillId="2" borderId="139" xfId="0" applyNumberFormat="1" applyFont="1" applyFill="1" applyBorder="1"/>
    <xf numFmtId="9" fontId="41" fillId="2" borderId="83" xfId="0" applyNumberFormat="1" applyFont="1" applyFill="1" applyBorder="1"/>
    <xf numFmtId="3" fontId="41" fillId="2" borderId="70" xfId="0" applyNumberFormat="1" applyFont="1" applyFill="1" applyBorder="1"/>
    <xf numFmtId="9" fontId="34" fillId="0" borderId="89" xfId="0" applyNumberFormat="1" applyFont="1" applyFill="1" applyBorder="1"/>
    <xf numFmtId="9" fontId="34" fillId="0" borderId="99" xfId="0" applyNumberFormat="1" applyFont="1" applyFill="1" applyBorder="1"/>
    <xf numFmtId="9" fontId="34" fillId="0" borderId="92" xfId="0" applyNumberFormat="1" applyFont="1" applyFill="1" applyBorder="1"/>
    <xf numFmtId="3" fontId="34" fillId="0" borderId="105" xfId="0" applyNumberFormat="1" applyFont="1" applyFill="1" applyBorder="1"/>
    <xf numFmtId="9" fontId="34" fillId="0" borderId="105" xfId="0" applyNumberFormat="1" applyFont="1" applyFill="1" applyBorder="1"/>
    <xf numFmtId="3" fontId="34" fillId="0" borderId="106" xfId="0" applyNumberFormat="1" applyFont="1" applyFill="1" applyBorder="1"/>
    <xf numFmtId="0" fontId="41" fillId="11" borderId="21" xfId="0" applyFont="1" applyFill="1" applyBorder="1"/>
    <xf numFmtId="3" fontId="41" fillId="11" borderId="29" xfId="0" applyNumberFormat="1" applyFont="1" applyFill="1" applyBorder="1"/>
    <xf numFmtId="9" fontId="41" fillId="11" borderId="29" xfId="0" applyNumberFormat="1" applyFont="1" applyFill="1" applyBorder="1"/>
    <xf numFmtId="3" fontId="41" fillId="11" borderId="22" xfId="0" applyNumberFormat="1" applyFont="1" applyFill="1" applyBorder="1"/>
    <xf numFmtId="0" fontId="41" fillId="0" borderId="88" xfId="0" applyFont="1" applyFill="1" applyBorder="1"/>
    <xf numFmtId="0" fontId="41" fillId="0" borderId="140" xfId="0" applyFont="1" applyFill="1" applyBorder="1"/>
    <xf numFmtId="0" fontId="34" fillId="5" borderId="12" xfId="0" applyFont="1" applyFill="1" applyBorder="1" applyAlignment="1">
      <alignment wrapText="1"/>
    </xf>
    <xf numFmtId="0" fontId="41" fillId="0" borderId="98" xfId="0" applyFont="1" applyFill="1" applyBorder="1"/>
    <xf numFmtId="0" fontId="41" fillId="2" borderId="138" xfId="0" applyFont="1" applyFill="1" applyBorder="1"/>
    <xf numFmtId="3" fontId="41" fillId="2" borderId="0" xfId="0" applyNumberFormat="1" applyFont="1" applyFill="1" applyBorder="1"/>
    <xf numFmtId="3" fontId="41" fillId="2" borderId="18" xfId="0" applyNumberFormat="1" applyFont="1" applyFill="1" applyBorder="1"/>
    <xf numFmtId="0" fontId="3" fillId="2" borderId="137" xfId="79" applyFont="1" applyFill="1" applyBorder="1" applyAlignment="1">
      <alignment horizontal="left"/>
    </xf>
    <xf numFmtId="3" fontId="3" fillId="2" borderId="105" xfId="80" applyNumberFormat="1" applyFont="1" applyFill="1" applyBorder="1"/>
    <xf numFmtId="3" fontId="3" fillId="2" borderId="106" xfId="80" applyNumberFormat="1" applyFont="1" applyFill="1" applyBorder="1"/>
    <xf numFmtId="9" fontId="3" fillId="2" borderId="104" xfId="80" applyNumberFormat="1" applyFont="1" applyFill="1" applyBorder="1"/>
    <xf numFmtId="9" fontId="3" fillId="2" borderId="105" xfId="80" applyNumberFormat="1" applyFont="1" applyFill="1" applyBorder="1"/>
    <xf numFmtId="9" fontId="3" fillId="2" borderId="106" xfId="80" applyNumberFormat="1" applyFont="1" applyFill="1" applyBorder="1"/>
    <xf numFmtId="9" fontId="34" fillId="0" borderId="90" xfId="0" applyNumberFormat="1" applyFont="1" applyFill="1" applyBorder="1"/>
    <xf numFmtId="9" fontId="34" fillId="0" borderId="100" xfId="0" applyNumberFormat="1" applyFont="1" applyFill="1" applyBorder="1"/>
    <xf numFmtId="9" fontId="34" fillId="0" borderId="93" xfId="0" applyNumberFormat="1" applyFont="1" applyFill="1" applyBorder="1"/>
    <xf numFmtId="0" fontId="41" fillId="0" borderId="119" xfId="0" applyFont="1" applyFill="1" applyBorder="1"/>
    <xf numFmtId="0" fontId="41" fillId="0" borderId="117" xfId="0" applyFont="1" applyFill="1" applyBorder="1" applyAlignment="1">
      <alignment horizontal="left" indent="1"/>
    </xf>
    <xf numFmtId="0" fontId="41" fillId="0" borderId="118" xfId="0" applyFont="1" applyFill="1" applyBorder="1" applyAlignment="1">
      <alignment horizontal="left" indent="1"/>
    </xf>
    <xf numFmtId="9" fontId="34" fillId="0" borderId="111" xfId="0" applyNumberFormat="1" applyFont="1" applyFill="1" applyBorder="1"/>
    <xf numFmtId="9" fontId="34" fillId="0" borderId="101" xfId="0" applyNumberFormat="1" applyFont="1" applyFill="1" applyBorder="1"/>
    <xf numFmtId="9" fontId="34" fillId="0" borderId="109" xfId="0" applyNumberFormat="1" applyFont="1" applyFill="1" applyBorder="1"/>
    <xf numFmtId="3" fontId="34" fillId="0" borderId="88" xfId="0" applyNumberFormat="1" applyFont="1" applyFill="1" applyBorder="1"/>
    <xf numFmtId="3" fontId="34" fillId="0" borderId="98" xfId="0" applyNumberFormat="1" applyFont="1" applyFill="1" applyBorder="1"/>
    <xf numFmtId="3" fontId="34" fillId="0" borderId="91" xfId="0" applyNumberFormat="1" applyFont="1" applyFill="1" applyBorder="1"/>
    <xf numFmtId="9" fontId="34" fillId="0" borderId="115" xfId="0" applyNumberFormat="1" applyFont="1" applyFill="1" applyBorder="1"/>
    <xf numFmtId="9" fontId="34" fillId="0" borderId="113" xfId="0" applyNumberFormat="1" applyFont="1" applyFill="1" applyBorder="1"/>
    <xf numFmtId="9" fontId="34" fillId="0" borderId="114" xfId="0" applyNumberFormat="1" applyFont="1" applyFill="1" applyBorder="1"/>
    <xf numFmtId="9" fontId="31" fillId="0" borderId="0" xfId="0" applyNumberFormat="1" applyFont="1" applyFill="1" applyBorder="1"/>
    <xf numFmtId="0" fontId="66" fillId="0" borderId="0" xfId="0" applyFont="1" applyFill="1"/>
    <xf numFmtId="0" fontId="67" fillId="0" borderId="0" xfId="0" applyFont="1" applyFill="1"/>
    <xf numFmtId="0" fontId="41" fillId="11" borderId="119" xfId="0" applyFont="1" applyFill="1" applyBorder="1"/>
    <xf numFmtId="0" fontId="41" fillId="11" borderId="117" xfId="0" applyFont="1" applyFill="1" applyBorder="1"/>
    <xf numFmtId="0" fontId="41" fillId="11" borderId="118" xfId="0" applyFont="1" applyFill="1" applyBorder="1"/>
    <xf numFmtId="0" fontId="3" fillId="2" borderId="105" xfId="80" applyFont="1" applyFill="1" applyBorder="1"/>
    <xf numFmtId="3" fontId="34" fillId="0" borderId="115" xfId="0" applyNumberFormat="1" applyFont="1" applyFill="1" applyBorder="1"/>
    <xf numFmtId="3" fontId="34" fillId="0" borderId="113" xfId="0" applyNumberFormat="1" applyFont="1" applyFill="1" applyBorder="1"/>
    <xf numFmtId="3" fontId="34" fillId="0" borderId="114" xfId="0" applyNumberFormat="1" applyFont="1" applyFill="1" applyBorder="1"/>
    <xf numFmtId="0" fontId="34" fillId="0" borderId="119" xfId="0" applyFont="1" applyFill="1" applyBorder="1"/>
    <xf numFmtId="0" fontId="34" fillId="0" borderId="117" xfId="0" applyFont="1" applyFill="1" applyBorder="1"/>
    <xf numFmtId="0" fontId="34" fillId="0" borderId="118" xfId="0" applyFont="1" applyFill="1" applyBorder="1"/>
    <xf numFmtId="3" fontId="34" fillId="0" borderId="111" xfId="0" applyNumberFormat="1" applyFont="1" applyFill="1" applyBorder="1"/>
    <xf numFmtId="3" fontId="34" fillId="0" borderId="101" xfId="0" applyNumberFormat="1" applyFont="1" applyFill="1" applyBorder="1"/>
    <xf numFmtId="3" fontId="34" fillId="0" borderId="109" xfId="0" applyNumberFormat="1" applyFont="1" applyFill="1" applyBorder="1"/>
    <xf numFmtId="0" fontId="3" fillId="2" borderId="142" xfId="79" applyFont="1" applyFill="1" applyBorder="1" applyAlignment="1">
      <alignment horizontal="left"/>
    </xf>
    <xf numFmtId="0" fontId="3" fillId="2" borderId="143" xfId="79" applyFont="1" applyFill="1" applyBorder="1" applyAlignment="1">
      <alignment horizontal="left"/>
    </xf>
    <xf numFmtId="0" fontId="3" fillId="2" borderId="144" xfId="80" applyFont="1" applyFill="1" applyBorder="1" applyAlignment="1">
      <alignment horizontal="left"/>
    </xf>
    <xf numFmtId="0" fontId="3" fillId="2" borderId="144" xfId="79" applyFont="1" applyFill="1" applyBorder="1" applyAlignment="1">
      <alignment horizontal="left"/>
    </xf>
    <xf numFmtId="0" fontId="3" fillId="2" borderId="145" xfId="79" applyFont="1" applyFill="1" applyBorder="1" applyAlignment="1">
      <alignment horizontal="left"/>
    </xf>
    <xf numFmtId="0" fontId="34" fillId="0" borderId="26" xfId="0" applyFont="1" applyFill="1" applyBorder="1"/>
    <xf numFmtId="0" fontId="34" fillId="0" borderId="31" xfId="0" applyFont="1" applyFill="1" applyBorder="1"/>
    <xf numFmtId="0" fontId="34" fillId="0" borderId="31" xfId="0" applyFont="1" applyFill="1" applyBorder="1" applyAlignment="1">
      <alignment horizontal="right"/>
    </xf>
    <xf numFmtId="0" fontId="34" fillId="0" borderId="31" xfId="0" applyFont="1" applyFill="1" applyBorder="1" applyAlignment="1">
      <alignment horizontal="left"/>
    </xf>
    <xf numFmtId="164" fontId="34" fillId="0" borderId="31" xfId="0" applyNumberFormat="1" applyFont="1" applyFill="1" applyBorder="1"/>
    <xf numFmtId="165" fontId="34" fillId="0" borderId="31" xfId="0" applyNumberFormat="1" applyFont="1" applyFill="1" applyBorder="1"/>
    <xf numFmtId="9" fontId="34" fillId="0" borderId="31" xfId="0" applyNumberFormat="1" applyFont="1" applyFill="1" applyBorder="1"/>
    <xf numFmtId="0" fontId="34" fillId="0" borderId="99" xfId="0" applyFont="1" applyFill="1" applyBorder="1" applyAlignment="1">
      <alignment horizontal="right"/>
    </xf>
    <xf numFmtId="0" fontId="34" fillId="0" borderId="99" xfId="0" applyFont="1" applyFill="1" applyBorder="1" applyAlignment="1">
      <alignment horizontal="left"/>
    </xf>
    <xf numFmtId="165" fontId="34" fillId="0" borderId="99" xfId="0" applyNumberFormat="1" applyFont="1" applyFill="1" applyBorder="1"/>
    <xf numFmtId="0" fontId="34" fillId="0" borderId="92" xfId="0" applyFont="1" applyFill="1" applyBorder="1" applyAlignment="1">
      <alignment horizontal="right"/>
    </xf>
    <xf numFmtId="0" fontId="34" fillId="0" borderId="92" xfId="0" applyFont="1" applyFill="1" applyBorder="1" applyAlignment="1">
      <alignment horizontal="left"/>
    </xf>
    <xf numFmtId="165" fontId="34" fillId="0" borderId="92" xfId="0" applyNumberFormat="1" applyFont="1" applyFill="1" applyBorder="1"/>
    <xf numFmtId="0" fontId="41" fillId="2" borderId="55" xfId="0" applyFont="1" applyFill="1" applyBorder="1"/>
    <xf numFmtId="3" fontId="34" fillId="0" borderId="27" xfId="0" applyNumberFormat="1" applyFont="1" applyFill="1" applyBorder="1"/>
    <xf numFmtId="0" fontId="41" fillId="0" borderId="26" xfId="0" applyFont="1" applyFill="1" applyBorder="1"/>
    <xf numFmtId="0" fontId="41" fillId="2" borderId="57" xfId="0" applyFont="1" applyFill="1" applyBorder="1"/>
    <xf numFmtId="164" fontId="33" fillId="2" borderId="55" xfId="53" applyNumberFormat="1" applyFont="1" applyFill="1" applyBorder="1" applyAlignment="1">
      <alignment horizontal="left"/>
    </xf>
    <xf numFmtId="164" fontId="33" fillId="2" borderId="57" xfId="53" applyNumberFormat="1" applyFont="1" applyFill="1" applyBorder="1" applyAlignment="1">
      <alignment horizontal="left"/>
    </xf>
    <xf numFmtId="164" fontId="34" fillId="0" borderId="31" xfId="0" applyNumberFormat="1" applyFont="1" applyFill="1" applyBorder="1" applyAlignment="1">
      <alignment horizontal="right"/>
    </xf>
    <xf numFmtId="173" fontId="41" fillId="4" borderId="146" xfId="0" applyNumberFormat="1" applyFont="1" applyFill="1" applyBorder="1" applyAlignment="1">
      <alignment horizontal="center"/>
    </xf>
    <xf numFmtId="0" fontId="0" fillId="0" borderId="147" xfId="0" applyBorder="1" applyAlignment="1"/>
    <xf numFmtId="173" fontId="41" fillId="4" borderId="147" xfId="0" applyNumberFormat="1" applyFont="1" applyFill="1" applyBorder="1" applyAlignment="1">
      <alignment horizontal="center"/>
    </xf>
    <xf numFmtId="0" fontId="0" fillId="0" borderId="147" xfId="0" applyBorder="1" applyAlignment="1">
      <alignment horizontal="center"/>
    </xf>
    <xf numFmtId="173" fontId="34" fillId="0" borderId="148" xfId="0" applyNumberFormat="1" applyFont="1" applyBorder="1" applyAlignment="1">
      <alignment horizontal="right"/>
    </xf>
    <xf numFmtId="0" fontId="0" fillId="0" borderId="149" xfId="0" applyBorder="1" applyAlignment="1">
      <alignment horizontal="right"/>
    </xf>
    <xf numFmtId="173" fontId="34" fillId="0" borderId="149" xfId="0" applyNumberFormat="1" applyFont="1" applyBorder="1" applyAlignment="1">
      <alignment horizontal="right"/>
    </xf>
    <xf numFmtId="173" fontId="34" fillId="0" borderId="149" xfId="0" applyNumberFormat="1" applyFont="1" applyBorder="1" applyAlignment="1">
      <alignment horizontal="right" wrapText="1"/>
    </xf>
    <xf numFmtId="0" fontId="0" fillId="0" borderId="149" xfId="0" applyBorder="1" applyAlignment="1">
      <alignment horizontal="right" wrapText="1"/>
    </xf>
    <xf numFmtId="175" fontId="34" fillId="0" borderId="148" xfId="0" applyNumberFormat="1" applyFont="1" applyBorder="1" applyAlignment="1">
      <alignment horizontal="right"/>
    </xf>
    <xf numFmtId="175" fontId="34" fillId="0" borderId="149" xfId="0" applyNumberFormat="1" applyFont="1" applyBorder="1" applyAlignment="1">
      <alignment horizontal="right"/>
    </xf>
    <xf numFmtId="173" fontId="34" fillId="0" borderId="150" xfId="0" applyNumberFormat="1" applyFont="1" applyBorder="1" applyAlignment="1">
      <alignment horizontal="right"/>
    </xf>
    <xf numFmtId="0" fontId="0" fillId="0" borderId="151" xfId="0" applyBorder="1" applyAlignment="1">
      <alignment horizontal="right"/>
    </xf>
    <xf numFmtId="173" fontId="34" fillId="0" borderId="151" xfId="0" applyNumberFormat="1" applyFont="1" applyBorder="1" applyAlignment="1">
      <alignment horizontal="right"/>
    </xf>
    <xf numFmtId="0" fontId="41" fillId="2" borderId="60" xfId="0" applyFont="1" applyFill="1" applyBorder="1" applyAlignment="1">
      <alignment horizontal="center" vertical="center"/>
    </xf>
    <xf numFmtId="0" fontId="61" fillId="2" borderId="114" xfId="0" applyFont="1" applyFill="1" applyBorder="1" applyAlignment="1">
      <alignment horizontal="center" vertical="center" wrapText="1"/>
    </xf>
    <xf numFmtId="174" fontId="34" fillId="2" borderId="60" xfId="0" applyNumberFormat="1" applyFont="1" applyFill="1" applyBorder="1" applyAlignment="1"/>
    <xf numFmtId="174" fontId="34" fillId="0" borderId="113" xfId="0" applyNumberFormat="1" applyFont="1" applyBorder="1"/>
    <xf numFmtId="174" fontId="34" fillId="0" borderId="153" xfId="0" applyNumberFormat="1" applyFont="1" applyBorder="1"/>
    <xf numFmtId="173" fontId="41" fillId="4" borderId="60" xfId="0" applyNumberFormat="1" applyFont="1" applyFill="1" applyBorder="1" applyAlignment="1"/>
    <xf numFmtId="173" fontId="34" fillId="0" borderId="113" xfId="0" applyNumberFormat="1" applyFont="1" applyBorder="1"/>
    <xf numFmtId="173" fontId="34" fillId="0" borderId="114" xfId="0" applyNumberFormat="1" applyFont="1" applyBorder="1"/>
    <xf numFmtId="173" fontId="41" fillId="2" borderId="60" xfId="0" applyNumberFormat="1" applyFont="1" applyFill="1" applyBorder="1" applyAlignment="1"/>
    <xf numFmtId="173" fontId="34" fillId="0" borderId="153" xfId="0" applyNumberFormat="1" applyFont="1" applyBorder="1"/>
    <xf numFmtId="173" fontId="34" fillId="0" borderId="60" xfId="0" applyNumberFormat="1" applyFont="1" applyBorder="1"/>
    <xf numFmtId="173" fontId="41" fillId="4" borderId="154" xfId="0" applyNumberFormat="1" applyFont="1" applyFill="1" applyBorder="1" applyAlignment="1">
      <alignment horizontal="center"/>
    </xf>
    <xf numFmtId="173" fontId="34" fillId="0" borderId="155" xfId="0" applyNumberFormat="1" applyFont="1" applyBorder="1" applyAlignment="1">
      <alignment horizontal="right"/>
    </xf>
    <xf numFmtId="175" fontId="34" fillId="0" borderId="155" xfId="0" applyNumberFormat="1" applyFont="1" applyBorder="1" applyAlignment="1">
      <alignment horizontal="right"/>
    </xf>
    <xf numFmtId="173" fontId="34" fillId="0" borderId="156" xfId="0" applyNumberFormat="1" applyFont="1" applyBorder="1" applyAlignment="1">
      <alignment horizontal="right"/>
    </xf>
    <xf numFmtId="0" fontId="0" fillId="0" borderId="152" xfId="0" applyBorder="1"/>
    <xf numFmtId="173" fontId="41" fillId="4" borderId="35" xfId="0" applyNumberFormat="1" applyFont="1" applyFill="1" applyBorder="1" applyAlignment="1">
      <alignment horizontal="center"/>
    </xf>
    <xf numFmtId="173" fontId="34" fillId="0" borderId="96" xfId="0" applyNumberFormat="1" applyFont="1" applyBorder="1" applyAlignment="1">
      <alignment horizontal="right"/>
    </xf>
    <xf numFmtId="175" fontId="34" fillId="0" borderId="96" xfId="0" applyNumberFormat="1" applyFont="1" applyBorder="1" applyAlignment="1">
      <alignment horizontal="right"/>
    </xf>
    <xf numFmtId="173" fontId="34" fillId="0" borderId="107" xfId="0" applyNumberFormat="1" applyFont="1" applyBorder="1" applyAlignment="1">
      <alignment horizontal="right"/>
    </xf>
    <xf numFmtId="0" fontId="34" fillId="2" borderId="70" xfId="0" applyFont="1" applyFill="1" applyBorder="1" applyAlignment="1">
      <alignment vertical="center"/>
    </xf>
    <xf numFmtId="0" fontId="33" fillId="2" borderId="17" xfId="26" applyNumberFormat="1" applyFont="1" applyFill="1" applyBorder="1"/>
    <xf numFmtId="0" fontId="33" fillId="2" borderId="0" xfId="26" applyNumberFormat="1" applyFont="1" applyFill="1" applyBorder="1"/>
    <xf numFmtId="0" fontId="33" fillId="2" borderId="18" xfId="26" applyNumberFormat="1" applyFont="1" applyFill="1" applyBorder="1" applyAlignment="1">
      <alignment horizontal="right"/>
    </xf>
    <xf numFmtId="169" fontId="34" fillId="0" borderId="31" xfId="0" applyNumberFormat="1" applyFont="1" applyFill="1" applyBorder="1"/>
    <xf numFmtId="169" fontId="34" fillId="0" borderId="92" xfId="0" applyNumberFormat="1" applyFont="1" applyFill="1" applyBorder="1"/>
    <xf numFmtId="0" fontId="41" fillId="0" borderId="91" xfId="0" applyFont="1" applyFill="1" applyBorder="1"/>
    <xf numFmtId="169" fontId="34" fillId="0" borderId="29" xfId="0" applyNumberFormat="1" applyFont="1" applyFill="1" applyBorder="1"/>
    <xf numFmtId="0" fontId="34" fillId="0" borderId="29" xfId="0" applyFont="1" applyFill="1" applyBorder="1"/>
    <xf numFmtId="0" fontId="41" fillId="0" borderId="21" xfId="0" applyFont="1" applyFill="1" applyBorder="1"/>
    <xf numFmtId="169" fontId="34" fillId="0" borderId="27" xfId="0" applyNumberFormat="1" applyFont="1" applyFill="1" applyBorder="1"/>
    <xf numFmtId="169" fontId="34" fillId="0" borderId="99" xfId="0" applyNumberFormat="1" applyFont="1" applyFill="1" applyBorder="1"/>
    <xf numFmtId="169" fontId="34" fillId="0" borderId="100" xfId="0" applyNumberFormat="1" applyFont="1" applyFill="1" applyBorder="1"/>
    <xf numFmtId="169" fontId="34" fillId="0" borderId="93" xfId="0" applyNumberFormat="1" applyFont="1" applyFill="1" applyBorder="1"/>
    <xf numFmtId="0" fontId="34" fillId="2" borderId="33" xfId="0" applyFont="1" applyFill="1" applyBorder="1" applyAlignment="1">
      <alignment horizontal="center" vertical="top" wrapText="1"/>
    </xf>
    <xf numFmtId="0" fontId="33" fillId="2" borderId="33" xfId="0" applyFont="1" applyFill="1" applyBorder="1" applyAlignment="1">
      <alignment horizontal="center" vertical="top" wrapText="1"/>
    </xf>
    <xf numFmtId="0" fontId="33" fillId="2" borderId="33" xfId="0" applyFont="1" applyFill="1" applyBorder="1" applyAlignment="1">
      <alignment horizontal="center" vertical="top"/>
    </xf>
    <xf numFmtId="0" fontId="0" fillId="0" borderId="33" xfId="0" applyNumberFormat="1" applyBorder="1" applyAlignment="1">
      <alignment horizontal="center" vertical="top"/>
    </xf>
    <xf numFmtId="0" fontId="33" fillId="2" borderId="33" xfId="0" applyFont="1" applyFill="1" applyBorder="1" applyAlignment="1">
      <alignment horizontal="center" vertical="center"/>
    </xf>
    <xf numFmtId="3" fontId="33" fillId="2" borderId="17" xfId="0" applyNumberFormat="1" applyFont="1" applyFill="1" applyBorder="1" applyAlignment="1">
      <alignment horizontal="left"/>
    </xf>
    <xf numFmtId="3" fontId="33" fillId="2" borderId="18" xfId="0" applyNumberFormat="1" applyFont="1" applyFill="1" applyBorder="1" applyAlignment="1">
      <alignment horizontal="center"/>
    </xf>
    <xf numFmtId="3" fontId="33" fillId="2" borderId="0" xfId="0" applyNumberFormat="1" applyFont="1" applyFill="1" applyBorder="1" applyAlignment="1">
      <alignment horizontal="center"/>
    </xf>
    <xf numFmtId="9" fontId="46" fillId="2" borderId="18" xfId="0" applyNumberFormat="1" applyFont="1" applyFill="1" applyBorder="1" applyAlignment="1">
      <alignment horizontal="center" vertical="top"/>
    </xf>
    <xf numFmtId="3" fontId="33" fillId="2" borderId="18" xfId="0" applyNumberFormat="1" applyFont="1" applyFill="1" applyBorder="1" applyAlignment="1">
      <alignment horizontal="center" vertical="top"/>
    </xf>
    <xf numFmtId="49" fontId="33" fillId="2" borderId="33" xfId="0" applyNumberFormat="1" applyFont="1" applyFill="1" applyBorder="1" applyAlignment="1">
      <alignment horizontal="center" vertical="top"/>
    </xf>
    <xf numFmtId="0" fontId="33" fillId="2" borderId="17" xfId="0" applyNumberFormat="1" applyFont="1" applyFill="1" applyBorder="1" applyAlignment="1">
      <alignment horizontal="left"/>
    </xf>
    <xf numFmtId="0" fontId="33" fillId="2" borderId="18" xfId="0" applyNumberFormat="1" applyFont="1" applyFill="1" applyBorder="1" applyAlignment="1">
      <alignment horizontal="left"/>
    </xf>
    <xf numFmtId="0" fontId="33" fillId="2" borderId="0" xfId="0" applyNumberFormat="1" applyFont="1" applyFill="1" applyBorder="1" applyAlignment="1">
      <alignment horizontal="left"/>
    </xf>
    <xf numFmtId="0" fontId="46" fillId="2" borderId="18" xfId="0" applyNumberFormat="1" applyFont="1" applyFill="1" applyBorder="1" applyAlignment="1">
      <alignment horizontal="center" vertical="top"/>
    </xf>
    <xf numFmtId="3" fontId="68" fillId="0" borderId="158" xfId="0" applyNumberFormat="1" applyFont="1" applyBorder="1" applyAlignment="1">
      <alignment horizontal="right"/>
    </xf>
    <xf numFmtId="166" fontId="68" fillId="0" borderId="158" xfId="0" applyNumberFormat="1" applyFont="1" applyBorder="1" applyAlignment="1">
      <alignment horizontal="right"/>
    </xf>
    <xf numFmtId="166" fontId="68" fillId="0" borderId="157" xfId="0" applyNumberFormat="1" applyFont="1" applyBorder="1" applyAlignment="1">
      <alignment horizontal="right"/>
    </xf>
    <xf numFmtId="3" fontId="5" fillId="0" borderId="158" xfId="0" applyNumberFormat="1" applyFont="1" applyBorder="1" applyAlignment="1">
      <alignment horizontal="right"/>
    </xf>
    <xf numFmtId="166" fontId="5" fillId="0" borderId="158" xfId="0" applyNumberFormat="1" applyFont="1" applyBorder="1" applyAlignment="1">
      <alignment horizontal="right"/>
    </xf>
    <xf numFmtId="166" fontId="5" fillId="0" borderId="157" xfId="0" applyNumberFormat="1" applyFont="1" applyBorder="1" applyAlignment="1">
      <alignment horizontal="right"/>
    </xf>
    <xf numFmtId="177" fontId="5" fillId="0" borderId="158" xfId="0" applyNumberFormat="1" applyFont="1" applyBorder="1" applyAlignment="1">
      <alignment horizontal="right"/>
    </xf>
    <xf numFmtId="4" fontId="5" fillId="0" borderId="158" xfId="0" applyNumberFormat="1" applyFont="1" applyBorder="1" applyAlignment="1">
      <alignment horizontal="right"/>
    </xf>
    <xf numFmtId="3" fontId="5" fillId="0" borderId="158" xfId="0" applyNumberFormat="1" applyFont="1" applyBorder="1"/>
    <xf numFmtId="3" fontId="11" fillId="0" borderId="159" xfId="0" applyNumberFormat="1" applyFont="1" applyBorder="1" applyAlignment="1">
      <alignment horizontal="center"/>
    </xf>
    <xf numFmtId="3" fontId="68" fillId="0" borderId="158" xfId="0" applyNumberFormat="1" applyFont="1" applyBorder="1"/>
    <xf numFmtId="166" fontId="68" fillId="0" borderId="158" xfId="0" applyNumberFormat="1" applyFont="1" applyBorder="1"/>
    <xf numFmtId="166" fontId="68" fillId="0" borderId="157" xfId="0" applyNumberFormat="1" applyFont="1" applyBorder="1"/>
    <xf numFmtId="166" fontId="68" fillId="0" borderId="18" xfId="0" applyNumberFormat="1" applyFont="1" applyBorder="1"/>
    <xf numFmtId="166" fontId="5" fillId="0" borderId="18" xfId="0" applyNumberFormat="1" applyFont="1" applyBorder="1" applyAlignment="1">
      <alignment horizontal="right"/>
    </xf>
    <xf numFmtId="3" fontId="11" fillId="0" borderId="33" xfId="0" applyNumberFormat="1" applyFont="1" applyBorder="1" applyAlignment="1">
      <alignment horizontal="center"/>
    </xf>
    <xf numFmtId="166" fontId="5" fillId="0" borderId="141" xfId="0" applyNumberFormat="1" applyFont="1" applyBorder="1" applyAlignment="1">
      <alignment horizontal="right"/>
    </xf>
    <xf numFmtId="166" fontId="5" fillId="0" borderId="103" xfId="0" applyNumberFormat="1" applyFont="1" applyBorder="1" applyAlignment="1">
      <alignment horizontal="right"/>
    </xf>
    <xf numFmtId="3" fontId="68" fillId="0" borderId="141" xfId="0" applyNumberFormat="1" applyFont="1" applyBorder="1" applyAlignment="1">
      <alignment horizontal="right"/>
    </xf>
    <xf numFmtId="166" fontId="68" fillId="0" borderId="141" xfId="0" applyNumberFormat="1" applyFont="1" applyBorder="1" applyAlignment="1">
      <alignment horizontal="right"/>
    </xf>
    <xf numFmtId="166" fontId="69" fillId="0" borderId="103" xfId="0" applyNumberFormat="1" applyFont="1" applyBorder="1" applyAlignment="1">
      <alignment horizontal="right"/>
    </xf>
    <xf numFmtId="177" fontId="5" fillId="0" borderId="141" xfId="0" applyNumberFormat="1" applyFont="1" applyBorder="1" applyAlignment="1">
      <alignment horizontal="right"/>
    </xf>
    <xf numFmtId="3" fontId="5" fillId="0" borderId="141" xfId="0" applyNumberFormat="1" applyFont="1" applyBorder="1" applyAlignment="1">
      <alignment horizontal="right"/>
    </xf>
    <xf numFmtId="4" fontId="5" fillId="0" borderId="141" xfId="0" applyNumberFormat="1" applyFont="1" applyBorder="1" applyAlignment="1">
      <alignment horizontal="right"/>
    </xf>
    <xf numFmtId="3" fontId="5" fillId="0" borderId="141" xfId="0" applyNumberFormat="1" applyFont="1" applyBorder="1"/>
    <xf numFmtId="3" fontId="11" fillId="0" borderId="102" xfId="0" applyNumberFormat="1" applyFont="1" applyBorder="1" applyAlignment="1">
      <alignment horizontal="center"/>
    </xf>
    <xf numFmtId="166" fontId="68" fillId="0" borderId="18" xfId="0" applyNumberFormat="1" applyFont="1" applyBorder="1" applyAlignment="1">
      <alignment horizontal="right"/>
    </xf>
    <xf numFmtId="166" fontId="69" fillId="0" borderId="18" xfId="0" applyNumberFormat="1" applyFont="1" applyBorder="1" applyAlignment="1">
      <alignment horizontal="right"/>
    </xf>
    <xf numFmtId="3" fontId="68" fillId="0" borderId="141" xfId="0" applyNumberFormat="1" applyFont="1" applyBorder="1"/>
    <xf numFmtId="166" fontId="68" fillId="0" borderId="141" xfId="0" applyNumberFormat="1" applyFont="1" applyBorder="1"/>
    <xf numFmtId="166" fontId="68" fillId="0" borderId="103" xfId="0" applyNumberFormat="1" applyFont="1" applyBorder="1"/>
    <xf numFmtId="166" fontId="68" fillId="0" borderId="103" xfId="0" applyNumberFormat="1" applyFont="1" applyBorder="1" applyAlignment="1">
      <alignment horizontal="right"/>
    </xf>
    <xf numFmtId="166" fontId="5" fillId="0" borderId="161" xfId="0" applyNumberFormat="1" applyFont="1" applyBorder="1" applyAlignment="1">
      <alignment horizontal="right"/>
    </xf>
    <xf numFmtId="166" fontId="5" fillId="0" borderId="160" xfId="0" applyNumberFormat="1" applyFont="1" applyBorder="1" applyAlignment="1">
      <alignment horizontal="right"/>
    </xf>
    <xf numFmtId="3" fontId="68" fillId="0" borderId="161" xfId="0" applyNumberFormat="1" applyFont="1" applyBorder="1" applyAlignment="1">
      <alignment horizontal="right"/>
    </xf>
    <xf numFmtId="166" fontId="68" fillId="0" borderId="161" xfId="0" applyNumberFormat="1" applyFont="1" applyBorder="1" applyAlignment="1">
      <alignment horizontal="right"/>
    </xf>
    <xf numFmtId="166" fontId="69" fillId="0" borderId="160" xfId="0" applyNumberFormat="1" applyFont="1" applyBorder="1" applyAlignment="1">
      <alignment horizontal="right"/>
    </xf>
    <xf numFmtId="177" fontId="5" fillId="0" borderId="161" xfId="0" applyNumberFormat="1" applyFont="1" applyBorder="1" applyAlignment="1">
      <alignment horizontal="right"/>
    </xf>
    <xf numFmtId="3" fontId="5" fillId="0" borderId="161" xfId="0" applyNumberFormat="1" applyFont="1" applyBorder="1" applyAlignment="1">
      <alignment horizontal="right"/>
    </xf>
    <xf numFmtId="4" fontId="5" fillId="0" borderId="161" xfId="0" applyNumberFormat="1" applyFont="1" applyBorder="1" applyAlignment="1">
      <alignment horizontal="right"/>
    </xf>
    <xf numFmtId="3" fontId="5" fillId="0" borderId="161" xfId="0" applyNumberFormat="1" applyFont="1" applyBorder="1"/>
    <xf numFmtId="3" fontId="11" fillId="0" borderId="162" xfId="0" applyNumberFormat="1" applyFont="1" applyBorder="1" applyAlignment="1">
      <alignment horizontal="center"/>
    </xf>
    <xf numFmtId="166" fontId="68" fillId="0" borderId="160" xfId="0" applyNumberFormat="1" applyFont="1" applyBorder="1" applyAlignment="1">
      <alignment horizontal="right"/>
    </xf>
    <xf numFmtId="166" fontId="69" fillId="0" borderId="157" xfId="0" applyNumberFormat="1" applyFont="1" applyBorder="1" applyAlignment="1">
      <alignment horizontal="right"/>
    </xf>
    <xf numFmtId="3" fontId="68" fillId="0" borderId="161" xfId="0" applyNumberFormat="1" applyFont="1" applyBorder="1"/>
    <xf numFmtId="166" fontId="68" fillId="0" borderId="161" xfId="0" applyNumberFormat="1" applyFont="1" applyBorder="1"/>
    <xf numFmtId="166" fontId="68" fillId="0" borderId="160" xfId="0" applyNumberFormat="1" applyFont="1" applyBorder="1"/>
    <xf numFmtId="3" fontId="34" fillId="0" borderId="158" xfId="0" applyNumberFormat="1" applyFont="1" applyBorder="1"/>
    <xf numFmtId="166" fontId="34" fillId="0" borderId="158" xfId="0" applyNumberFormat="1" applyFont="1" applyBorder="1"/>
    <xf numFmtId="166" fontId="34" fillId="0" borderId="157" xfId="0" applyNumberFormat="1" applyFont="1" applyBorder="1"/>
    <xf numFmtId="0" fontId="5" fillId="0" borderId="158" xfId="0" applyFont="1" applyBorder="1"/>
    <xf numFmtId="9" fontId="34" fillId="0" borderId="158" xfId="0" applyNumberFormat="1" applyFont="1" applyBorder="1"/>
    <xf numFmtId="3" fontId="34" fillId="0" borderId="158" xfId="0" applyNumberFormat="1" applyFont="1" applyBorder="1" applyAlignment="1">
      <alignment horizontal="right"/>
    </xf>
    <xf numFmtId="3" fontId="34" fillId="0" borderId="141" xfId="0" applyNumberFormat="1" applyFont="1" applyBorder="1"/>
    <xf numFmtId="166" fontId="34" fillId="0" borderId="141" xfId="0" applyNumberFormat="1" applyFont="1" applyBorder="1"/>
    <xf numFmtId="166" fontId="34" fillId="0" borderId="103" xfId="0" applyNumberFormat="1" applyFont="1" applyBorder="1"/>
    <xf numFmtId="3" fontId="34" fillId="0" borderId="141" xfId="0" applyNumberFormat="1" applyFont="1" applyBorder="1" applyAlignment="1">
      <alignment horizontal="right"/>
    </xf>
    <xf numFmtId="0" fontId="5" fillId="0" borderId="141" xfId="0" applyFont="1" applyBorder="1"/>
    <xf numFmtId="9" fontId="34" fillId="0" borderId="141" xfId="0" applyNumberFormat="1" applyFont="1" applyBorder="1"/>
    <xf numFmtId="166" fontId="34" fillId="0" borderId="18" xfId="0" applyNumberFormat="1" applyFont="1" applyBorder="1"/>
    <xf numFmtId="3" fontId="34" fillId="0" borderId="161" xfId="0" applyNumberFormat="1" applyFont="1" applyBorder="1"/>
    <xf numFmtId="166" fontId="34" fillId="0" borderId="161" xfId="0" applyNumberFormat="1" applyFont="1" applyBorder="1"/>
    <xf numFmtId="166" fontId="34" fillId="0" borderId="160" xfId="0" applyNumberFormat="1" applyFont="1" applyBorder="1"/>
    <xf numFmtId="3" fontId="34" fillId="0" borderId="161" xfId="0" applyNumberFormat="1" applyFont="1" applyBorder="1" applyAlignment="1">
      <alignment horizontal="right"/>
    </xf>
    <xf numFmtId="0" fontId="5" fillId="0" borderId="161" xfId="0" applyFont="1" applyBorder="1"/>
    <xf numFmtId="9" fontId="34" fillId="0" borderId="161" xfId="0" applyNumberFormat="1" applyFont="1" applyBorder="1"/>
    <xf numFmtId="49" fontId="3" fillId="2" borderId="33" xfId="26" applyNumberFormat="1" applyFont="1" applyFill="1" applyBorder="1" applyAlignment="1">
      <alignment horizontal="left" vertical="top"/>
    </xf>
    <xf numFmtId="168" fontId="3" fillId="2" borderId="17" xfId="26" applyNumberFormat="1" applyFont="1" applyFill="1" applyBorder="1" applyAlignment="1">
      <alignment horizontal="left" vertical="top"/>
    </xf>
    <xf numFmtId="168" fontId="3" fillId="2" borderId="0" xfId="26" applyNumberFormat="1" applyFont="1" applyFill="1" applyBorder="1" applyAlignment="1">
      <alignment horizontal="left" vertical="top"/>
    </xf>
    <xf numFmtId="168" fontId="3" fillId="2" borderId="18" xfId="26" applyNumberFormat="1" applyFont="1" applyFill="1" applyBorder="1" applyAlignment="1">
      <alignment horizontal="left" vertical="top"/>
    </xf>
    <xf numFmtId="168" fontId="3" fillId="2" borderId="33" xfId="26" applyNumberFormat="1" applyFont="1" applyFill="1" applyBorder="1" applyAlignment="1">
      <alignment horizontal="left" vertical="top" wrapText="1"/>
    </xf>
    <xf numFmtId="168" fontId="3" fillId="2" borderId="33" xfId="26" applyNumberFormat="1" applyFont="1" applyFill="1" applyBorder="1" applyAlignment="1">
      <alignment horizontal="left" vertical="top"/>
    </xf>
    <xf numFmtId="168" fontId="3" fillId="2" borderId="33" xfId="26" applyNumberFormat="1" applyFont="1" applyFill="1" applyBorder="1" applyAlignment="1">
      <alignment horizontal="left" vertical="top"/>
    </xf>
    <xf numFmtId="3" fontId="3" fillId="2" borderId="33" xfId="26" applyNumberFormat="1" applyFont="1" applyFill="1" applyBorder="1" applyAlignment="1">
      <alignment horizontal="center" vertical="top"/>
    </xf>
    <xf numFmtId="3" fontId="3" fillId="2" borderId="17" xfId="26" applyNumberFormat="1" applyFont="1" applyFill="1" applyBorder="1" applyAlignment="1">
      <alignment horizontal="left" vertical="center"/>
    </xf>
    <xf numFmtId="3" fontId="3" fillId="2" borderId="18" xfId="26" applyNumberFormat="1" applyFont="1" applyFill="1" applyBorder="1" applyAlignment="1">
      <alignment horizontal="left" vertical="center"/>
    </xf>
    <xf numFmtId="168" fontId="3" fillId="2" borderId="17" xfId="24" applyNumberFormat="1" applyFont="1" applyFill="1" applyBorder="1" applyAlignment="1">
      <alignment horizontal="left" vertical="center" wrapText="1"/>
    </xf>
    <xf numFmtId="168" fontId="3" fillId="2" borderId="0" xfId="24" applyNumberFormat="1" applyFont="1" applyFill="1" applyBorder="1" applyAlignment="1">
      <alignment horizontal="left" vertical="center" wrapText="1"/>
    </xf>
    <xf numFmtId="9" fontId="3" fillId="2" borderId="18" xfId="24" applyNumberFormat="1" applyFont="1" applyFill="1" applyBorder="1" applyAlignment="1">
      <alignment horizontal="left" vertical="center" wrapText="1"/>
    </xf>
    <xf numFmtId="166" fontId="3" fillId="2" borderId="18" xfId="24" applyNumberFormat="1" applyFont="1" applyFill="1" applyBorder="1" applyAlignment="1">
      <alignment horizontal="left" vertical="center" wrapText="1"/>
    </xf>
    <xf numFmtId="3" fontId="34" fillId="0" borderId="52" xfId="0" applyNumberFormat="1" applyFont="1" applyBorder="1"/>
    <xf numFmtId="166" fontId="34" fillId="0" borderId="52" xfId="0" applyNumberFormat="1" applyFont="1" applyBorder="1"/>
    <xf numFmtId="166" fontId="34" fillId="0" borderId="53" xfId="0" applyNumberFormat="1" applyFont="1" applyBorder="1"/>
    <xf numFmtId="3" fontId="68" fillId="0" borderId="52" xfId="0" applyNumberFormat="1" applyFont="1" applyBorder="1" applyAlignment="1">
      <alignment horizontal="right"/>
    </xf>
    <xf numFmtId="166" fontId="68" fillId="0" borderId="52" xfId="0" applyNumberFormat="1" applyFont="1" applyBorder="1" applyAlignment="1">
      <alignment horizontal="right"/>
    </xf>
    <xf numFmtId="166" fontId="68" fillId="0" borderId="53" xfId="0" applyNumberFormat="1" applyFont="1" applyBorder="1" applyAlignment="1">
      <alignment horizontal="right"/>
    </xf>
    <xf numFmtId="3" fontId="5" fillId="0" borderId="52" xfId="0" applyNumberFormat="1" applyFont="1" applyBorder="1" applyAlignment="1">
      <alignment horizontal="right"/>
    </xf>
    <xf numFmtId="166" fontId="5" fillId="0" borderId="52" xfId="0" applyNumberFormat="1" applyFont="1" applyBorder="1" applyAlignment="1">
      <alignment horizontal="right"/>
    </xf>
    <xf numFmtId="166" fontId="5" fillId="0" borderId="53" xfId="0" applyNumberFormat="1" applyFont="1" applyBorder="1" applyAlignment="1">
      <alignment horizontal="right"/>
    </xf>
    <xf numFmtId="177" fontId="5" fillId="0" borderId="52" xfId="0" applyNumberFormat="1" applyFont="1" applyBorder="1" applyAlignment="1">
      <alignment horizontal="right"/>
    </xf>
    <xf numFmtId="4" fontId="5" fillId="0" borderId="52" xfId="0" applyNumberFormat="1" applyFont="1" applyBorder="1" applyAlignment="1">
      <alignment horizontal="right"/>
    </xf>
    <xf numFmtId="0" fontId="5" fillId="0" borderId="52" xfId="0" applyFont="1" applyBorder="1"/>
    <xf numFmtId="3" fontId="5" fillId="0" borderId="52" xfId="0" applyNumberFormat="1" applyFont="1" applyBorder="1"/>
    <xf numFmtId="9" fontId="34" fillId="0" borderId="52" xfId="0" applyNumberFormat="1" applyFont="1" applyBorder="1"/>
    <xf numFmtId="3" fontId="11" fillId="0" borderId="32" xfId="0" applyNumberFormat="1" applyFont="1" applyBorder="1" applyAlignment="1">
      <alignment horizontal="center"/>
    </xf>
    <xf numFmtId="3" fontId="68" fillId="0" borderId="0" xfId="0" applyNumberFormat="1" applyFont="1" applyBorder="1"/>
    <xf numFmtId="166" fontId="68" fillId="0" borderId="0" xfId="0" applyNumberFormat="1" applyFont="1" applyBorder="1"/>
    <xf numFmtId="3" fontId="34" fillId="0" borderId="0" xfId="0" applyNumberFormat="1" applyFont="1" applyBorder="1" applyAlignment="1">
      <alignment horizontal="right"/>
    </xf>
    <xf numFmtId="166" fontId="5" fillId="0" borderId="0" xfId="0" applyNumberFormat="1" applyFont="1" applyBorder="1" applyAlignment="1">
      <alignment horizontal="right"/>
    </xf>
    <xf numFmtId="3" fontId="5" fillId="0" borderId="0" xfId="0" applyNumberFormat="1" applyFont="1" applyBorder="1" applyAlignment="1">
      <alignment horizontal="right"/>
    </xf>
    <xf numFmtId="177" fontId="5" fillId="0" borderId="0" xfId="0" applyNumberFormat="1" applyFont="1" applyBorder="1" applyAlignment="1">
      <alignment horizontal="right"/>
    </xf>
    <xf numFmtId="4" fontId="5" fillId="0" borderId="0" xfId="0" applyNumberFormat="1" applyFont="1" applyBorder="1" applyAlignment="1">
      <alignment horizontal="right"/>
    </xf>
    <xf numFmtId="0" fontId="5" fillId="0" borderId="0" xfId="0" applyFont="1" applyBorder="1"/>
    <xf numFmtId="3" fontId="5" fillId="0" borderId="0" xfId="0" applyNumberFormat="1" applyFont="1" applyBorder="1"/>
    <xf numFmtId="3" fontId="34" fillId="0" borderId="0" xfId="0" applyNumberFormat="1" applyFont="1" applyBorder="1"/>
    <xf numFmtId="9" fontId="34" fillId="0" borderId="0" xfId="0" applyNumberFormat="1" applyFont="1" applyBorder="1"/>
    <xf numFmtId="166" fontId="34" fillId="0" borderId="0" xfId="0" applyNumberFormat="1" applyFont="1" applyBorder="1"/>
    <xf numFmtId="3" fontId="68" fillId="0" borderId="0" xfId="0" applyNumberFormat="1" applyFont="1" applyBorder="1" applyAlignment="1">
      <alignment horizontal="right"/>
    </xf>
    <xf numFmtId="166" fontId="68" fillId="0" borderId="0" xfId="0" applyNumberFormat="1" applyFont="1" applyBorder="1" applyAlignment="1">
      <alignment horizontal="right"/>
    </xf>
    <xf numFmtId="49" fontId="3" fillId="0" borderId="32" xfId="0" applyNumberFormat="1" applyFont="1" applyBorder="1" applyAlignment="1">
      <alignment horizontal="center"/>
    </xf>
    <xf numFmtId="49" fontId="3" fillId="0" borderId="159" xfId="0" applyNumberFormat="1" applyFont="1" applyBorder="1" applyAlignment="1">
      <alignment horizontal="center"/>
    </xf>
    <xf numFmtId="49" fontId="3" fillId="0" borderId="33" xfId="0" applyNumberFormat="1" applyFont="1" applyBorder="1" applyAlignment="1">
      <alignment horizontal="center"/>
    </xf>
    <xf numFmtId="49" fontId="3" fillId="0" borderId="102" xfId="0" applyNumberFormat="1" applyFont="1" applyBorder="1" applyAlignment="1">
      <alignment horizontal="center"/>
    </xf>
    <xf numFmtId="49" fontId="3" fillId="0" borderId="162" xfId="0" applyNumberFormat="1" applyFont="1" applyBorder="1" applyAlignment="1">
      <alignment horizontal="center"/>
    </xf>
    <xf numFmtId="49" fontId="3" fillId="0" borderId="164" xfId="0" applyNumberFormat="1" applyFont="1" applyBorder="1" applyAlignment="1">
      <alignment horizontal="center"/>
    </xf>
    <xf numFmtId="3" fontId="68" fillId="0" borderId="165" xfId="0" applyNumberFormat="1" applyFont="1" applyBorder="1"/>
    <xf numFmtId="166" fontId="68" fillId="0" borderId="165" xfId="0" applyNumberFormat="1" applyFont="1" applyBorder="1"/>
    <xf numFmtId="166" fontId="68" fillId="0" borderId="166" xfId="0" applyNumberFormat="1" applyFont="1" applyBorder="1"/>
    <xf numFmtId="3" fontId="34" fillId="0" borderId="165" xfId="0" applyNumberFormat="1" applyFont="1" applyBorder="1" applyAlignment="1">
      <alignment horizontal="right"/>
    </xf>
    <xf numFmtId="166" fontId="5" fillId="0" borderId="165" xfId="0" applyNumberFormat="1" applyFont="1" applyBorder="1" applyAlignment="1">
      <alignment horizontal="right"/>
    </xf>
    <xf numFmtId="166" fontId="5" fillId="0" borderId="166" xfId="0" applyNumberFormat="1" applyFont="1" applyBorder="1" applyAlignment="1">
      <alignment horizontal="right"/>
    </xf>
    <xf numFmtId="3" fontId="5" fillId="0" borderId="165" xfId="0" applyNumberFormat="1" applyFont="1" applyBorder="1" applyAlignment="1">
      <alignment horizontal="right"/>
    </xf>
    <xf numFmtId="166" fontId="69" fillId="0" borderId="166" xfId="0" applyNumberFormat="1" applyFont="1" applyBorder="1" applyAlignment="1">
      <alignment horizontal="right"/>
    </xf>
    <xf numFmtId="177" fontId="5" fillId="0" borderId="165" xfId="0" applyNumberFormat="1" applyFont="1" applyBorder="1" applyAlignment="1">
      <alignment horizontal="right"/>
    </xf>
    <xf numFmtId="4" fontId="5" fillId="0" borderId="165" xfId="0" applyNumberFormat="1" applyFont="1" applyBorder="1" applyAlignment="1">
      <alignment horizontal="right"/>
    </xf>
    <xf numFmtId="0" fontId="5" fillId="0" borderId="165" xfId="0" applyFont="1" applyBorder="1"/>
    <xf numFmtId="3" fontId="5" fillId="0" borderId="165" xfId="0" applyNumberFormat="1" applyFont="1" applyBorder="1"/>
    <xf numFmtId="3" fontId="34" fillId="0" borderId="165" xfId="0" applyNumberFormat="1" applyFont="1" applyBorder="1"/>
    <xf numFmtId="9" fontId="34" fillId="0" borderId="165" xfId="0" applyNumberFormat="1" applyFont="1" applyBorder="1"/>
    <xf numFmtId="3" fontId="11" fillId="0" borderId="164" xfId="0" applyNumberFormat="1" applyFont="1" applyBorder="1" applyAlignment="1">
      <alignment horizontal="center"/>
    </xf>
    <xf numFmtId="0" fontId="31" fillId="2" borderId="33" xfId="0" applyFont="1" applyFill="1" applyBorder="1" applyAlignment="1">
      <alignment vertical="center" wrapText="1"/>
    </xf>
    <xf numFmtId="0" fontId="33" fillId="2" borderId="17" xfId="26" applyNumberFormat="1" applyFont="1" applyFill="1" applyBorder="1" applyAlignment="1">
      <alignment horizontal="right"/>
    </xf>
    <xf numFmtId="0" fontId="33" fillId="2" borderId="0" xfId="26" applyNumberFormat="1" applyFont="1" applyFill="1" applyBorder="1" applyAlignment="1">
      <alignment horizontal="right"/>
    </xf>
    <xf numFmtId="0" fontId="34" fillId="0" borderId="167" xfId="0" applyFont="1" applyFill="1" applyBorder="1"/>
    <xf numFmtId="169" fontId="34" fillId="0" borderId="168" xfId="0" applyNumberFormat="1" applyFont="1" applyFill="1" applyBorder="1"/>
    <xf numFmtId="0" fontId="34" fillId="0" borderId="168" xfId="0" applyFont="1" applyFill="1" applyBorder="1"/>
    <xf numFmtId="9" fontId="34" fillId="0" borderId="168" xfId="0" applyNumberFormat="1" applyFont="1" applyFill="1" applyBorder="1"/>
    <xf numFmtId="9" fontId="34" fillId="0" borderId="169" xfId="0" applyNumberFormat="1" applyFont="1" applyFill="1" applyBorder="1"/>
    <xf numFmtId="0" fontId="34" fillId="0" borderId="170" xfId="0" applyFont="1" applyFill="1" applyBorder="1"/>
    <xf numFmtId="169" fontId="34" fillId="0" borderId="171" xfId="0" applyNumberFormat="1" applyFont="1" applyFill="1" applyBorder="1"/>
    <xf numFmtId="0" fontId="34" fillId="0" borderId="171" xfId="0" applyFont="1" applyFill="1" applyBorder="1"/>
    <xf numFmtId="9" fontId="34" fillId="0" borderId="171" xfId="0" applyNumberFormat="1" applyFont="1" applyFill="1" applyBorder="1"/>
    <xf numFmtId="9" fontId="34" fillId="0" borderId="172" xfId="0" applyNumberFormat="1" applyFont="1" applyFill="1" applyBorder="1"/>
    <xf numFmtId="0" fontId="41" fillId="0" borderId="167" xfId="0" applyFont="1" applyFill="1" applyBorder="1"/>
    <xf numFmtId="0" fontId="41" fillId="0" borderId="170" xfId="0" applyFont="1" applyFill="1" applyBorder="1"/>
    <xf numFmtId="3" fontId="34" fillId="0" borderId="168" xfId="0" applyNumberFormat="1" applyFont="1" applyFill="1" applyBorder="1"/>
    <xf numFmtId="3" fontId="34" fillId="0" borderId="169" xfId="0" applyNumberFormat="1" applyFont="1" applyFill="1" applyBorder="1"/>
    <xf numFmtId="3" fontId="34" fillId="0" borderId="171" xfId="0" applyNumberFormat="1" applyFont="1" applyFill="1" applyBorder="1"/>
    <xf numFmtId="3" fontId="34" fillId="0" borderId="172" xfId="0" applyNumberFormat="1" applyFont="1" applyFill="1" applyBorder="1"/>
    <xf numFmtId="3" fontId="33" fillId="2" borderId="82" xfId="76" applyNumberFormat="1" applyFont="1" applyFill="1" applyBorder="1" applyAlignment="1">
      <alignment horizontal="center" vertical="center"/>
    </xf>
    <xf numFmtId="3" fontId="33" fillId="2" borderId="62" xfId="76" applyNumberFormat="1" applyFont="1" applyFill="1" applyBorder="1" applyAlignment="1">
      <alignment horizontal="center" vertical="center"/>
    </xf>
    <xf numFmtId="0" fontId="31" fillId="0" borderId="21" xfId="76" applyFont="1" applyFill="1" applyBorder="1"/>
    <xf numFmtId="0" fontId="31" fillId="0" borderId="54" xfId="76" applyFont="1" applyFill="1" applyBorder="1"/>
    <xf numFmtId="0" fontId="33" fillId="2" borderId="173" xfId="76" applyNumberFormat="1" applyFont="1" applyFill="1" applyBorder="1" applyAlignment="1">
      <alignment horizontal="left"/>
    </xf>
    <xf numFmtId="0" fontId="33" fillId="2" borderId="174" xfId="76" applyNumberFormat="1" applyFont="1" applyFill="1" applyBorder="1" applyAlignment="1">
      <alignment horizontal="left"/>
    </xf>
    <xf numFmtId="3" fontId="31" fillId="0" borderId="21" xfId="76" applyNumberFormat="1" applyFont="1" applyFill="1" applyBorder="1"/>
    <xf numFmtId="3" fontId="31" fillId="0" borderId="29" xfId="76" applyNumberFormat="1" applyFont="1" applyFill="1" applyBorder="1"/>
    <xf numFmtId="9" fontId="31" fillId="0" borderId="54" xfId="76" applyNumberFormat="1" applyFont="1" applyFill="1" applyBorder="1"/>
    <xf numFmtId="0" fontId="33" fillId="2" borderId="175" xfId="76" applyNumberFormat="1" applyFont="1" applyFill="1" applyBorder="1" applyAlignment="1">
      <alignment horizontal="left"/>
    </xf>
    <xf numFmtId="0" fontId="33" fillId="2" borderId="163" xfId="76" applyNumberFormat="1" applyFont="1" applyFill="1" applyBorder="1" applyAlignment="1">
      <alignment horizontal="left"/>
    </xf>
    <xf numFmtId="3" fontId="31" fillId="0" borderId="22" xfId="76" applyNumberFormat="1" applyFont="1" applyFill="1" applyBorder="1"/>
  </cellXfs>
  <cellStyles count="99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8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" xfId="83" builtinId="5"/>
    <cellStyle name="Procenta 10" xfId="84"/>
    <cellStyle name="Procenta 11" xfId="85"/>
    <cellStyle name="Procenta 2" xfId="86"/>
    <cellStyle name="Procenta 2 2" xfId="87"/>
    <cellStyle name="Procenta 2 2 2" xfId="88"/>
    <cellStyle name="Procenta 2 3" xfId="89"/>
    <cellStyle name="Procenta 3" xfId="90"/>
    <cellStyle name="Procenta 3 2" xfId="91"/>
    <cellStyle name="Procenta 4" xfId="92"/>
    <cellStyle name="Procenta 5" xfId="93"/>
    <cellStyle name="Procenta 6" xfId="94"/>
    <cellStyle name="Procenta 7" xfId="95"/>
    <cellStyle name="Procenta 8" xfId="96"/>
    <cellStyle name="Procenta 9" xfId="97"/>
  </cellStyles>
  <dxfs count="90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lor rgb="FFFF000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Relationship Id="rId8" Type="http://schemas.openxmlformats.org/officeDocument/2006/relationships/worksheet" Target="worksheets/sheet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Graf'!$B$4:$L$4</c:f>
              <c:numCache>
                <c:formatCode>General</c:formatCode>
                <c:ptCount val="11"/>
                <c:pt idx="0">
                  <c:v>0.77520962072480815</c:v>
                </c:pt>
                <c:pt idx="1">
                  <c:v>1.0780529268670156</c:v>
                </c:pt>
                <c:pt idx="2">
                  <c:v>1.2716394887565114</c:v>
                </c:pt>
                <c:pt idx="3">
                  <c:v>1.4934668355718588</c:v>
                </c:pt>
                <c:pt idx="4">
                  <c:v>1.6560443377626812</c:v>
                </c:pt>
                <c:pt idx="5">
                  <c:v>1.6371149270930769</c:v>
                </c:pt>
                <c:pt idx="6">
                  <c:v>1.6973990684169626</c:v>
                </c:pt>
                <c:pt idx="7">
                  <c:v>1.6841146806301424</c:v>
                </c:pt>
                <c:pt idx="8">
                  <c:v>1.6006431906457852</c:v>
                </c:pt>
                <c:pt idx="9">
                  <c:v>1.5690673803387176</c:v>
                </c:pt>
                <c:pt idx="10">
                  <c:v>1.5502765884184484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55763456"/>
        <c:axId val="-1855768896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1.3521651907203331</c:v>
                </c:pt>
                <c:pt idx="1">
                  <c:v>1.3521651907203331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855767264"/>
        <c:axId val="-1855766720"/>
      </c:scatterChart>
      <c:catAx>
        <c:axId val="-18557634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18557688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85576889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1855763456"/>
        <c:crosses val="autoZero"/>
        <c:crossBetween val="between"/>
      </c:valAx>
      <c:valAx>
        <c:axId val="-1855767264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1855766720"/>
        <c:crosses val="max"/>
        <c:crossBetween val="midCat"/>
      </c:valAx>
      <c:valAx>
        <c:axId val="-1855766720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1855767264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186982254294491E-3"/>
          <c:y val="5.0152439238661207E-3"/>
          <c:w val="0.98971349332984049"/>
          <c:h val="0.90199495667231877"/>
        </c:manualLayout>
      </c:layout>
      <c:lineChart>
        <c:grouping val="standard"/>
        <c:varyColors val="0"/>
        <c:ser>
          <c:idx val="1"/>
          <c:order val="0"/>
          <c:tx>
            <c:strRef>
              <c:f>ALOS!$E$32</c:f>
              <c:strCache>
                <c:ptCount val="1"/>
                <c:pt idx="0">
                  <c:v>%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ALOS!$A$33:$A$45</c:f>
              <c:strCache>
                <c:ptCount val="13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  <c:pt idx="12">
                  <c:v>1-13</c:v>
                </c:pt>
              </c:strCache>
            </c:strRef>
          </c:cat>
          <c:val>
            <c:numRef>
              <c:f>ALOS!$E$33:$E$43</c:f>
              <c:numCache>
                <c:formatCode>0%</c:formatCode>
                <c:ptCount val="11"/>
                <c:pt idx="0">
                  <c:v>2.8507462686567164</c:v>
                </c:pt>
                <c:pt idx="1">
                  <c:v>2.9623217922606924</c:v>
                </c:pt>
                <c:pt idx="2">
                  <c:v>2.7766281192939744</c:v>
                </c:pt>
                <c:pt idx="3">
                  <c:v>2.8596881959910911</c:v>
                </c:pt>
                <c:pt idx="4">
                  <c:v>2.6747494342062721</c:v>
                </c:pt>
                <c:pt idx="5">
                  <c:v>2.6506904955320878</c:v>
                </c:pt>
                <c:pt idx="6">
                  <c:v>2.7969480679301011</c:v>
                </c:pt>
                <c:pt idx="7">
                  <c:v>2.879023307436182</c:v>
                </c:pt>
                <c:pt idx="8">
                  <c:v>2.8960668432851029</c:v>
                </c:pt>
                <c:pt idx="9">
                  <c:v>2.9117538688282978</c:v>
                </c:pt>
                <c:pt idx="10">
                  <c:v>3.0283228118068588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21D1-4C90-8F7E-BB3592EC0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55765632"/>
        <c:axId val="-1855765088"/>
      </c:lineChart>
      <c:scatterChart>
        <c:scatterStyle val="smoothMarker"/>
        <c:varyColors val="0"/>
        <c:ser>
          <c:idx val="0"/>
          <c:order val="1"/>
          <c:tx>
            <c:strRef>
              <c:f>ALOS!$H$32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ALOS!$G$33:$G$34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ALOS!$H$33:$H$34</c:f>
              <c:numCache>
                <c:formatCode>0%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21D1-4C90-8F7E-BB3592EC0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855764544"/>
        <c:axId val="-1855769984"/>
      </c:scatterChart>
      <c:catAx>
        <c:axId val="-18557656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18557650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855765088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extTo"/>
        <c:crossAx val="-1855765632"/>
        <c:crosses val="autoZero"/>
        <c:crossBetween val="between"/>
      </c:valAx>
      <c:valAx>
        <c:axId val="-1855764544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1855769984"/>
        <c:crosses val="max"/>
        <c:crossBetween val="midCat"/>
      </c:valAx>
      <c:valAx>
        <c:axId val="-1855769984"/>
        <c:scaling>
          <c:orientation val="minMax"/>
        </c:scaling>
        <c:delete val="1"/>
        <c:axPos val="r"/>
        <c:numFmt formatCode="0%" sourceLinked="1"/>
        <c:majorTickMark val="out"/>
        <c:minorTickMark val="none"/>
        <c:tickLblPos val="nextTo"/>
        <c:crossAx val="-1855764544"/>
        <c:crosses val="max"/>
        <c:crossBetween val="midCat"/>
      </c:valAx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1333500</xdr:colOff>
      <xdr:row>28</xdr:row>
      <xdr:rowOff>163285</xdr:rowOff>
    </xdr:to>
    <xdr:graphicFrame macro="">
      <xdr:nvGraphicFramePr>
        <xdr:cNvPr id="63803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36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254" bestFit="1" customWidth="1"/>
    <col min="2" max="2" width="102.21875" style="254" bestFit="1" customWidth="1"/>
    <col min="3" max="3" width="16.109375" style="51" hidden="1" customWidth="1"/>
    <col min="4" max="16384" width="8.88671875" style="254"/>
  </cols>
  <sheetData>
    <row r="1" spans="1:3" ht="18.600000000000001" customHeight="1" thickBot="1" x14ac:dyDescent="0.4">
      <c r="A1" s="481" t="s">
        <v>132</v>
      </c>
      <c r="B1" s="481"/>
    </row>
    <row r="2" spans="1:3" ht="14.4" customHeight="1" thickBot="1" x14ac:dyDescent="0.35">
      <c r="A2" s="382" t="s">
        <v>310</v>
      </c>
      <c r="B2" s="50"/>
    </row>
    <row r="3" spans="1:3" ht="14.4" customHeight="1" thickBot="1" x14ac:dyDescent="0.35">
      <c r="A3" s="477" t="s">
        <v>182</v>
      </c>
      <c r="B3" s="478"/>
    </row>
    <row r="4" spans="1:3" ht="14.4" customHeight="1" x14ac:dyDescent="0.3">
      <c r="A4" s="271" t="str">
        <f t="shared" ref="A4:A8" si="0">HYPERLINK("#'"&amp;C4&amp;"'!A1",C4)</f>
        <v>Motivace</v>
      </c>
      <c r="B4" s="182" t="s">
        <v>151</v>
      </c>
      <c r="C4" s="51" t="s">
        <v>152</v>
      </c>
    </row>
    <row r="5" spans="1:3" ht="14.4" customHeight="1" x14ac:dyDescent="0.3">
      <c r="A5" s="272" t="str">
        <f t="shared" si="0"/>
        <v>HI</v>
      </c>
      <c r="B5" s="183" t="s">
        <v>175</v>
      </c>
      <c r="C5" s="51" t="s">
        <v>136</v>
      </c>
    </row>
    <row r="6" spans="1:3" ht="14.4" customHeight="1" x14ac:dyDescent="0.3">
      <c r="A6" s="273" t="str">
        <f t="shared" si="0"/>
        <v>HI Graf</v>
      </c>
      <c r="B6" s="184" t="s">
        <v>128</v>
      </c>
      <c r="C6" s="51" t="s">
        <v>137</v>
      </c>
    </row>
    <row r="7" spans="1:3" ht="14.4" customHeight="1" x14ac:dyDescent="0.3">
      <c r="A7" s="273" t="str">
        <f t="shared" si="0"/>
        <v>Man Tab</v>
      </c>
      <c r="B7" s="184" t="s">
        <v>313</v>
      </c>
      <c r="C7" s="51" t="s">
        <v>138</v>
      </c>
    </row>
    <row r="8" spans="1:3" ht="14.4" customHeight="1" thickBot="1" x14ac:dyDescent="0.35">
      <c r="A8" s="274" t="str">
        <f t="shared" si="0"/>
        <v>HV</v>
      </c>
      <c r="B8" s="185" t="s">
        <v>61</v>
      </c>
      <c r="C8" s="51" t="s">
        <v>66</v>
      </c>
    </row>
    <row r="9" spans="1:3" ht="14.4" customHeight="1" thickBot="1" x14ac:dyDescent="0.35">
      <c r="A9" s="186"/>
      <c r="B9" s="186"/>
    </row>
    <row r="10" spans="1:3" ht="14.4" customHeight="1" thickBot="1" x14ac:dyDescent="0.35">
      <c r="A10" s="479" t="s">
        <v>133</v>
      </c>
      <c r="B10" s="478"/>
    </row>
    <row r="11" spans="1:3" ht="14.4" customHeight="1" x14ac:dyDescent="0.3">
      <c r="A11" s="275" t="str">
        <f t="shared" ref="A11" si="1">HYPERLINK("#'"&amp;C11&amp;"'!A1",C11)</f>
        <v>Léky Žádanky</v>
      </c>
      <c r="B11" s="183" t="s">
        <v>176</v>
      </c>
      <c r="C11" s="51" t="s">
        <v>139</v>
      </c>
    </row>
    <row r="12" spans="1:3" ht="14.4" customHeight="1" x14ac:dyDescent="0.3">
      <c r="A12" s="273" t="str">
        <f t="shared" ref="A12:A23" si="2">HYPERLINK("#'"&amp;C12&amp;"'!A1",C12)</f>
        <v>LŽ Detail</v>
      </c>
      <c r="B12" s="184" t="s">
        <v>205</v>
      </c>
      <c r="C12" s="51" t="s">
        <v>140</v>
      </c>
    </row>
    <row r="13" spans="1:3" ht="28.8" customHeight="1" x14ac:dyDescent="0.3">
      <c r="A13" s="273" t="str">
        <f t="shared" si="2"/>
        <v>LŽ PL</v>
      </c>
      <c r="B13" s="692" t="s">
        <v>206</v>
      </c>
      <c r="C13" s="51" t="s">
        <v>186</v>
      </c>
    </row>
    <row r="14" spans="1:3" ht="14.4" customHeight="1" x14ac:dyDescent="0.3">
      <c r="A14" s="273" t="str">
        <f t="shared" si="2"/>
        <v>LŽ PL Detail</v>
      </c>
      <c r="B14" s="184" t="s">
        <v>3962</v>
      </c>
      <c r="C14" s="51" t="s">
        <v>188</v>
      </c>
    </row>
    <row r="15" spans="1:3" ht="14.4" customHeight="1" x14ac:dyDescent="0.3">
      <c r="A15" s="273" t="str">
        <f t="shared" si="2"/>
        <v>LŽ Statim</v>
      </c>
      <c r="B15" s="463" t="s">
        <v>260</v>
      </c>
      <c r="C15" s="51" t="s">
        <v>270</v>
      </c>
    </row>
    <row r="16" spans="1:3" ht="14.4" customHeight="1" x14ac:dyDescent="0.3">
      <c r="A16" s="273" t="str">
        <f t="shared" si="2"/>
        <v>Léky Recepty</v>
      </c>
      <c r="B16" s="184" t="s">
        <v>177</v>
      </c>
      <c r="C16" s="51" t="s">
        <v>141</v>
      </c>
    </row>
    <row r="17" spans="1:3" ht="14.4" customHeight="1" x14ac:dyDescent="0.3">
      <c r="A17" s="273" t="str">
        <f t="shared" si="2"/>
        <v>LRp Lékaři</v>
      </c>
      <c r="B17" s="184" t="s">
        <v>191</v>
      </c>
      <c r="C17" s="51" t="s">
        <v>192</v>
      </c>
    </row>
    <row r="18" spans="1:3" ht="14.4" customHeight="1" x14ac:dyDescent="0.3">
      <c r="A18" s="273" t="str">
        <f t="shared" si="2"/>
        <v>LRp Detail</v>
      </c>
      <c r="B18" s="184" t="s">
        <v>5324</v>
      </c>
      <c r="C18" s="51" t="s">
        <v>142</v>
      </c>
    </row>
    <row r="19" spans="1:3" ht="28.8" customHeight="1" x14ac:dyDescent="0.3">
      <c r="A19" s="273" t="str">
        <f t="shared" si="2"/>
        <v>LRp PL</v>
      </c>
      <c r="B19" s="692" t="s">
        <v>5325</v>
      </c>
      <c r="C19" s="51" t="s">
        <v>187</v>
      </c>
    </row>
    <row r="20" spans="1:3" ht="14.4" customHeight="1" x14ac:dyDescent="0.3">
      <c r="A20" s="273" t="str">
        <f>HYPERLINK("#'"&amp;C20&amp;"'!A1",C20)</f>
        <v>LRp PL Detail</v>
      </c>
      <c r="B20" s="184" t="s">
        <v>5336</v>
      </c>
      <c r="C20" s="51" t="s">
        <v>189</v>
      </c>
    </row>
    <row r="21" spans="1:3" ht="14.4" customHeight="1" x14ac:dyDescent="0.3">
      <c r="A21" s="275" t="str">
        <f t="shared" ref="A21" si="3">HYPERLINK("#'"&amp;C21&amp;"'!A1",C21)</f>
        <v>Materiál Žádanky</v>
      </c>
      <c r="B21" s="184" t="s">
        <v>178</v>
      </c>
      <c r="C21" s="51" t="s">
        <v>143</v>
      </c>
    </row>
    <row r="22" spans="1:3" ht="14.4" customHeight="1" x14ac:dyDescent="0.3">
      <c r="A22" s="273" t="str">
        <f t="shared" si="2"/>
        <v>MŽ Detail</v>
      </c>
      <c r="B22" s="184" t="s">
        <v>5710</v>
      </c>
      <c r="C22" s="51" t="s">
        <v>144</v>
      </c>
    </row>
    <row r="23" spans="1:3" ht="14.4" customHeight="1" thickBot="1" x14ac:dyDescent="0.35">
      <c r="A23" s="275" t="str">
        <f t="shared" si="2"/>
        <v>Osobní náklady</v>
      </c>
      <c r="B23" s="184" t="s">
        <v>130</v>
      </c>
      <c r="C23" s="51" t="s">
        <v>145</v>
      </c>
    </row>
    <row r="24" spans="1:3" ht="14.4" customHeight="1" thickBot="1" x14ac:dyDescent="0.35">
      <c r="A24" s="187"/>
      <c r="B24" s="187"/>
    </row>
    <row r="25" spans="1:3" ht="14.4" customHeight="1" thickBot="1" x14ac:dyDescent="0.35">
      <c r="A25" s="480" t="s">
        <v>134</v>
      </c>
      <c r="B25" s="478"/>
    </row>
    <row r="26" spans="1:3" ht="14.4" customHeight="1" x14ac:dyDescent="0.3">
      <c r="A26" s="276" t="str">
        <f t="shared" ref="A26:A36" si="4">HYPERLINK("#'"&amp;C26&amp;"'!A1",C26)</f>
        <v>ZV Vykáz.-A</v>
      </c>
      <c r="B26" s="183" t="s">
        <v>5714</v>
      </c>
      <c r="C26" s="51" t="s">
        <v>153</v>
      </c>
    </row>
    <row r="27" spans="1:3" ht="14.4" customHeight="1" x14ac:dyDescent="0.3">
      <c r="A27" s="273" t="str">
        <f t="shared" ref="A27" si="5">HYPERLINK("#'"&amp;C27&amp;"'!A1",C27)</f>
        <v>ZV Vykáz.-A Lékaři</v>
      </c>
      <c r="B27" s="184" t="s">
        <v>5717</v>
      </c>
      <c r="C27" s="51" t="s">
        <v>273</v>
      </c>
    </row>
    <row r="28" spans="1:3" ht="14.4" customHeight="1" x14ac:dyDescent="0.3">
      <c r="A28" s="273" t="str">
        <f t="shared" si="4"/>
        <v>ZV Vykáz.-A Detail</v>
      </c>
      <c r="B28" s="184" t="s">
        <v>5763</v>
      </c>
      <c r="C28" s="51" t="s">
        <v>154</v>
      </c>
    </row>
    <row r="29" spans="1:3" ht="14.4" customHeight="1" x14ac:dyDescent="0.3">
      <c r="A29" s="273" t="str">
        <f t="shared" si="4"/>
        <v>ZV Vykáz.-H</v>
      </c>
      <c r="B29" s="184" t="s">
        <v>157</v>
      </c>
      <c r="C29" s="51" t="s">
        <v>155</v>
      </c>
    </row>
    <row r="30" spans="1:3" ht="14.4" customHeight="1" x14ac:dyDescent="0.3">
      <c r="A30" s="273" t="str">
        <f t="shared" si="4"/>
        <v>ZV Vykáz.-H Detail</v>
      </c>
      <c r="B30" s="184" t="s">
        <v>5981</v>
      </c>
      <c r="C30" s="51" t="s">
        <v>156</v>
      </c>
    </row>
    <row r="31" spans="1:3" ht="14.4" customHeight="1" x14ac:dyDescent="0.3">
      <c r="A31" s="276" t="str">
        <f t="shared" si="4"/>
        <v>CaseMix</v>
      </c>
      <c r="B31" s="184" t="s">
        <v>135</v>
      </c>
      <c r="C31" s="51" t="s">
        <v>146</v>
      </c>
    </row>
    <row r="32" spans="1:3" ht="14.4" customHeight="1" x14ac:dyDescent="0.3">
      <c r="A32" s="273" t="str">
        <f t="shared" si="4"/>
        <v>ALOS</v>
      </c>
      <c r="B32" s="184" t="s">
        <v>115</v>
      </c>
      <c r="C32" s="51" t="s">
        <v>86</v>
      </c>
    </row>
    <row r="33" spans="1:3" ht="14.4" customHeight="1" x14ac:dyDescent="0.3">
      <c r="A33" s="273" t="str">
        <f t="shared" si="4"/>
        <v>Total</v>
      </c>
      <c r="B33" s="184" t="s">
        <v>6570</v>
      </c>
      <c r="C33" s="51" t="s">
        <v>147</v>
      </c>
    </row>
    <row r="34" spans="1:3" ht="14.4" customHeight="1" x14ac:dyDescent="0.3">
      <c r="A34" s="273" t="str">
        <f t="shared" si="4"/>
        <v>ZV Vyžád.</v>
      </c>
      <c r="B34" s="184" t="s">
        <v>158</v>
      </c>
      <c r="C34" s="51" t="s">
        <v>150</v>
      </c>
    </row>
    <row r="35" spans="1:3" ht="14.4" customHeight="1" x14ac:dyDescent="0.3">
      <c r="A35" s="273" t="str">
        <f t="shared" si="4"/>
        <v>ZV Vyžád. Detail</v>
      </c>
      <c r="B35" s="184" t="s">
        <v>7251</v>
      </c>
      <c r="C35" s="51" t="s">
        <v>149</v>
      </c>
    </row>
    <row r="36" spans="1:3" ht="14.4" customHeight="1" x14ac:dyDescent="0.3">
      <c r="A36" s="273" t="str">
        <f t="shared" si="4"/>
        <v>OD TISS</v>
      </c>
      <c r="B36" s="184" t="s">
        <v>181</v>
      </c>
      <c r="C36" s="51" t="s">
        <v>148</v>
      </c>
    </row>
  </sheetData>
  <mergeCells count="4">
    <mergeCell ref="A3:B3"/>
    <mergeCell ref="A10:B10"/>
    <mergeCell ref="A25:B25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theme="0" tint="-0.249977111117893"/>
    <pageSetUpPr fitToPage="1"/>
  </sheetPr>
  <dimension ref="A1:M260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5.77734375" style="254" bestFit="1" customWidth="1"/>
    <col min="2" max="2" width="8.88671875" style="254" bestFit="1" customWidth="1"/>
    <col min="3" max="3" width="7" style="254" bestFit="1" customWidth="1"/>
    <col min="4" max="4" width="53.44140625" style="254" bestFit="1" customWidth="1"/>
    <col min="5" max="5" width="28.44140625" style="254" bestFit="1" customWidth="1"/>
    <col min="6" max="6" width="6.6640625" style="336" customWidth="1"/>
    <col min="7" max="7" width="10" style="336" customWidth="1"/>
    <col min="8" max="8" width="6.77734375" style="339" bestFit="1" customWidth="1"/>
    <col min="9" max="9" width="6.6640625" style="336" customWidth="1"/>
    <col min="10" max="10" width="10" style="336" customWidth="1"/>
    <col min="11" max="11" width="6.77734375" style="339" bestFit="1" customWidth="1"/>
    <col min="12" max="12" width="6.6640625" style="336" customWidth="1"/>
    <col min="13" max="13" width="10" style="336" customWidth="1"/>
    <col min="14" max="16384" width="8.88671875" style="254"/>
  </cols>
  <sheetData>
    <row r="1" spans="1:13" ht="18.600000000000001" customHeight="1" thickBot="1" x14ac:dyDescent="0.4">
      <c r="A1" s="519" t="s">
        <v>3962</v>
      </c>
      <c r="B1" s="519"/>
      <c r="C1" s="519"/>
      <c r="D1" s="519"/>
      <c r="E1" s="519"/>
      <c r="F1" s="519"/>
      <c r="G1" s="519"/>
      <c r="H1" s="519"/>
      <c r="I1" s="519"/>
      <c r="J1" s="519"/>
      <c r="K1" s="519"/>
      <c r="L1" s="481"/>
      <c r="M1" s="481"/>
    </row>
    <row r="2" spans="1:13" ht="14.4" customHeight="1" thickBot="1" x14ac:dyDescent="0.35">
      <c r="A2" s="382" t="s">
        <v>310</v>
      </c>
      <c r="B2" s="335"/>
      <c r="C2" s="335"/>
      <c r="D2" s="335"/>
      <c r="E2" s="335"/>
      <c r="F2" s="343"/>
      <c r="G2" s="343"/>
      <c r="H2" s="344"/>
      <c r="I2" s="343"/>
      <c r="J2" s="343"/>
      <c r="K2" s="344"/>
      <c r="L2" s="343"/>
    </row>
    <row r="3" spans="1:13" ht="14.4" customHeight="1" thickBot="1" x14ac:dyDescent="0.35">
      <c r="E3" s="104" t="s">
        <v>159</v>
      </c>
      <c r="F3" s="47">
        <f>SUBTOTAL(9,F6:F1048576)</f>
        <v>182.8</v>
      </c>
      <c r="G3" s="47">
        <f>SUBTOTAL(9,G6:G1048576)</f>
        <v>27696.5339277639</v>
      </c>
      <c r="H3" s="48">
        <f>IF(M3=0,0,G3/M3)</f>
        <v>3.0336807449973458E-2</v>
      </c>
      <c r="I3" s="47">
        <f>SUBTOTAL(9,I6:I1048576)</f>
        <v>4386.6000000000004</v>
      </c>
      <c r="J3" s="47">
        <f>SUBTOTAL(9,J6:J1048576)</f>
        <v>885271.44971509336</v>
      </c>
      <c r="K3" s="48">
        <f>IF(M3=0,0,J3/M3)</f>
        <v>0.96966319255002575</v>
      </c>
      <c r="L3" s="47">
        <f>SUBTOTAL(9,L6:L1048576)</f>
        <v>4569.3999999999996</v>
      </c>
      <c r="M3" s="49">
        <f>SUBTOTAL(9,M6:M1048576)</f>
        <v>912967.98364285799</v>
      </c>
    </row>
    <row r="4" spans="1:13" ht="14.4" customHeight="1" thickBot="1" x14ac:dyDescent="0.35">
      <c r="A4" s="45"/>
      <c r="B4" s="45"/>
      <c r="C4" s="45"/>
      <c r="D4" s="45"/>
      <c r="E4" s="46"/>
      <c r="F4" s="523" t="s">
        <v>161</v>
      </c>
      <c r="G4" s="524"/>
      <c r="H4" s="525"/>
      <c r="I4" s="526" t="s">
        <v>160</v>
      </c>
      <c r="J4" s="524"/>
      <c r="K4" s="525"/>
      <c r="L4" s="527" t="s">
        <v>3</v>
      </c>
      <c r="M4" s="528"/>
    </row>
    <row r="5" spans="1:13" ht="14.4" customHeight="1" thickBot="1" x14ac:dyDescent="0.35">
      <c r="A5" s="676" t="s">
        <v>162</v>
      </c>
      <c r="B5" s="694" t="s">
        <v>163</v>
      </c>
      <c r="C5" s="694" t="s">
        <v>90</v>
      </c>
      <c r="D5" s="694" t="s">
        <v>164</v>
      </c>
      <c r="E5" s="694" t="s">
        <v>165</v>
      </c>
      <c r="F5" s="695" t="s">
        <v>28</v>
      </c>
      <c r="G5" s="695" t="s">
        <v>14</v>
      </c>
      <c r="H5" s="678" t="s">
        <v>166</v>
      </c>
      <c r="I5" s="677" t="s">
        <v>28</v>
      </c>
      <c r="J5" s="695" t="s">
        <v>14</v>
      </c>
      <c r="K5" s="678" t="s">
        <v>166</v>
      </c>
      <c r="L5" s="677" t="s">
        <v>28</v>
      </c>
      <c r="M5" s="696" t="s">
        <v>14</v>
      </c>
    </row>
    <row r="6" spans="1:13" ht="14.4" customHeight="1" x14ac:dyDescent="0.3">
      <c r="A6" s="658" t="s">
        <v>530</v>
      </c>
      <c r="B6" s="659" t="s">
        <v>3626</v>
      </c>
      <c r="C6" s="659" t="s">
        <v>3083</v>
      </c>
      <c r="D6" s="659" t="s">
        <v>3084</v>
      </c>
      <c r="E6" s="659" t="s">
        <v>3085</v>
      </c>
      <c r="F6" s="662"/>
      <c r="G6" s="662"/>
      <c r="H6" s="680">
        <v>0</v>
      </c>
      <c r="I6" s="662">
        <v>167</v>
      </c>
      <c r="J6" s="662">
        <v>11330.208515975017</v>
      </c>
      <c r="K6" s="680">
        <v>1</v>
      </c>
      <c r="L6" s="662">
        <v>167</v>
      </c>
      <c r="M6" s="663">
        <v>11330.208515975017</v>
      </c>
    </row>
    <row r="7" spans="1:13" ht="14.4" customHeight="1" x14ac:dyDescent="0.3">
      <c r="A7" s="664" t="s">
        <v>530</v>
      </c>
      <c r="B7" s="665" t="s">
        <v>3626</v>
      </c>
      <c r="C7" s="665" t="s">
        <v>3078</v>
      </c>
      <c r="D7" s="665" t="s">
        <v>3079</v>
      </c>
      <c r="E7" s="665" t="s">
        <v>3627</v>
      </c>
      <c r="F7" s="668">
        <v>7</v>
      </c>
      <c r="G7" s="668">
        <v>151.20028590915695</v>
      </c>
      <c r="H7" s="681">
        <v>0.33333375354053024</v>
      </c>
      <c r="I7" s="668">
        <v>14</v>
      </c>
      <c r="J7" s="668">
        <v>302.39999999999992</v>
      </c>
      <c r="K7" s="681">
        <v>0.66666624645946981</v>
      </c>
      <c r="L7" s="668">
        <v>21</v>
      </c>
      <c r="M7" s="669">
        <v>453.60028590915687</v>
      </c>
    </row>
    <row r="8" spans="1:13" ht="14.4" customHeight="1" x14ac:dyDescent="0.3">
      <c r="A8" s="664" t="s">
        <v>530</v>
      </c>
      <c r="B8" s="665" t="s">
        <v>3626</v>
      </c>
      <c r="C8" s="665" t="s">
        <v>3106</v>
      </c>
      <c r="D8" s="665" t="s">
        <v>3079</v>
      </c>
      <c r="E8" s="665" t="s">
        <v>3628</v>
      </c>
      <c r="F8" s="668"/>
      <c r="G8" s="668"/>
      <c r="H8" s="681">
        <v>0</v>
      </c>
      <c r="I8" s="668">
        <v>48</v>
      </c>
      <c r="J8" s="668">
        <v>3839.757731808882</v>
      </c>
      <c r="K8" s="681">
        <v>1</v>
      </c>
      <c r="L8" s="668">
        <v>48</v>
      </c>
      <c r="M8" s="669">
        <v>3839.757731808882</v>
      </c>
    </row>
    <row r="9" spans="1:13" ht="14.4" customHeight="1" x14ac:dyDescent="0.3">
      <c r="A9" s="664" t="s">
        <v>530</v>
      </c>
      <c r="B9" s="665" t="s">
        <v>3626</v>
      </c>
      <c r="C9" s="665" t="s">
        <v>3092</v>
      </c>
      <c r="D9" s="665" t="s">
        <v>2654</v>
      </c>
      <c r="E9" s="665" t="s">
        <v>3629</v>
      </c>
      <c r="F9" s="668"/>
      <c r="G9" s="668"/>
      <c r="H9" s="681">
        <v>0</v>
      </c>
      <c r="I9" s="668">
        <v>3</v>
      </c>
      <c r="J9" s="668">
        <v>129.63</v>
      </c>
      <c r="K9" s="681">
        <v>1</v>
      </c>
      <c r="L9" s="668">
        <v>3</v>
      </c>
      <c r="M9" s="669">
        <v>129.63</v>
      </c>
    </row>
    <row r="10" spans="1:13" ht="14.4" customHeight="1" x14ac:dyDescent="0.3">
      <c r="A10" s="664" t="s">
        <v>530</v>
      </c>
      <c r="B10" s="665" t="s">
        <v>3626</v>
      </c>
      <c r="C10" s="665" t="s">
        <v>3101</v>
      </c>
      <c r="D10" s="665" t="s">
        <v>2654</v>
      </c>
      <c r="E10" s="665" t="s">
        <v>3630</v>
      </c>
      <c r="F10" s="668"/>
      <c r="G10" s="668"/>
      <c r="H10" s="681">
        <v>0</v>
      </c>
      <c r="I10" s="668">
        <v>4</v>
      </c>
      <c r="J10" s="668">
        <v>703.30900566093578</v>
      </c>
      <c r="K10" s="681">
        <v>1</v>
      </c>
      <c r="L10" s="668">
        <v>4</v>
      </c>
      <c r="M10" s="669">
        <v>703.30900566093578</v>
      </c>
    </row>
    <row r="11" spans="1:13" ht="14.4" customHeight="1" x14ac:dyDescent="0.3">
      <c r="A11" s="664" t="s">
        <v>530</v>
      </c>
      <c r="B11" s="665" t="s">
        <v>3626</v>
      </c>
      <c r="C11" s="665" t="s">
        <v>2653</v>
      </c>
      <c r="D11" s="665" t="s">
        <v>2654</v>
      </c>
      <c r="E11" s="665" t="s">
        <v>3629</v>
      </c>
      <c r="F11" s="668"/>
      <c r="G11" s="668"/>
      <c r="H11" s="681">
        <v>0</v>
      </c>
      <c r="I11" s="668">
        <v>3</v>
      </c>
      <c r="J11" s="668">
        <v>129.89999999999998</v>
      </c>
      <c r="K11" s="681">
        <v>1</v>
      </c>
      <c r="L11" s="668">
        <v>3</v>
      </c>
      <c r="M11" s="669">
        <v>129.89999999999998</v>
      </c>
    </row>
    <row r="12" spans="1:13" ht="14.4" customHeight="1" x14ac:dyDescent="0.3">
      <c r="A12" s="664" t="s">
        <v>530</v>
      </c>
      <c r="B12" s="665" t="s">
        <v>3631</v>
      </c>
      <c r="C12" s="665" t="s">
        <v>2733</v>
      </c>
      <c r="D12" s="665" t="s">
        <v>2734</v>
      </c>
      <c r="E12" s="665" t="s">
        <v>3632</v>
      </c>
      <c r="F12" s="668"/>
      <c r="G12" s="668"/>
      <c r="H12" s="681">
        <v>0</v>
      </c>
      <c r="I12" s="668">
        <v>6</v>
      </c>
      <c r="J12" s="668">
        <v>394.92028809061065</v>
      </c>
      <c r="K12" s="681">
        <v>1</v>
      </c>
      <c r="L12" s="668">
        <v>6</v>
      </c>
      <c r="M12" s="669">
        <v>394.92028809061065</v>
      </c>
    </row>
    <row r="13" spans="1:13" ht="14.4" customHeight="1" x14ac:dyDescent="0.3">
      <c r="A13" s="664" t="s">
        <v>530</v>
      </c>
      <c r="B13" s="665" t="s">
        <v>3631</v>
      </c>
      <c r="C13" s="665" t="s">
        <v>2622</v>
      </c>
      <c r="D13" s="665" t="s">
        <v>3633</v>
      </c>
      <c r="E13" s="665" t="s">
        <v>3634</v>
      </c>
      <c r="F13" s="668"/>
      <c r="G13" s="668"/>
      <c r="H13" s="681">
        <v>0</v>
      </c>
      <c r="I13" s="668">
        <v>5</v>
      </c>
      <c r="J13" s="668">
        <v>437.19992974836214</v>
      </c>
      <c r="K13" s="681">
        <v>1</v>
      </c>
      <c r="L13" s="668">
        <v>5</v>
      </c>
      <c r="M13" s="669">
        <v>437.19992974836214</v>
      </c>
    </row>
    <row r="14" spans="1:13" ht="14.4" customHeight="1" x14ac:dyDescent="0.3">
      <c r="A14" s="664" t="s">
        <v>530</v>
      </c>
      <c r="B14" s="665" t="s">
        <v>3631</v>
      </c>
      <c r="C14" s="665" t="s">
        <v>2626</v>
      </c>
      <c r="D14" s="665" t="s">
        <v>3633</v>
      </c>
      <c r="E14" s="665" t="s">
        <v>3635</v>
      </c>
      <c r="F14" s="668"/>
      <c r="G14" s="668"/>
      <c r="H14" s="681">
        <v>0</v>
      </c>
      <c r="I14" s="668">
        <v>3</v>
      </c>
      <c r="J14" s="668">
        <v>481.85999999999984</v>
      </c>
      <c r="K14" s="681">
        <v>1</v>
      </c>
      <c r="L14" s="668">
        <v>3</v>
      </c>
      <c r="M14" s="669">
        <v>481.85999999999984</v>
      </c>
    </row>
    <row r="15" spans="1:13" ht="14.4" customHeight="1" x14ac:dyDescent="0.3">
      <c r="A15" s="664" t="s">
        <v>530</v>
      </c>
      <c r="B15" s="665" t="s">
        <v>3636</v>
      </c>
      <c r="C15" s="665" t="s">
        <v>2822</v>
      </c>
      <c r="D15" s="665" t="s">
        <v>2823</v>
      </c>
      <c r="E15" s="665" t="s">
        <v>3637</v>
      </c>
      <c r="F15" s="668"/>
      <c r="G15" s="668"/>
      <c r="H15" s="681">
        <v>0</v>
      </c>
      <c r="I15" s="668">
        <v>1</v>
      </c>
      <c r="J15" s="668">
        <v>72.489999999999995</v>
      </c>
      <c r="K15" s="681">
        <v>1</v>
      </c>
      <c r="L15" s="668">
        <v>1</v>
      </c>
      <c r="M15" s="669">
        <v>72.489999999999995</v>
      </c>
    </row>
    <row r="16" spans="1:13" ht="14.4" customHeight="1" x14ac:dyDescent="0.3">
      <c r="A16" s="664" t="s">
        <v>530</v>
      </c>
      <c r="B16" s="665" t="s">
        <v>3638</v>
      </c>
      <c r="C16" s="665" t="s">
        <v>2687</v>
      </c>
      <c r="D16" s="665" t="s">
        <v>2688</v>
      </c>
      <c r="E16" s="665" t="s">
        <v>3639</v>
      </c>
      <c r="F16" s="668"/>
      <c r="G16" s="668"/>
      <c r="H16" s="681">
        <v>0</v>
      </c>
      <c r="I16" s="668">
        <v>19</v>
      </c>
      <c r="J16" s="668">
        <v>1246.5992794867886</v>
      </c>
      <c r="K16" s="681">
        <v>1</v>
      </c>
      <c r="L16" s="668">
        <v>19</v>
      </c>
      <c r="M16" s="669">
        <v>1246.5992794867886</v>
      </c>
    </row>
    <row r="17" spans="1:13" ht="14.4" customHeight="1" x14ac:dyDescent="0.3">
      <c r="A17" s="664" t="s">
        <v>530</v>
      </c>
      <c r="B17" s="665" t="s">
        <v>3638</v>
      </c>
      <c r="C17" s="665" t="s">
        <v>2953</v>
      </c>
      <c r="D17" s="665" t="s">
        <v>2688</v>
      </c>
      <c r="E17" s="665" t="s">
        <v>3640</v>
      </c>
      <c r="F17" s="668"/>
      <c r="G17" s="668"/>
      <c r="H17" s="681">
        <v>0</v>
      </c>
      <c r="I17" s="668">
        <v>10</v>
      </c>
      <c r="J17" s="668">
        <v>1326.45</v>
      </c>
      <c r="K17" s="681">
        <v>1</v>
      </c>
      <c r="L17" s="668">
        <v>10</v>
      </c>
      <c r="M17" s="669">
        <v>1326.45</v>
      </c>
    </row>
    <row r="18" spans="1:13" ht="14.4" customHeight="1" x14ac:dyDescent="0.3">
      <c r="A18" s="664" t="s">
        <v>530</v>
      </c>
      <c r="B18" s="665" t="s">
        <v>3641</v>
      </c>
      <c r="C18" s="665" t="s">
        <v>3061</v>
      </c>
      <c r="D18" s="665" t="s">
        <v>3062</v>
      </c>
      <c r="E18" s="665" t="s">
        <v>3642</v>
      </c>
      <c r="F18" s="668"/>
      <c r="G18" s="668"/>
      <c r="H18" s="681">
        <v>0</v>
      </c>
      <c r="I18" s="668">
        <v>5</v>
      </c>
      <c r="J18" s="668">
        <v>288.49616285046483</v>
      </c>
      <c r="K18" s="681">
        <v>1</v>
      </c>
      <c r="L18" s="668">
        <v>5</v>
      </c>
      <c r="M18" s="669">
        <v>288.49616285046483</v>
      </c>
    </row>
    <row r="19" spans="1:13" ht="14.4" customHeight="1" x14ac:dyDescent="0.3">
      <c r="A19" s="664" t="s">
        <v>530</v>
      </c>
      <c r="B19" s="665" t="s">
        <v>3643</v>
      </c>
      <c r="C19" s="665" t="s">
        <v>550</v>
      </c>
      <c r="D19" s="665" t="s">
        <v>551</v>
      </c>
      <c r="E19" s="665" t="s">
        <v>3644</v>
      </c>
      <c r="F19" s="668">
        <v>11</v>
      </c>
      <c r="G19" s="668">
        <v>1265.27</v>
      </c>
      <c r="H19" s="681">
        <v>0.61588897866996373</v>
      </c>
      <c r="I19" s="668">
        <v>7</v>
      </c>
      <c r="J19" s="668">
        <v>789.10999999999979</v>
      </c>
      <c r="K19" s="681">
        <v>0.38411102133003627</v>
      </c>
      <c r="L19" s="668">
        <v>18</v>
      </c>
      <c r="M19" s="669">
        <v>2054.3799999999997</v>
      </c>
    </row>
    <row r="20" spans="1:13" ht="14.4" customHeight="1" x14ac:dyDescent="0.3">
      <c r="A20" s="664" t="s">
        <v>530</v>
      </c>
      <c r="B20" s="665" t="s">
        <v>3645</v>
      </c>
      <c r="C20" s="665" t="s">
        <v>2882</v>
      </c>
      <c r="D20" s="665" t="s">
        <v>3646</v>
      </c>
      <c r="E20" s="665" t="s">
        <v>3647</v>
      </c>
      <c r="F20" s="668"/>
      <c r="G20" s="668"/>
      <c r="H20" s="681">
        <v>0</v>
      </c>
      <c r="I20" s="668">
        <v>9</v>
      </c>
      <c r="J20" s="668">
        <v>5658.3854656418935</v>
      </c>
      <c r="K20" s="681">
        <v>1</v>
      </c>
      <c r="L20" s="668">
        <v>9</v>
      </c>
      <c r="M20" s="669">
        <v>5658.3854656418935</v>
      </c>
    </row>
    <row r="21" spans="1:13" ht="14.4" customHeight="1" x14ac:dyDescent="0.3">
      <c r="A21" s="664" t="s">
        <v>530</v>
      </c>
      <c r="B21" s="665" t="s">
        <v>3645</v>
      </c>
      <c r="C21" s="665" t="s">
        <v>566</v>
      </c>
      <c r="D21" s="665" t="s">
        <v>567</v>
      </c>
      <c r="E21" s="665" t="s">
        <v>3648</v>
      </c>
      <c r="F21" s="668">
        <v>6</v>
      </c>
      <c r="G21" s="668">
        <v>2628.96</v>
      </c>
      <c r="H21" s="681">
        <v>1</v>
      </c>
      <c r="I21" s="668"/>
      <c r="J21" s="668"/>
      <c r="K21" s="681">
        <v>0</v>
      </c>
      <c r="L21" s="668">
        <v>6</v>
      </c>
      <c r="M21" s="669">
        <v>2628.96</v>
      </c>
    </row>
    <row r="22" spans="1:13" ht="14.4" customHeight="1" x14ac:dyDescent="0.3">
      <c r="A22" s="664" t="s">
        <v>530</v>
      </c>
      <c r="B22" s="665" t="s">
        <v>3649</v>
      </c>
      <c r="C22" s="665" t="s">
        <v>2797</v>
      </c>
      <c r="D22" s="665" t="s">
        <v>3650</v>
      </c>
      <c r="E22" s="665" t="s">
        <v>3651</v>
      </c>
      <c r="F22" s="668"/>
      <c r="G22" s="668"/>
      <c r="H22" s="681">
        <v>0</v>
      </c>
      <c r="I22" s="668">
        <v>1</v>
      </c>
      <c r="J22" s="668">
        <v>409.59</v>
      </c>
      <c r="K22" s="681">
        <v>1</v>
      </c>
      <c r="L22" s="668">
        <v>1</v>
      </c>
      <c r="M22" s="669">
        <v>409.59</v>
      </c>
    </row>
    <row r="23" spans="1:13" ht="14.4" customHeight="1" x14ac:dyDescent="0.3">
      <c r="A23" s="664" t="s">
        <v>530</v>
      </c>
      <c r="B23" s="665" t="s">
        <v>3649</v>
      </c>
      <c r="C23" s="665" t="s">
        <v>2885</v>
      </c>
      <c r="D23" s="665" t="s">
        <v>3652</v>
      </c>
      <c r="E23" s="665" t="s">
        <v>3653</v>
      </c>
      <c r="F23" s="668"/>
      <c r="G23" s="668"/>
      <c r="H23" s="681">
        <v>0</v>
      </c>
      <c r="I23" s="668">
        <v>2</v>
      </c>
      <c r="J23" s="668">
        <v>1354.3581496727265</v>
      </c>
      <c r="K23" s="681">
        <v>1</v>
      </c>
      <c r="L23" s="668">
        <v>2</v>
      </c>
      <c r="M23" s="669">
        <v>1354.3581496727265</v>
      </c>
    </row>
    <row r="24" spans="1:13" ht="14.4" customHeight="1" x14ac:dyDescent="0.3">
      <c r="A24" s="664" t="s">
        <v>530</v>
      </c>
      <c r="B24" s="665" t="s">
        <v>3649</v>
      </c>
      <c r="C24" s="665" t="s">
        <v>3032</v>
      </c>
      <c r="D24" s="665" t="s">
        <v>3654</v>
      </c>
      <c r="E24" s="665" t="s">
        <v>3653</v>
      </c>
      <c r="F24" s="668"/>
      <c r="G24" s="668"/>
      <c r="H24" s="681">
        <v>0</v>
      </c>
      <c r="I24" s="668">
        <v>3</v>
      </c>
      <c r="J24" s="668">
        <v>2459.1500479118308</v>
      </c>
      <c r="K24" s="681">
        <v>1</v>
      </c>
      <c r="L24" s="668">
        <v>3</v>
      </c>
      <c r="M24" s="669">
        <v>2459.1500479118308</v>
      </c>
    </row>
    <row r="25" spans="1:13" ht="14.4" customHeight="1" x14ac:dyDescent="0.3">
      <c r="A25" s="664" t="s">
        <v>530</v>
      </c>
      <c r="B25" s="665" t="s">
        <v>3655</v>
      </c>
      <c r="C25" s="665" t="s">
        <v>2878</v>
      </c>
      <c r="D25" s="665" t="s">
        <v>3656</v>
      </c>
      <c r="E25" s="665" t="s">
        <v>3657</v>
      </c>
      <c r="F25" s="668"/>
      <c r="G25" s="668"/>
      <c r="H25" s="681">
        <v>0</v>
      </c>
      <c r="I25" s="668">
        <v>1</v>
      </c>
      <c r="J25" s="668">
        <v>641.68999999999994</v>
      </c>
      <c r="K25" s="681">
        <v>1</v>
      </c>
      <c r="L25" s="668">
        <v>1</v>
      </c>
      <c r="M25" s="669">
        <v>641.68999999999994</v>
      </c>
    </row>
    <row r="26" spans="1:13" ht="14.4" customHeight="1" x14ac:dyDescent="0.3">
      <c r="A26" s="664" t="s">
        <v>530</v>
      </c>
      <c r="B26" s="665" t="s">
        <v>3655</v>
      </c>
      <c r="C26" s="665" t="s">
        <v>562</v>
      </c>
      <c r="D26" s="665" t="s">
        <v>3658</v>
      </c>
      <c r="E26" s="665" t="s">
        <v>3657</v>
      </c>
      <c r="F26" s="668">
        <v>1</v>
      </c>
      <c r="G26" s="668">
        <v>555.62240331373721</v>
      </c>
      <c r="H26" s="681">
        <v>1</v>
      </c>
      <c r="I26" s="668"/>
      <c r="J26" s="668"/>
      <c r="K26" s="681">
        <v>0</v>
      </c>
      <c r="L26" s="668">
        <v>1</v>
      </c>
      <c r="M26" s="669">
        <v>555.62240331373721</v>
      </c>
    </row>
    <row r="27" spans="1:13" ht="14.4" customHeight="1" x14ac:dyDescent="0.3">
      <c r="A27" s="664" t="s">
        <v>530</v>
      </c>
      <c r="B27" s="665" t="s">
        <v>3659</v>
      </c>
      <c r="C27" s="665" t="s">
        <v>577</v>
      </c>
      <c r="D27" s="665" t="s">
        <v>3660</v>
      </c>
      <c r="E27" s="665" t="s">
        <v>3661</v>
      </c>
      <c r="F27" s="668">
        <v>1</v>
      </c>
      <c r="G27" s="668">
        <v>439.08</v>
      </c>
      <c r="H27" s="681">
        <v>1</v>
      </c>
      <c r="I27" s="668"/>
      <c r="J27" s="668"/>
      <c r="K27" s="681">
        <v>0</v>
      </c>
      <c r="L27" s="668">
        <v>1</v>
      </c>
      <c r="M27" s="669">
        <v>439.08</v>
      </c>
    </row>
    <row r="28" spans="1:13" ht="14.4" customHeight="1" x14ac:dyDescent="0.3">
      <c r="A28" s="664" t="s">
        <v>530</v>
      </c>
      <c r="B28" s="665" t="s">
        <v>3662</v>
      </c>
      <c r="C28" s="665" t="s">
        <v>2801</v>
      </c>
      <c r="D28" s="665" t="s">
        <v>3663</v>
      </c>
      <c r="E28" s="665" t="s">
        <v>3664</v>
      </c>
      <c r="F28" s="668"/>
      <c r="G28" s="668"/>
      <c r="H28" s="681">
        <v>0</v>
      </c>
      <c r="I28" s="668">
        <v>1</v>
      </c>
      <c r="J28" s="668">
        <v>1232.6399999999999</v>
      </c>
      <c r="K28" s="681">
        <v>1</v>
      </c>
      <c r="L28" s="668">
        <v>1</v>
      </c>
      <c r="M28" s="669">
        <v>1232.6399999999999</v>
      </c>
    </row>
    <row r="29" spans="1:13" ht="14.4" customHeight="1" x14ac:dyDescent="0.3">
      <c r="A29" s="664" t="s">
        <v>530</v>
      </c>
      <c r="B29" s="665" t="s">
        <v>3662</v>
      </c>
      <c r="C29" s="665" t="s">
        <v>2944</v>
      </c>
      <c r="D29" s="665" t="s">
        <v>3663</v>
      </c>
      <c r="E29" s="665" t="s">
        <v>3665</v>
      </c>
      <c r="F29" s="668"/>
      <c r="G29" s="668"/>
      <c r="H29" s="681">
        <v>0</v>
      </c>
      <c r="I29" s="668">
        <v>1</v>
      </c>
      <c r="J29" s="668">
        <v>1050.4000000000001</v>
      </c>
      <c r="K29" s="681">
        <v>1</v>
      </c>
      <c r="L29" s="668">
        <v>1</v>
      </c>
      <c r="M29" s="669">
        <v>1050.4000000000001</v>
      </c>
    </row>
    <row r="30" spans="1:13" ht="14.4" customHeight="1" x14ac:dyDescent="0.3">
      <c r="A30" s="664" t="s">
        <v>530</v>
      </c>
      <c r="B30" s="665" t="s">
        <v>3666</v>
      </c>
      <c r="C30" s="665" t="s">
        <v>2902</v>
      </c>
      <c r="D30" s="665" t="s">
        <v>2664</v>
      </c>
      <c r="E30" s="665" t="s">
        <v>3667</v>
      </c>
      <c r="F30" s="668"/>
      <c r="G30" s="668"/>
      <c r="H30" s="681">
        <v>0</v>
      </c>
      <c r="I30" s="668">
        <v>5</v>
      </c>
      <c r="J30" s="668">
        <v>492.67000000000007</v>
      </c>
      <c r="K30" s="681">
        <v>1</v>
      </c>
      <c r="L30" s="668">
        <v>5</v>
      </c>
      <c r="M30" s="669">
        <v>492.67000000000007</v>
      </c>
    </row>
    <row r="31" spans="1:13" ht="14.4" customHeight="1" x14ac:dyDescent="0.3">
      <c r="A31" s="664" t="s">
        <v>530</v>
      </c>
      <c r="B31" s="665" t="s">
        <v>3666</v>
      </c>
      <c r="C31" s="665" t="s">
        <v>579</v>
      </c>
      <c r="D31" s="665" t="s">
        <v>3668</v>
      </c>
      <c r="E31" s="665" t="s">
        <v>3669</v>
      </c>
      <c r="F31" s="668">
        <v>2</v>
      </c>
      <c r="G31" s="668">
        <v>264.82000000000011</v>
      </c>
      <c r="H31" s="681">
        <v>1</v>
      </c>
      <c r="I31" s="668"/>
      <c r="J31" s="668"/>
      <c r="K31" s="681">
        <v>0</v>
      </c>
      <c r="L31" s="668">
        <v>2</v>
      </c>
      <c r="M31" s="669">
        <v>264.82000000000011</v>
      </c>
    </row>
    <row r="32" spans="1:13" ht="14.4" customHeight="1" x14ac:dyDescent="0.3">
      <c r="A32" s="664" t="s">
        <v>530</v>
      </c>
      <c r="B32" s="665" t="s">
        <v>3666</v>
      </c>
      <c r="C32" s="665" t="s">
        <v>3040</v>
      </c>
      <c r="D32" s="665" t="s">
        <v>3041</v>
      </c>
      <c r="E32" s="665" t="s">
        <v>3670</v>
      </c>
      <c r="F32" s="668"/>
      <c r="G32" s="668"/>
      <c r="H32" s="681">
        <v>0</v>
      </c>
      <c r="I32" s="668">
        <v>10</v>
      </c>
      <c r="J32" s="668">
        <v>930.70039416910367</v>
      </c>
      <c r="K32" s="681">
        <v>1</v>
      </c>
      <c r="L32" s="668">
        <v>10</v>
      </c>
      <c r="M32" s="669">
        <v>930.70039416910367</v>
      </c>
    </row>
    <row r="33" spans="1:13" ht="14.4" customHeight="1" x14ac:dyDescent="0.3">
      <c r="A33" s="664" t="s">
        <v>530</v>
      </c>
      <c r="B33" s="665" t="s">
        <v>3666</v>
      </c>
      <c r="C33" s="665" t="s">
        <v>2663</v>
      </c>
      <c r="D33" s="665" t="s">
        <v>2664</v>
      </c>
      <c r="E33" s="665" t="s">
        <v>3671</v>
      </c>
      <c r="F33" s="668"/>
      <c r="G33" s="668"/>
      <c r="H33" s="681">
        <v>0</v>
      </c>
      <c r="I33" s="668">
        <v>16</v>
      </c>
      <c r="J33" s="668">
        <v>789.11959576432741</v>
      </c>
      <c r="K33" s="681">
        <v>1</v>
      </c>
      <c r="L33" s="668">
        <v>16</v>
      </c>
      <c r="M33" s="669">
        <v>789.11959576432741</v>
      </c>
    </row>
    <row r="34" spans="1:13" ht="14.4" customHeight="1" x14ac:dyDescent="0.3">
      <c r="A34" s="664" t="s">
        <v>530</v>
      </c>
      <c r="B34" s="665" t="s">
        <v>3666</v>
      </c>
      <c r="C34" s="665" t="s">
        <v>2667</v>
      </c>
      <c r="D34" s="665" t="s">
        <v>2668</v>
      </c>
      <c r="E34" s="665" t="s">
        <v>3672</v>
      </c>
      <c r="F34" s="668"/>
      <c r="G34" s="668"/>
      <c r="H34" s="681">
        <v>0</v>
      </c>
      <c r="I34" s="668">
        <v>8</v>
      </c>
      <c r="J34" s="668">
        <v>653.20000000000005</v>
      </c>
      <c r="K34" s="681">
        <v>1</v>
      </c>
      <c r="L34" s="668">
        <v>8</v>
      </c>
      <c r="M34" s="669">
        <v>653.20000000000005</v>
      </c>
    </row>
    <row r="35" spans="1:13" ht="14.4" customHeight="1" x14ac:dyDescent="0.3">
      <c r="A35" s="664" t="s">
        <v>530</v>
      </c>
      <c r="B35" s="665" t="s">
        <v>3673</v>
      </c>
      <c r="C35" s="665" t="s">
        <v>2770</v>
      </c>
      <c r="D35" s="665" t="s">
        <v>2771</v>
      </c>
      <c r="E35" s="665" t="s">
        <v>3674</v>
      </c>
      <c r="F35" s="668"/>
      <c r="G35" s="668"/>
      <c r="H35" s="681">
        <v>0</v>
      </c>
      <c r="I35" s="668">
        <v>2</v>
      </c>
      <c r="J35" s="668">
        <v>27.759999999999994</v>
      </c>
      <c r="K35" s="681">
        <v>1</v>
      </c>
      <c r="L35" s="668">
        <v>2</v>
      </c>
      <c r="M35" s="669">
        <v>27.759999999999994</v>
      </c>
    </row>
    <row r="36" spans="1:13" ht="14.4" customHeight="1" x14ac:dyDescent="0.3">
      <c r="A36" s="664" t="s">
        <v>530</v>
      </c>
      <c r="B36" s="665" t="s">
        <v>3675</v>
      </c>
      <c r="C36" s="665" t="s">
        <v>2712</v>
      </c>
      <c r="D36" s="665" t="s">
        <v>2713</v>
      </c>
      <c r="E36" s="665" t="s">
        <v>3676</v>
      </c>
      <c r="F36" s="668"/>
      <c r="G36" s="668"/>
      <c r="H36" s="681">
        <v>0</v>
      </c>
      <c r="I36" s="668">
        <v>2</v>
      </c>
      <c r="J36" s="668">
        <v>175.31927140837024</v>
      </c>
      <c r="K36" s="681">
        <v>1</v>
      </c>
      <c r="L36" s="668">
        <v>2</v>
      </c>
      <c r="M36" s="669">
        <v>175.31927140837024</v>
      </c>
    </row>
    <row r="37" spans="1:13" ht="14.4" customHeight="1" x14ac:dyDescent="0.3">
      <c r="A37" s="664" t="s">
        <v>530</v>
      </c>
      <c r="B37" s="665" t="s">
        <v>3675</v>
      </c>
      <c r="C37" s="665" t="s">
        <v>2841</v>
      </c>
      <c r="D37" s="665" t="s">
        <v>3677</v>
      </c>
      <c r="E37" s="665" t="s">
        <v>3678</v>
      </c>
      <c r="F37" s="668"/>
      <c r="G37" s="668"/>
      <c r="H37" s="681">
        <v>0</v>
      </c>
      <c r="I37" s="668">
        <v>3</v>
      </c>
      <c r="J37" s="668">
        <v>336.14000672735403</v>
      </c>
      <c r="K37" s="681">
        <v>1</v>
      </c>
      <c r="L37" s="668">
        <v>3</v>
      </c>
      <c r="M37" s="669">
        <v>336.14000672735403</v>
      </c>
    </row>
    <row r="38" spans="1:13" ht="14.4" customHeight="1" x14ac:dyDescent="0.3">
      <c r="A38" s="664" t="s">
        <v>530</v>
      </c>
      <c r="B38" s="665" t="s">
        <v>3675</v>
      </c>
      <c r="C38" s="665" t="s">
        <v>2727</v>
      </c>
      <c r="D38" s="665" t="s">
        <v>3679</v>
      </c>
      <c r="E38" s="665" t="s">
        <v>3680</v>
      </c>
      <c r="F38" s="668"/>
      <c r="G38" s="668"/>
      <c r="H38" s="681">
        <v>0</v>
      </c>
      <c r="I38" s="668">
        <v>1</v>
      </c>
      <c r="J38" s="668">
        <v>138.47999999999999</v>
      </c>
      <c r="K38" s="681">
        <v>1</v>
      </c>
      <c r="L38" s="668">
        <v>1</v>
      </c>
      <c r="M38" s="669">
        <v>138.47999999999999</v>
      </c>
    </row>
    <row r="39" spans="1:13" ht="14.4" customHeight="1" x14ac:dyDescent="0.3">
      <c r="A39" s="664" t="s">
        <v>530</v>
      </c>
      <c r="B39" s="665" t="s">
        <v>3681</v>
      </c>
      <c r="C39" s="665" t="s">
        <v>3073</v>
      </c>
      <c r="D39" s="665" t="s">
        <v>3074</v>
      </c>
      <c r="E39" s="665" t="s">
        <v>3682</v>
      </c>
      <c r="F39" s="668"/>
      <c r="G39" s="668"/>
      <c r="H39" s="681">
        <v>0</v>
      </c>
      <c r="I39" s="668">
        <v>1</v>
      </c>
      <c r="J39" s="668">
        <v>3300</v>
      </c>
      <c r="K39" s="681">
        <v>1</v>
      </c>
      <c r="L39" s="668">
        <v>1</v>
      </c>
      <c r="M39" s="669">
        <v>3300</v>
      </c>
    </row>
    <row r="40" spans="1:13" ht="14.4" customHeight="1" x14ac:dyDescent="0.3">
      <c r="A40" s="664" t="s">
        <v>530</v>
      </c>
      <c r="B40" s="665" t="s">
        <v>3681</v>
      </c>
      <c r="C40" s="665" t="s">
        <v>3088</v>
      </c>
      <c r="D40" s="665" t="s">
        <v>2680</v>
      </c>
      <c r="E40" s="665" t="s">
        <v>3683</v>
      </c>
      <c r="F40" s="668"/>
      <c r="G40" s="668"/>
      <c r="H40" s="681">
        <v>0</v>
      </c>
      <c r="I40" s="668">
        <v>1</v>
      </c>
      <c r="J40" s="668">
        <v>203.4</v>
      </c>
      <c r="K40" s="681">
        <v>1</v>
      </c>
      <c r="L40" s="668">
        <v>1</v>
      </c>
      <c r="M40" s="669">
        <v>203.4</v>
      </c>
    </row>
    <row r="41" spans="1:13" ht="14.4" customHeight="1" x14ac:dyDescent="0.3">
      <c r="A41" s="664" t="s">
        <v>530</v>
      </c>
      <c r="B41" s="665" t="s">
        <v>3681</v>
      </c>
      <c r="C41" s="665" t="s">
        <v>3071</v>
      </c>
      <c r="D41" s="665" t="s">
        <v>2680</v>
      </c>
      <c r="E41" s="665" t="s">
        <v>3684</v>
      </c>
      <c r="F41" s="668"/>
      <c r="G41" s="668"/>
      <c r="H41" s="681">
        <v>0</v>
      </c>
      <c r="I41" s="668">
        <v>4</v>
      </c>
      <c r="J41" s="668">
        <v>4425.0399999999991</v>
      </c>
      <c r="K41" s="681">
        <v>1</v>
      </c>
      <c r="L41" s="668">
        <v>4</v>
      </c>
      <c r="M41" s="669">
        <v>4425.0399999999991</v>
      </c>
    </row>
    <row r="42" spans="1:13" ht="14.4" customHeight="1" x14ac:dyDescent="0.3">
      <c r="A42" s="664" t="s">
        <v>530</v>
      </c>
      <c r="B42" s="665" t="s">
        <v>3681</v>
      </c>
      <c r="C42" s="665" t="s">
        <v>3086</v>
      </c>
      <c r="D42" s="665" t="s">
        <v>2636</v>
      </c>
      <c r="E42" s="665" t="s">
        <v>3685</v>
      </c>
      <c r="F42" s="668"/>
      <c r="G42" s="668"/>
      <c r="H42" s="681">
        <v>0</v>
      </c>
      <c r="I42" s="668">
        <v>225</v>
      </c>
      <c r="J42" s="668">
        <v>67830.672845586319</v>
      </c>
      <c r="K42" s="681">
        <v>1</v>
      </c>
      <c r="L42" s="668">
        <v>225</v>
      </c>
      <c r="M42" s="669">
        <v>67830.672845586319</v>
      </c>
    </row>
    <row r="43" spans="1:13" ht="14.4" customHeight="1" x14ac:dyDescent="0.3">
      <c r="A43" s="664" t="s">
        <v>530</v>
      </c>
      <c r="B43" s="665" t="s">
        <v>3681</v>
      </c>
      <c r="C43" s="665" t="s">
        <v>3087</v>
      </c>
      <c r="D43" s="665" t="s">
        <v>2636</v>
      </c>
      <c r="E43" s="665" t="s">
        <v>3686</v>
      </c>
      <c r="F43" s="668"/>
      <c r="G43" s="668"/>
      <c r="H43" s="681">
        <v>0</v>
      </c>
      <c r="I43" s="668">
        <v>230</v>
      </c>
      <c r="J43" s="668">
        <v>145051.81232067701</v>
      </c>
      <c r="K43" s="681">
        <v>1</v>
      </c>
      <c r="L43" s="668">
        <v>230</v>
      </c>
      <c r="M43" s="669">
        <v>145051.81232067701</v>
      </c>
    </row>
    <row r="44" spans="1:13" ht="14.4" customHeight="1" x14ac:dyDescent="0.3">
      <c r="A44" s="664" t="s">
        <v>530</v>
      </c>
      <c r="B44" s="665" t="s">
        <v>3681</v>
      </c>
      <c r="C44" s="665" t="s">
        <v>3090</v>
      </c>
      <c r="D44" s="665" t="s">
        <v>2636</v>
      </c>
      <c r="E44" s="665" t="s">
        <v>3687</v>
      </c>
      <c r="F44" s="668"/>
      <c r="G44" s="668"/>
      <c r="H44" s="681">
        <v>0</v>
      </c>
      <c r="I44" s="668">
        <v>2</v>
      </c>
      <c r="J44" s="668">
        <v>1827.3</v>
      </c>
      <c r="K44" s="681">
        <v>1</v>
      </c>
      <c r="L44" s="668">
        <v>2</v>
      </c>
      <c r="M44" s="669">
        <v>1827.3</v>
      </c>
    </row>
    <row r="45" spans="1:13" ht="14.4" customHeight="1" x14ac:dyDescent="0.3">
      <c r="A45" s="664" t="s">
        <v>530</v>
      </c>
      <c r="B45" s="665" t="s">
        <v>3681</v>
      </c>
      <c r="C45" s="665" t="s">
        <v>3076</v>
      </c>
      <c r="D45" s="665" t="s">
        <v>2636</v>
      </c>
      <c r="E45" s="665" t="s">
        <v>3688</v>
      </c>
      <c r="F45" s="668"/>
      <c r="G45" s="668"/>
      <c r="H45" s="681">
        <v>0</v>
      </c>
      <c r="I45" s="668">
        <v>448</v>
      </c>
      <c r="J45" s="668">
        <v>183209.54523632274</v>
      </c>
      <c r="K45" s="681">
        <v>1</v>
      </c>
      <c r="L45" s="668">
        <v>448</v>
      </c>
      <c r="M45" s="669">
        <v>183209.54523632274</v>
      </c>
    </row>
    <row r="46" spans="1:13" ht="14.4" customHeight="1" x14ac:dyDescent="0.3">
      <c r="A46" s="664" t="s">
        <v>530</v>
      </c>
      <c r="B46" s="665" t="s">
        <v>3681</v>
      </c>
      <c r="C46" s="665" t="s">
        <v>2888</v>
      </c>
      <c r="D46" s="665" t="s">
        <v>2636</v>
      </c>
      <c r="E46" s="665" t="s">
        <v>3685</v>
      </c>
      <c r="F46" s="668"/>
      <c r="G46" s="668"/>
      <c r="H46" s="681">
        <v>0</v>
      </c>
      <c r="I46" s="668">
        <v>27</v>
      </c>
      <c r="J46" s="668">
        <v>8139.6900000000014</v>
      </c>
      <c r="K46" s="681">
        <v>1</v>
      </c>
      <c r="L46" s="668">
        <v>27</v>
      </c>
      <c r="M46" s="669">
        <v>8139.6900000000014</v>
      </c>
    </row>
    <row r="47" spans="1:13" ht="14.4" customHeight="1" x14ac:dyDescent="0.3">
      <c r="A47" s="664" t="s">
        <v>530</v>
      </c>
      <c r="B47" s="665" t="s">
        <v>3681</v>
      </c>
      <c r="C47" s="665" t="s">
        <v>2635</v>
      </c>
      <c r="D47" s="665" t="s">
        <v>2636</v>
      </c>
      <c r="E47" s="665" t="s">
        <v>3689</v>
      </c>
      <c r="F47" s="668"/>
      <c r="G47" s="668"/>
      <c r="H47" s="681">
        <v>0</v>
      </c>
      <c r="I47" s="668">
        <v>10</v>
      </c>
      <c r="J47" s="668">
        <v>7212.0120000000006</v>
      </c>
      <c r="K47" s="681">
        <v>1</v>
      </c>
      <c r="L47" s="668">
        <v>10</v>
      </c>
      <c r="M47" s="669">
        <v>7212.0120000000006</v>
      </c>
    </row>
    <row r="48" spans="1:13" ht="14.4" customHeight="1" x14ac:dyDescent="0.3">
      <c r="A48" s="664" t="s">
        <v>530</v>
      </c>
      <c r="B48" s="665" t="s">
        <v>3681</v>
      </c>
      <c r="C48" s="665" t="s">
        <v>2679</v>
      </c>
      <c r="D48" s="665" t="s">
        <v>2680</v>
      </c>
      <c r="E48" s="665" t="s">
        <v>3690</v>
      </c>
      <c r="F48" s="668"/>
      <c r="G48" s="668"/>
      <c r="H48" s="681">
        <v>0</v>
      </c>
      <c r="I48" s="668">
        <v>2</v>
      </c>
      <c r="J48" s="668">
        <v>3002.0399999999995</v>
      </c>
      <c r="K48" s="681">
        <v>1</v>
      </c>
      <c r="L48" s="668">
        <v>2</v>
      </c>
      <c r="M48" s="669">
        <v>3002.0399999999995</v>
      </c>
    </row>
    <row r="49" spans="1:13" ht="14.4" customHeight="1" x14ac:dyDescent="0.3">
      <c r="A49" s="664" t="s">
        <v>530</v>
      </c>
      <c r="B49" s="665" t="s">
        <v>3691</v>
      </c>
      <c r="C49" s="665" t="s">
        <v>3029</v>
      </c>
      <c r="D49" s="665" t="s">
        <v>3030</v>
      </c>
      <c r="E49" s="665" t="s">
        <v>3692</v>
      </c>
      <c r="F49" s="668"/>
      <c r="G49" s="668"/>
      <c r="H49" s="681">
        <v>0</v>
      </c>
      <c r="I49" s="668">
        <v>11</v>
      </c>
      <c r="J49" s="668">
        <v>770.57851432261282</v>
      </c>
      <c r="K49" s="681">
        <v>1</v>
      </c>
      <c r="L49" s="668">
        <v>11</v>
      </c>
      <c r="M49" s="669">
        <v>770.57851432261282</v>
      </c>
    </row>
    <row r="50" spans="1:13" ht="14.4" customHeight="1" x14ac:dyDescent="0.3">
      <c r="A50" s="664" t="s">
        <v>530</v>
      </c>
      <c r="B50" s="665" t="s">
        <v>3691</v>
      </c>
      <c r="C50" s="665" t="s">
        <v>3064</v>
      </c>
      <c r="D50" s="665" t="s">
        <v>3030</v>
      </c>
      <c r="E50" s="665" t="s">
        <v>3693</v>
      </c>
      <c r="F50" s="668"/>
      <c r="G50" s="668"/>
      <c r="H50" s="681">
        <v>0</v>
      </c>
      <c r="I50" s="668">
        <v>14</v>
      </c>
      <c r="J50" s="668">
        <v>1961.2592768120296</v>
      </c>
      <c r="K50" s="681">
        <v>1</v>
      </c>
      <c r="L50" s="668">
        <v>14</v>
      </c>
      <c r="M50" s="669">
        <v>1961.2592768120296</v>
      </c>
    </row>
    <row r="51" spans="1:13" ht="14.4" customHeight="1" x14ac:dyDescent="0.3">
      <c r="A51" s="664" t="s">
        <v>530</v>
      </c>
      <c r="B51" s="665" t="s">
        <v>3694</v>
      </c>
      <c r="C51" s="665" t="s">
        <v>2956</v>
      </c>
      <c r="D51" s="665" t="s">
        <v>2957</v>
      </c>
      <c r="E51" s="665" t="s">
        <v>3695</v>
      </c>
      <c r="F51" s="668"/>
      <c r="G51" s="668"/>
      <c r="H51" s="681">
        <v>0</v>
      </c>
      <c r="I51" s="668">
        <v>3</v>
      </c>
      <c r="J51" s="668">
        <v>224.79000000000002</v>
      </c>
      <c r="K51" s="681">
        <v>1</v>
      </c>
      <c r="L51" s="668">
        <v>3</v>
      </c>
      <c r="M51" s="669">
        <v>224.79000000000002</v>
      </c>
    </row>
    <row r="52" spans="1:13" ht="14.4" customHeight="1" x14ac:dyDescent="0.3">
      <c r="A52" s="664" t="s">
        <v>530</v>
      </c>
      <c r="B52" s="665" t="s">
        <v>3696</v>
      </c>
      <c r="C52" s="665" t="s">
        <v>3081</v>
      </c>
      <c r="D52" s="665" t="s">
        <v>3059</v>
      </c>
      <c r="E52" s="665" t="s">
        <v>3697</v>
      </c>
      <c r="F52" s="668"/>
      <c r="G52" s="668"/>
      <c r="H52" s="681">
        <v>0</v>
      </c>
      <c r="I52" s="668">
        <v>2</v>
      </c>
      <c r="J52" s="668">
        <v>1178.4000229713661</v>
      </c>
      <c r="K52" s="681">
        <v>1</v>
      </c>
      <c r="L52" s="668">
        <v>2</v>
      </c>
      <c r="M52" s="669">
        <v>1178.4000229713661</v>
      </c>
    </row>
    <row r="53" spans="1:13" ht="14.4" customHeight="1" x14ac:dyDescent="0.3">
      <c r="A53" s="664" t="s">
        <v>530</v>
      </c>
      <c r="B53" s="665" t="s">
        <v>3696</v>
      </c>
      <c r="C53" s="665" t="s">
        <v>3058</v>
      </c>
      <c r="D53" s="665" t="s">
        <v>3059</v>
      </c>
      <c r="E53" s="665" t="s">
        <v>3698</v>
      </c>
      <c r="F53" s="668"/>
      <c r="G53" s="668"/>
      <c r="H53" s="681">
        <v>0</v>
      </c>
      <c r="I53" s="668">
        <v>2</v>
      </c>
      <c r="J53" s="668">
        <v>3027.8999999999987</v>
      </c>
      <c r="K53" s="681">
        <v>1</v>
      </c>
      <c r="L53" s="668">
        <v>2</v>
      </c>
      <c r="M53" s="669">
        <v>3027.8999999999987</v>
      </c>
    </row>
    <row r="54" spans="1:13" ht="14.4" customHeight="1" x14ac:dyDescent="0.3">
      <c r="A54" s="664" t="s">
        <v>530</v>
      </c>
      <c r="B54" s="665" t="s">
        <v>3699</v>
      </c>
      <c r="C54" s="665" t="s">
        <v>554</v>
      </c>
      <c r="D54" s="665" t="s">
        <v>555</v>
      </c>
      <c r="E54" s="665" t="s">
        <v>3700</v>
      </c>
      <c r="F54" s="668">
        <v>11</v>
      </c>
      <c r="G54" s="668">
        <v>1320.2200000000005</v>
      </c>
      <c r="H54" s="681">
        <v>1</v>
      </c>
      <c r="I54" s="668"/>
      <c r="J54" s="668"/>
      <c r="K54" s="681">
        <v>0</v>
      </c>
      <c r="L54" s="668">
        <v>11</v>
      </c>
      <c r="M54" s="669">
        <v>1320.2200000000005</v>
      </c>
    </row>
    <row r="55" spans="1:13" ht="14.4" customHeight="1" x14ac:dyDescent="0.3">
      <c r="A55" s="664" t="s">
        <v>530</v>
      </c>
      <c r="B55" s="665" t="s">
        <v>3701</v>
      </c>
      <c r="C55" s="665" t="s">
        <v>2757</v>
      </c>
      <c r="D55" s="665" t="s">
        <v>2602</v>
      </c>
      <c r="E55" s="665" t="s">
        <v>3702</v>
      </c>
      <c r="F55" s="668"/>
      <c r="G55" s="668"/>
      <c r="H55" s="681">
        <v>0</v>
      </c>
      <c r="I55" s="668">
        <v>2</v>
      </c>
      <c r="J55" s="668">
        <v>258.66000000000008</v>
      </c>
      <c r="K55" s="681">
        <v>1</v>
      </c>
      <c r="L55" s="668">
        <v>2</v>
      </c>
      <c r="M55" s="669">
        <v>258.66000000000008</v>
      </c>
    </row>
    <row r="56" spans="1:13" ht="14.4" customHeight="1" x14ac:dyDescent="0.3">
      <c r="A56" s="664" t="s">
        <v>530</v>
      </c>
      <c r="B56" s="665" t="s">
        <v>3701</v>
      </c>
      <c r="C56" s="665" t="s">
        <v>2601</v>
      </c>
      <c r="D56" s="665" t="s">
        <v>2602</v>
      </c>
      <c r="E56" s="665" t="s">
        <v>3703</v>
      </c>
      <c r="F56" s="668"/>
      <c r="G56" s="668"/>
      <c r="H56" s="681">
        <v>0</v>
      </c>
      <c r="I56" s="668">
        <v>1</v>
      </c>
      <c r="J56" s="668">
        <v>45.189590840614535</v>
      </c>
      <c r="K56" s="681">
        <v>1</v>
      </c>
      <c r="L56" s="668">
        <v>1</v>
      </c>
      <c r="M56" s="669">
        <v>45.189590840614535</v>
      </c>
    </row>
    <row r="57" spans="1:13" ht="14.4" customHeight="1" x14ac:dyDescent="0.3">
      <c r="A57" s="664" t="s">
        <v>530</v>
      </c>
      <c r="B57" s="665" t="s">
        <v>3701</v>
      </c>
      <c r="C57" s="665" t="s">
        <v>2605</v>
      </c>
      <c r="D57" s="665" t="s">
        <v>2602</v>
      </c>
      <c r="E57" s="665" t="s">
        <v>3704</v>
      </c>
      <c r="F57" s="668"/>
      <c r="G57" s="668"/>
      <c r="H57" s="681">
        <v>0</v>
      </c>
      <c r="I57" s="668">
        <v>8</v>
      </c>
      <c r="J57" s="668">
        <v>723.03974050103693</v>
      </c>
      <c r="K57" s="681">
        <v>1</v>
      </c>
      <c r="L57" s="668">
        <v>8</v>
      </c>
      <c r="M57" s="669">
        <v>723.03974050103693</v>
      </c>
    </row>
    <row r="58" spans="1:13" ht="14.4" customHeight="1" x14ac:dyDescent="0.3">
      <c r="A58" s="664" t="s">
        <v>530</v>
      </c>
      <c r="B58" s="665" t="s">
        <v>3705</v>
      </c>
      <c r="C58" s="665" t="s">
        <v>588</v>
      </c>
      <c r="D58" s="665" t="s">
        <v>589</v>
      </c>
      <c r="E58" s="665" t="s">
        <v>3706</v>
      </c>
      <c r="F58" s="668">
        <v>1</v>
      </c>
      <c r="G58" s="668">
        <v>98.440000000000069</v>
      </c>
      <c r="H58" s="681">
        <v>1</v>
      </c>
      <c r="I58" s="668"/>
      <c r="J58" s="668"/>
      <c r="K58" s="681">
        <v>0</v>
      </c>
      <c r="L58" s="668">
        <v>1</v>
      </c>
      <c r="M58" s="669">
        <v>98.440000000000069</v>
      </c>
    </row>
    <row r="59" spans="1:13" ht="14.4" customHeight="1" x14ac:dyDescent="0.3">
      <c r="A59" s="664" t="s">
        <v>530</v>
      </c>
      <c r="B59" s="665" t="s">
        <v>3705</v>
      </c>
      <c r="C59" s="665" t="s">
        <v>546</v>
      </c>
      <c r="D59" s="665" t="s">
        <v>547</v>
      </c>
      <c r="E59" s="665" t="s">
        <v>3707</v>
      </c>
      <c r="F59" s="668">
        <v>13</v>
      </c>
      <c r="G59" s="668">
        <v>2103.14</v>
      </c>
      <c r="H59" s="681">
        <v>1</v>
      </c>
      <c r="I59" s="668"/>
      <c r="J59" s="668"/>
      <c r="K59" s="681">
        <v>0</v>
      </c>
      <c r="L59" s="668">
        <v>13</v>
      </c>
      <c r="M59" s="669">
        <v>2103.14</v>
      </c>
    </row>
    <row r="60" spans="1:13" ht="14.4" customHeight="1" x14ac:dyDescent="0.3">
      <c r="A60" s="664" t="s">
        <v>530</v>
      </c>
      <c r="B60" s="665" t="s">
        <v>3708</v>
      </c>
      <c r="C60" s="665" t="s">
        <v>3007</v>
      </c>
      <c r="D60" s="665" t="s">
        <v>3008</v>
      </c>
      <c r="E60" s="665" t="s">
        <v>3709</v>
      </c>
      <c r="F60" s="668"/>
      <c r="G60" s="668"/>
      <c r="H60" s="681">
        <v>0</v>
      </c>
      <c r="I60" s="668">
        <v>3</v>
      </c>
      <c r="J60" s="668">
        <v>158.30000000000001</v>
      </c>
      <c r="K60" s="681">
        <v>1</v>
      </c>
      <c r="L60" s="668">
        <v>3</v>
      </c>
      <c r="M60" s="669">
        <v>158.30000000000001</v>
      </c>
    </row>
    <row r="61" spans="1:13" ht="14.4" customHeight="1" x14ac:dyDescent="0.3">
      <c r="A61" s="664" t="s">
        <v>530</v>
      </c>
      <c r="B61" s="665" t="s">
        <v>3708</v>
      </c>
      <c r="C61" s="665" t="s">
        <v>2789</v>
      </c>
      <c r="D61" s="665" t="s">
        <v>3710</v>
      </c>
      <c r="E61" s="665" t="s">
        <v>3711</v>
      </c>
      <c r="F61" s="668"/>
      <c r="G61" s="668"/>
      <c r="H61" s="681">
        <v>0</v>
      </c>
      <c r="I61" s="668">
        <v>19</v>
      </c>
      <c r="J61" s="668">
        <v>1502.1392997728071</v>
      </c>
      <c r="K61" s="681">
        <v>1</v>
      </c>
      <c r="L61" s="668">
        <v>19</v>
      </c>
      <c r="M61" s="669">
        <v>1502.1392997728071</v>
      </c>
    </row>
    <row r="62" spans="1:13" ht="14.4" customHeight="1" x14ac:dyDescent="0.3">
      <c r="A62" s="664" t="s">
        <v>530</v>
      </c>
      <c r="B62" s="665" t="s">
        <v>3708</v>
      </c>
      <c r="C62" s="665" t="s">
        <v>2618</v>
      </c>
      <c r="D62" s="665" t="s">
        <v>3712</v>
      </c>
      <c r="E62" s="665" t="s">
        <v>3713</v>
      </c>
      <c r="F62" s="668"/>
      <c r="G62" s="668"/>
      <c r="H62" s="681">
        <v>0</v>
      </c>
      <c r="I62" s="668">
        <v>5</v>
      </c>
      <c r="J62" s="668">
        <v>527.02</v>
      </c>
      <c r="K62" s="681">
        <v>1</v>
      </c>
      <c r="L62" s="668">
        <v>5</v>
      </c>
      <c r="M62" s="669">
        <v>527.02</v>
      </c>
    </row>
    <row r="63" spans="1:13" ht="14.4" customHeight="1" x14ac:dyDescent="0.3">
      <c r="A63" s="664" t="s">
        <v>530</v>
      </c>
      <c r="B63" s="665" t="s">
        <v>3714</v>
      </c>
      <c r="C63" s="665" t="s">
        <v>3044</v>
      </c>
      <c r="D63" s="665" t="s">
        <v>2814</v>
      </c>
      <c r="E63" s="665" t="s">
        <v>3715</v>
      </c>
      <c r="F63" s="668"/>
      <c r="G63" s="668"/>
      <c r="H63" s="681">
        <v>0</v>
      </c>
      <c r="I63" s="668">
        <v>5</v>
      </c>
      <c r="J63" s="668">
        <v>1461.9</v>
      </c>
      <c r="K63" s="681">
        <v>1</v>
      </c>
      <c r="L63" s="668">
        <v>5</v>
      </c>
      <c r="M63" s="669">
        <v>1461.9</v>
      </c>
    </row>
    <row r="64" spans="1:13" ht="14.4" customHeight="1" x14ac:dyDescent="0.3">
      <c r="A64" s="664" t="s">
        <v>530</v>
      </c>
      <c r="B64" s="665" t="s">
        <v>3714</v>
      </c>
      <c r="C64" s="665" t="s">
        <v>2813</v>
      </c>
      <c r="D64" s="665" t="s">
        <v>2814</v>
      </c>
      <c r="E64" s="665" t="s">
        <v>3716</v>
      </c>
      <c r="F64" s="668"/>
      <c r="G64" s="668"/>
      <c r="H64" s="681">
        <v>0</v>
      </c>
      <c r="I64" s="668">
        <v>1</v>
      </c>
      <c r="J64" s="668">
        <v>122.63999999999999</v>
      </c>
      <c r="K64" s="681">
        <v>1</v>
      </c>
      <c r="L64" s="668">
        <v>1</v>
      </c>
      <c r="M64" s="669">
        <v>122.63999999999999</v>
      </c>
    </row>
    <row r="65" spans="1:13" ht="14.4" customHeight="1" x14ac:dyDescent="0.3">
      <c r="A65" s="664" t="s">
        <v>530</v>
      </c>
      <c r="B65" s="665" t="s">
        <v>3717</v>
      </c>
      <c r="C65" s="665" t="s">
        <v>2657</v>
      </c>
      <c r="D65" s="665" t="s">
        <v>2658</v>
      </c>
      <c r="E65" s="665" t="s">
        <v>3718</v>
      </c>
      <c r="F65" s="668"/>
      <c r="G65" s="668"/>
      <c r="H65" s="681">
        <v>0</v>
      </c>
      <c r="I65" s="668">
        <v>8</v>
      </c>
      <c r="J65" s="668">
        <v>343.67993897591185</v>
      </c>
      <c r="K65" s="681">
        <v>1</v>
      </c>
      <c r="L65" s="668">
        <v>8</v>
      </c>
      <c r="M65" s="669">
        <v>343.67993897591185</v>
      </c>
    </row>
    <row r="66" spans="1:13" ht="14.4" customHeight="1" x14ac:dyDescent="0.3">
      <c r="A66" s="664" t="s">
        <v>530</v>
      </c>
      <c r="B66" s="665" t="s">
        <v>3717</v>
      </c>
      <c r="C66" s="665" t="s">
        <v>2660</v>
      </c>
      <c r="D66" s="665" t="s">
        <v>2658</v>
      </c>
      <c r="E66" s="665" t="s">
        <v>3719</v>
      </c>
      <c r="F66" s="668"/>
      <c r="G66" s="668"/>
      <c r="H66" s="681">
        <v>0</v>
      </c>
      <c r="I66" s="668">
        <v>4</v>
      </c>
      <c r="J66" s="668">
        <v>601.36</v>
      </c>
      <c r="K66" s="681">
        <v>1</v>
      </c>
      <c r="L66" s="668">
        <v>4</v>
      </c>
      <c r="M66" s="669">
        <v>601.36</v>
      </c>
    </row>
    <row r="67" spans="1:13" ht="14.4" customHeight="1" x14ac:dyDescent="0.3">
      <c r="A67" s="664" t="s">
        <v>530</v>
      </c>
      <c r="B67" s="665" t="s">
        <v>3720</v>
      </c>
      <c r="C67" s="665" t="s">
        <v>2647</v>
      </c>
      <c r="D67" s="665" t="s">
        <v>2648</v>
      </c>
      <c r="E67" s="665" t="s">
        <v>3721</v>
      </c>
      <c r="F67" s="668"/>
      <c r="G67" s="668"/>
      <c r="H67" s="681">
        <v>0</v>
      </c>
      <c r="I67" s="668">
        <v>66</v>
      </c>
      <c r="J67" s="668">
        <v>2904.9196662300315</v>
      </c>
      <c r="K67" s="681">
        <v>1</v>
      </c>
      <c r="L67" s="668">
        <v>66</v>
      </c>
      <c r="M67" s="669">
        <v>2904.9196662300315</v>
      </c>
    </row>
    <row r="68" spans="1:13" ht="14.4" customHeight="1" x14ac:dyDescent="0.3">
      <c r="A68" s="664" t="s">
        <v>530</v>
      </c>
      <c r="B68" s="665" t="s">
        <v>3720</v>
      </c>
      <c r="C68" s="665" t="s">
        <v>2650</v>
      </c>
      <c r="D68" s="665" t="s">
        <v>2651</v>
      </c>
      <c r="E68" s="665" t="s">
        <v>3722</v>
      </c>
      <c r="F68" s="668"/>
      <c r="G68" s="668"/>
      <c r="H68" s="681">
        <v>0</v>
      </c>
      <c r="I68" s="668">
        <v>28</v>
      </c>
      <c r="J68" s="668">
        <v>1342.5003839993387</v>
      </c>
      <c r="K68" s="681">
        <v>1</v>
      </c>
      <c r="L68" s="668">
        <v>28</v>
      </c>
      <c r="M68" s="669">
        <v>1342.5003839993387</v>
      </c>
    </row>
    <row r="69" spans="1:13" ht="14.4" customHeight="1" x14ac:dyDescent="0.3">
      <c r="A69" s="664" t="s">
        <v>530</v>
      </c>
      <c r="B69" s="665" t="s">
        <v>3723</v>
      </c>
      <c r="C69" s="665" t="s">
        <v>2776</v>
      </c>
      <c r="D69" s="665" t="s">
        <v>2777</v>
      </c>
      <c r="E69" s="665" t="s">
        <v>3724</v>
      </c>
      <c r="F69" s="668"/>
      <c r="G69" s="668"/>
      <c r="H69" s="681">
        <v>0</v>
      </c>
      <c r="I69" s="668">
        <v>17</v>
      </c>
      <c r="J69" s="668">
        <v>423.80966906664162</v>
      </c>
      <c r="K69" s="681">
        <v>1</v>
      </c>
      <c r="L69" s="668">
        <v>17</v>
      </c>
      <c r="M69" s="669">
        <v>423.80966906664162</v>
      </c>
    </row>
    <row r="70" spans="1:13" ht="14.4" customHeight="1" x14ac:dyDescent="0.3">
      <c r="A70" s="664" t="s">
        <v>530</v>
      </c>
      <c r="B70" s="665" t="s">
        <v>3723</v>
      </c>
      <c r="C70" s="665" t="s">
        <v>2780</v>
      </c>
      <c r="D70" s="665" t="s">
        <v>2781</v>
      </c>
      <c r="E70" s="665" t="s">
        <v>3725</v>
      </c>
      <c r="F70" s="668"/>
      <c r="G70" s="668"/>
      <c r="H70" s="681">
        <v>0</v>
      </c>
      <c r="I70" s="668">
        <v>2</v>
      </c>
      <c r="J70" s="668">
        <v>88.239999999999981</v>
      </c>
      <c r="K70" s="681">
        <v>1</v>
      </c>
      <c r="L70" s="668">
        <v>2</v>
      </c>
      <c r="M70" s="669">
        <v>88.239999999999981</v>
      </c>
    </row>
    <row r="71" spans="1:13" ht="14.4" customHeight="1" x14ac:dyDescent="0.3">
      <c r="A71" s="664" t="s">
        <v>530</v>
      </c>
      <c r="B71" s="665" t="s">
        <v>3726</v>
      </c>
      <c r="C71" s="665" t="s">
        <v>3001</v>
      </c>
      <c r="D71" s="665" t="s">
        <v>3727</v>
      </c>
      <c r="E71" s="665" t="s">
        <v>3728</v>
      </c>
      <c r="F71" s="668"/>
      <c r="G71" s="668"/>
      <c r="H71" s="681">
        <v>0</v>
      </c>
      <c r="I71" s="668">
        <v>1</v>
      </c>
      <c r="J71" s="668">
        <v>109.87000000000003</v>
      </c>
      <c r="K71" s="681">
        <v>1</v>
      </c>
      <c r="L71" s="668">
        <v>1</v>
      </c>
      <c r="M71" s="669">
        <v>109.87000000000003</v>
      </c>
    </row>
    <row r="72" spans="1:13" ht="14.4" customHeight="1" x14ac:dyDescent="0.3">
      <c r="A72" s="664" t="s">
        <v>530</v>
      </c>
      <c r="B72" s="665" t="s">
        <v>3726</v>
      </c>
      <c r="C72" s="665" t="s">
        <v>2598</v>
      </c>
      <c r="D72" s="665" t="s">
        <v>3729</v>
      </c>
      <c r="E72" s="665" t="s">
        <v>3730</v>
      </c>
      <c r="F72" s="668"/>
      <c r="G72" s="668"/>
      <c r="H72" s="681">
        <v>0</v>
      </c>
      <c r="I72" s="668">
        <v>1</v>
      </c>
      <c r="J72" s="668">
        <v>124.97000000000003</v>
      </c>
      <c r="K72" s="681">
        <v>1</v>
      </c>
      <c r="L72" s="668">
        <v>1</v>
      </c>
      <c r="M72" s="669">
        <v>124.97000000000003</v>
      </c>
    </row>
    <row r="73" spans="1:13" ht="14.4" customHeight="1" x14ac:dyDescent="0.3">
      <c r="A73" s="664" t="s">
        <v>530</v>
      </c>
      <c r="B73" s="665" t="s">
        <v>3731</v>
      </c>
      <c r="C73" s="665" t="s">
        <v>2967</v>
      </c>
      <c r="D73" s="665" t="s">
        <v>2968</v>
      </c>
      <c r="E73" s="665" t="s">
        <v>3732</v>
      </c>
      <c r="F73" s="668"/>
      <c r="G73" s="668"/>
      <c r="H73" s="681">
        <v>0</v>
      </c>
      <c r="I73" s="668">
        <v>1</v>
      </c>
      <c r="J73" s="668">
        <v>34.160000000000004</v>
      </c>
      <c r="K73" s="681">
        <v>1</v>
      </c>
      <c r="L73" s="668">
        <v>1</v>
      </c>
      <c r="M73" s="669">
        <v>34.160000000000004</v>
      </c>
    </row>
    <row r="74" spans="1:13" ht="14.4" customHeight="1" x14ac:dyDescent="0.3">
      <c r="A74" s="664" t="s">
        <v>530</v>
      </c>
      <c r="B74" s="665" t="s">
        <v>3731</v>
      </c>
      <c r="C74" s="665" t="s">
        <v>3049</v>
      </c>
      <c r="D74" s="665" t="s">
        <v>2968</v>
      </c>
      <c r="E74" s="665" t="s">
        <v>3733</v>
      </c>
      <c r="F74" s="668"/>
      <c r="G74" s="668"/>
      <c r="H74" s="681">
        <v>0</v>
      </c>
      <c r="I74" s="668">
        <v>2</v>
      </c>
      <c r="J74" s="668">
        <v>198.55999999999995</v>
      </c>
      <c r="K74" s="681">
        <v>1</v>
      </c>
      <c r="L74" s="668">
        <v>2</v>
      </c>
      <c r="M74" s="669">
        <v>198.55999999999995</v>
      </c>
    </row>
    <row r="75" spans="1:13" ht="14.4" customHeight="1" x14ac:dyDescent="0.3">
      <c r="A75" s="664" t="s">
        <v>530</v>
      </c>
      <c r="B75" s="665" t="s">
        <v>3731</v>
      </c>
      <c r="C75" s="665" t="s">
        <v>2864</v>
      </c>
      <c r="D75" s="665" t="s">
        <v>2865</v>
      </c>
      <c r="E75" s="665" t="s">
        <v>3734</v>
      </c>
      <c r="F75" s="668"/>
      <c r="G75" s="668"/>
      <c r="H75" s="681">
        <v>0</v>
      </c>
      <c r="I75" s="668">
        <v>9</v>
      </c>
      <c r="J75" s="668">
        <v>310.26019468801297</v>
      </c>
      <c r="K75" s="681">
        <v>1</v>
      </c>
      <c r="L75" s="668">
        <v>9</v>
      </c>
      <c r="M75" s="669">
        <v>310.26019468801297</v>
      </c>
    </row>
    <row r="76" spans="1:13" ht="14.4" customHeight="1" x14ac:dyDescent="0.3">
      <c r="A76" s="664" t="s">
        <v>530</v>
      </c>
      <c r="B76" s="665" t="s">
        <v>3735</v>
      </c>
      <c r="C76" s="665" t="s">
        <v>585</v>
      </c>
      <c r="D76" s="665" t="s">
        <v>586</v>
      </c>
      <c r="E76" s="665" t="s">
        <v>3736</v>
      </c>
      <c r="F76" s="668">
        <v>3</v>
      </c>
      <c r="G76" s="668">
        <v>183.03000000000003</v>
      </c>
      <c r="H76" s="681">
        <v>1</v>
      </c>
      <c r="I76" s="668"/>
      <c r="J76" s="668"/>
      <c r="K76" s="681">
        <v>0</v>
      </c>
      <c r="L76" s="668">
        <v>3</v>
      </c>
      <c r="M76" s="669">
        <v>183.03000000000003</v>
      </c>
    </row>
    <row r="77" spans="1:13" ht="14.4" customHeight="1" x14ac:dyDescent="0.3">
      <c r="A77" s="664" t="s">
        <v>530</v>
      </c>
      <c r="B77" s="665" t="s">
        <v>3737</v>
      </c>
      <c r="C77" s="665" t="s">
        <v>2740</v>
      </c>
      <c r="D77" s="665" t="s">
        <v>2741</v>
      </c>
      <c r="E77" s="665" t="s">
        <v>3721</v>
      </c>
      <c r="F77" s="668"/>
      <c r="G77" s="668"/>
      <c r="H77" s="681">
        <v>0</v>
      </c>
      <c r="I77" s="668">
        <v>18</v>
      </c>
      <c r="J77" s="668">
        <v>1557.2381280736722</v>
      </c>
      <c r="K77" s="681">
        <v>1</v>
      </c>
      <c r="L77" s="668">
        <v>18</v>
      </c>
      <c r="M77" s="669">
        <v>1557.2381280736722</v>
      </c>
    </row>
    <row r="78" spans="1:13" ht="14.4" customHeight="1" x14ac:dyDescent="0.3">
      <c r="A78" s="664" t="s">
        <v>530</v>
      </c>
      <c r="B78" s="665" t="s">
        <v>3737</v>
      </c>
      <c r="C78" s="665" t="s">
        <v>2746</v>
      </c>
      <c r="D78" s="665" t="s">
        <v>2741</v>
      </c>
      <c r="E78" s="665" t="s">
        <v>3738</v>
      </c>
      <c r="F78" s="668"/>
      <c r="G78" s="668"/>
      <c r="H78" s="681">
        <v>0</v>
      </c>
      <c r="I78" s="668">
        <v>13</v>
      </c>
      <c r="J78" s="668">
        <v>2890.9368800556672</v>
      </c>
      <c r="K78" s="681">
        <v>1</v>
      </c>
      <c r="L78" s="668">
        <v>13</v>
      </c>
      <c r="M78" s="669">
        <v>2890.9368800556672</v>
      </c>
    </row>
    <row r="79" spans="1:13" ht="14.4" customHeight="1" x14ac:dyDescent="0.3">
      <c r="A79" s="664" t="s">
        <v>530</v>
      </c>
      <c r="B79" s="665" t="s">
        <v>3737</v>
      </c>
      <c r="C79" s="665" t="s">
        <v>2743</v>
      </c>
      <c r="D79" s="665" t="s">
        <v>2744</v>
      </c>
      <c r="E79" s="665" t="s">
        <v>3722</v>
      </c>
      <c r="F79" s="668"/>
      <c r="G79" s="668"/>
      <c r="H79" s="681">
        <v>0</v>
      </c>
      <c r="I79" s="668">
        <v>3</v>
      </c>
      <c r="J79" s="668">
        <v>488.37000000000006</v>
      </c>
      <c r="K79" s="681">
        <v>1</v>
      </c>
      <c r="L79" s="668">
        <v>3</v>
      </c>
      <c r="M79" s="669">
        <v>488.37000000000006</v>
      </c>
    </row>
    <row r="80" spans="1:13" ht="14.4" customHeight="1" x14ac:dyDescent="0.3">
      <c r="A80" s="664" t="s">
        <v>530</v>
      </c>
      <c r="B80" s="665" t="s">
        <v>3737</v>
      </c>
      <c r="C80" s="665" t="s">
        <v>2915</v>
      </c>
      <c r="D80" s="665" t="s">
        <v>2744</v>
      </c>
      <c r="E80" s="665" t="s">
        <v>3739</v>
      </c>
      <c r="F80" s="668"/>
      <c r="G80" s="668"/>
      <c r="H80" s="681">
        <v>0</v>
      </c>
      <c r="I80" s="668">
        <v>2</v>
      </c>
      <c r="J80" s="668">
        <v>736.5</v>
      </c>
      <c r="K80" s="681">
        <v>1</v>
      </c>
      <c r="L80" s="668">
        <v>2</v>
      </c>
      <c r="M80" s="669">
        <v>736.5</v>
      </c>
    </row>
    <row r="81" spans="1:13" ht="14.4" customHeight="1" x14ac:dyDescent="0.3">
      <c r="A81" s="664" t="s">
        <v>530</v>
      </c>
      <c r="B81" s="665" t="s">
        <v>3737</v>
      </c>
      <c r="C81" s="665" t="s">
        <v>597</v>
      </c>
      <c r="D81" s="665" t="s">
        <v>598</v>
      </c>
      <c r="E81" s="665" t="s">
        <v>3674</v>
      </c>
      <c r="F81" s="668">
        <v>2</v>
      </c>
      <c r="G81" s="668">
        <v>100.65999797286392</v>
      </c>
      <c r="H81" s="681">
        <v>1</v>
      </c>
      <c r="I81" s="668"/>
      <c r="J81" s="668"/>
      <c r="K81" s="681">
        <v>0</v>
      </c>
      <c r="L81" s="668">
        <v>2</v>
      </c>
      <c r="M81" s="669">
        <v>100.65999797286392</v>
      </c>
    </row>
    <row r="82" spans="1:13" ht="14.4" customHeight="1" x14ac:dyDescent="0.3">
      <c r="A82" s="664" t="s">
        <v>530</v>
      </c>
      <c r="B82" s="665" t="s">
        <v>3737</v>
      </c>
      <c r="C82" s="665" t="s">
        <v>2867</v>
      </c>
      <c r="D82" s="665" t="s">
        <v>2868</v>
      </c>
      <c r="E82" s="665" t="s">
        <v>3740</v>
      </c>
      <c r="F82" s="668"/>
      <c r="G82" s="668"/>
      <c r="H82" s="681">
        <v>0</v>
      </c>
      <c r="I82" s="668">
        <v>3</v>
      </c>
      <c r="J82" s="668">
        <v>206.04000000000002</v>
      </c>
      <c r="K82" s="681">
        <v>1</v>
      </c>
      <c r="L82" s="668">
        <v>3</v>
      </c>
      <c r="M82" s="669">
        <v>206.04000000000002</v>
      </c>
    </row>
    <row r="83" spans="1:13" ht="14.4" customHeight="1" x14ac:dyDescent="0.3">
      <c r="A83" s="664" t="s">
        <v>530</v>
      </c>
      <c r="B83" s="665" t="s">
        <v>3741</v>
      </c>
      <c r="C83" s="665" t="s">
        <v>2615</v>
      </c>
      <c r="D83" s="665" t="s">
        <v>3742</v>
      </c>
      <c r="E83" s="665" t="s">
        <v>3732</v>
      </c>
      <c r="F83" s="668"/>
      <c r="G83" s="668"/>
      <c r="H83" s="681">
        <v>0</v>
      </c>
      <c r="I83" s="668">
        <v>9</v>
      </c>
      <c r="J83" s="668">
        <v>559.26006719558836</v>
      </c>
      <c r="K83" s="681">
        <v>1</v>
      </c>
      <c r="L83" s="668">
        <v>9</v>
      </c>
      <c r="M83" s="669">
        <v>559.26006719558836</v>
      </c>
    </row>
    <row r="84" spans="1:13" ht="14.4" customHeight="1" x14ac:dyDescent="0.3">
      <c r="A84" s="664" t="s">
        <v>530</v>
      </c>
      <c r="B84" s="665" t="s">
        <v>3741</v>
      </c>
      <c r="C84" s="665" t="s">
        <v>2585</v>
      </c>
      <c r="D84" s="665" t="s">
        <v>2586</v>
      </c>
      <c r="E84" s="665" t="s">
        <v>3743</v>
      </c>
      <c r="F84" s="668"/>
      <c r="G84" s="668"/>
      <c r="H84" s="681">
        <v>0</v>
      </c>
      <c r="I84" s="668">
        <v>36</v>
      </c>
      <c r="J84" s="668">
        <v>535.68016214941008</v>
      </c>
      <c r="K84" s="681">
        <v>1</v>
      </c>
      <c r="L84" s="668">
        <v>36</v>
      </c>
      <c r="M84" s="669">
        <v>535.68016214941008</v>
      </c>
    </row>
    <row r="85" spans="1:13" ht="14.4" customHeight="1" x14ac:dyDescent="0.3">
      <c r="A85" s="664" t="s">
        <v>530</v>
      </c>
      <c r="B85" s="665" t="s">
        <v>3741</v>
      </c>
      <c r="C85" s="665" t="s">
        <v>2588</v>
      </c>
      <c r="D85" s="665" t="s">
        <v>2589</v>
      </c>
      <c r="E85" s="665" t="s">
        <v>3744</v>
      </c>
      <c r="F85" s="668"/>
      <c r="G85" s="668"/>
      <c r="H85" s="681">
        <v>0</v>
      </c>
      <c r="I85" s="668">
        <v>18</v>
      </c>
      <c r="J85" s="668">
        <v>217.07999999999998</v>
      </c>
      <c r="K85" s="681">
        <v>1</v>
      </c>
      <c r="L85" s="668">
        <v>18</v>
      </c>
      <c r="M85" s="669">
        <v>217.07999999999998</v>
      </c>
    </row>
    <row r="86" spans="1:13" ht="14.4" customHeight="1" x14ac:dyDescent="0.3">
      <c r="A86" s="664" t="s">
        <v>530</v>
      </c>
      <c r="B86" s="665" t="s">
        <v>3741</v>
      </c>
      <c r="C86" s="665" t="s">
        <v>2671</v>
      </c>
      <c r="D86" s="665" t="s">
        <v>3745</v>
      </c>
      <c r="E86" s="665" t="s">
        <v>3746</v>
      </c>
      <c r="F86" s="668"/>
      <c r="G86" s="668"/>
      <c r="H86" s="681">
        <v>0</v>
      </c>
      <c r="I86" s="668">
        <v>27</v>
      </c>
      <c r="J86" s="668">
        <v>976.8595034924507</v>
      </c>
      <c r="K86" s="681">
        <v>1</v>
      </c>
      <c r="L86" s="668">
        <v>27</v>
      </c>
      <c r="M86" s="669">
        <v>976.8595034924507</v>
      </c>
    </row>
    <row r="87" spans="1:13" ht="14.4" customHeight="1" x14ac:dyDescent="0.3">
      <c r="A87" s="664" t="s">
        <v>530</v>
      </c>
      <c r="B87" s="665" t="s">
        <v>3747</v>
      </c>
      <c r="C87" s="665" t="s">
        <v>2751</v>
      </c>
      <c r="D87" s="665" t="s">
        <v>3748</v>
      </c>
      <c r="E87" s="665" t="s">
        <v>3749</v>
      </c>
      <c r="F87" s="668"/>
      <c r="G87" s="668"/>
      <c r="H87" s="681">
        <v>0</v>
      </c>
      <c r="I87" s="668">
        <v>35</v>
      </c>
      <c r="J87" s="668">
        <v>4087.0200058183591</v>
      </c>
      <c r="K87" s="681">
        <v>1</v>
      </c>
      <c r="L87" s="668">
        <v>35</v>
      </c>
      <c r="M87" s="669">
        <v>4087.0200058183591</v>
      </c>
    </row>
    <row r="88" spans="1:13" ht="14.4" customHeight="1" x14ac:dyDescent="0.3">
      <c r="A88" s="664" t="s">
        <v>530</v>
      </c>
      <c r="B88" s="665" t="s">
        <v>3747</v>
      </c>
      <c r="C88" s="665" t="s">
        <v>2851</v>
      </c>
      <c r="D88" s="665" t="s">
        <v>3748</v>
      </c>
      <c r="E88" s="665" t="s">
        <v>3750</v>
      </c>
      <c r="F88" s="668"/>
      <c r="G88" s="668"/>
      <c r="H88" s="681">
        <v>0</v>
      </c>
      <c r="I88" s="668">
        <v>5</v>
      </c>
      <c r="J88" s="668">
        <v>1587.8574011553201</v>
      </c>
      <c r="K88" s="681">
        <v>1</v>
      </c>
      <c r="L88" s="668">
        <v>5</v>
      </c>
      <c r="M88" s="669">
        <v>1587.8574011553201</v>
      </c>
    </row>
    <row r="89" spans="1:13" ht="14.4" customHeight="1" x14ac:dyDescent="0.3">
      <c r="A89" s="664" t="s">
        <v>530</v>
      </c>
      <c r="B89" s="665" t="s">
        <v>3747</v>
      </c>
      <c r="C89" s="665" t="s">
        <v>2899</v>
      </c>
      <c r="D89" s="665" t="s">
        <v>2900</v>
      </c>
      <c r="E89" s="665" t="s">
        <v>3751</v>
      </c>
      <c r="F89" s="668"/>
      <c r="G89" s="668"/>
      <c r="H89" s="681">
        <v>0</v>
      </c>
      <c r="I89" s="668">
        <v>1</v>
      </c>
      <c r="J89" s="668">
        <v>57.829999999999977</v>
      </c>
      <c r="K89" s="681">
        <v>1</v>
      </c>
      <c r="L89" s="668">
        <v>1</v>
      </c>
      <c r="M89" s="669">
        <v>57.829999999999977</v>
      </c>
    </row>
    <row r="90" spans="1:13" ht="14.4" customHeight="1" x14ac:dyDescent="0.3">
      <c r="A90" s="664" t="s">
        <v>530</v>
      </c>
      <c r="B90" s="665" t="s">
        <v>3747</v>
      </c>
      <c r="C90" s="665" t="s">
        <v>2748</v>
      </c>
      <c r="D90" s="665" t="s">
        <v>2749</v>
      </c>
      <c r="E90" s="665" t="s">
        <v>3752</v>
      </c>
      <c r="F90" s="668"/>
      <c r="G90" s="668"/>
      <c r="H90" s="681">
        <v>0</v>
      </c>
      <c r="I90" s="668">
        <v>1</v>
      </c>
      <c r="J90" s="668">
        <v>65.530000000000015</v>
      </c>
      <c r="K90" s="681">
        <v>1</v>
      </c>
      <c r="L90" s="668">
        <v>1</v>
      </c>
      <c r="M90" s="669">
        <v>65.530000000000015</v>
      </c>
    </row>
    <row r="91" spans="1:13" ht="14.4" customHeight="1" x14ac:dyDescent="0.3">
      <c r="A91" s="664" t="s">
        <v>530</v>
      </c>
      <c r="B91" s="665" t="s">
        <v>3747</v>
      </c>
      <c r="C91" s="665" t="s">
        <v>2903</v>
      </c>
      <c r="D91" s="665" t="s">
        <v>2749</v>
      </c>
      <c r="E91" s="665" t="s">
        <v>3753</v>
      </c>
      <c r="F91" s="668"/>
      <c r="G91" s="668"/>
      <c r="H91" s="681">
        <v>0</v>
      </c>
      <c r="I91" s="668">
        <v>1</v>
      </c>
      <c r="J91" s="668">
        <v>220.56000000000006</v>
      </c>
      <c r="K91" s="681">
        <v>1</v>
      </c>
      <c r="L91" s="668">
        <v>1</v>
      </c>
      <c r="M91" s="669">
        <v>220.56000000000006</v>
      </c>
    </row>
    <row r="92" spans="1:13" ht="14.4" customHeight="1" x14ac:dyDescent="0.3">
      <c r="A92" s="664" t="s">
        <v>530</v>
      </c>
      <c r="B92" s="665" t="s">
        <v>3747</v>
      </c>
      <c r="C92" s="665" t="s">
        <v>3051</v>
      </c>
      <c r="D92" s="665" t="s">
        <v>3052</v>
      </c>
      <c r="E92" s="665" t="s">
        <v>3754</v>
      </c>
      <c r="F92" s="668"/>
      <c r="G92" s="668"/>
      <c r="H92" s="681">
        <v>0</v>
      </c>
      <c r="I92" s="668">
        <v>1</v>
      </c>
      <c r="J92" s="668">
        <v>148.29</v>
      </c>
      <c r="K92" s="681">
        <v>1</v>
      </c>
      <c r="L92" s="668">
        <v>1</v>
      </c>
      <c r="M92" s="669">
        <v>148.29</v>
      </c>
    </row>
    <row r="93" spans="1:13" ht="14.4" customHeight="1" x14ac:dyDescent="0.3">
      <c r="A93" s="664" t="s">
        <v>530</v>
      </c>
      <c r="B93" s="665" t="s">
        <v>3747</v>
      </c>
      <c r="C93" s="665" t="s">
        <v>2773</v>
      </c>
      <c r="D93" s="665" t="s">
        <v>2774</v>
      </c>
      <c r="E93" s="665" t="s">
        <v>3755</v>
      </c>
      <c r="F93" s="668"/>
      <c r="G93" s="668"/>
      <c r="H93" s="681">
        <v>0</v>
      </c>
      <c r="I93" s="668">
        <v>2</v>
      </c>
      <c r="J93" s="668">
        <v>364.79659959211176</v>
      </c>
      <c r="K93" s="681">
        <v>1</v>
      </c>
      <c r="L93" s="668">
        <v>2</v>
      </c>
      <c r="M93" s="669">
        <v>364.79659959211176</v>
      </c>
    </row>
    <row r="94" spans="1:13" ht="14.4" customHeight="1" x14ac:dyDescent="0.3">
      <c r="A94" s="664" t="s">
        <v>530</v>
      </c>
      <c r="B94" s="665" t="s">
        <v>3747</v>
      </c>
      <c r="C94" s="665" t="s">
        <v>2921</v>
      </c>
      <c r="D94" s="665" t="s">
        <v>2774</v>
      </c>
      <c r="E94" s="665" t="s">
        <v>3756</v>
      </c>
      <c r="F94" s="668"/>
      <c r="G94" s="668"/>
      <c r="H94" s="681">
        <v>0</v>
      </c>
      <c r="I94" s="668">
        <v>4</v>
      </c>
      <c r="J94" s="668">
        <v>2164.8036330910513</v>
      </c>
      <c r="K94" s="681">
        <v>1</v>
      </c>
      <c r="L94" s="668">
        <v>4</v>
      </c>
      <c r="M94" s="669">
        <v>2164.8036330910513</v>
      </c>
    </row>
    <row r="95" spans="1:13" ht="14.4" customHeight="1" x14ac:dyDescent="0.3">
      <c r="A95" s="664" t="s">
        <v>530</v>
      </c>
      <c r="B95" s="665" t="s">
        <v>3757</v>
      </c>
      <c r="C95" s="665" t="s">
        <v>2998</v>
      </c>
      <c r="D95" s="665" t="s">
        <v>2999</v>
      </c>
      <c r="E95" s="665" t="s">
        <v>3758</v>
      </c>
      <c r="F95" s="668"/>
      <c r="G95" s="668"/>
      <c r="H95" s="681">
        <v>0</v>
      </c>
      <c r="I95" s="668">
        <v>6</v>
      </c>
      <c r="J95" s="668">
        <v>460.85999999999996</v>
      </c>
      <c r="K95" s="681">
        <v>1</v>
      </c>
      <c r="L95" s="668">
        <v>6</v>
      </c>
      <c r="M95" s="669">
        <v>460.85999999999996</v>
      </c>
    </row>
    <row r="96" spans="1:13" ht="14.4" customHeight="1" x14ac:dyDescent="0.3">
      <c r="A96" s="664" t="s">
        <v>530</v>
      </c>
      <c r="B96" s="665" t="s">
        <v>3759</v>
      </c>
      <c r="C96" s="665" t="s">
        <v>2683</v>
      </c>
      <c r="D96" s="665" t="s">
        <v>2684</v>
      </c>
      <c r="E96" s="665" t="s">
        <v>3760</v>
      </c>
      <c r="F96" s="668"/>
      <c r="G96" s="668"/>
      <c r="H96" s="681">
        <v>0</v>
      </c>
      <c r="I96" s="668">
        <v>2</v>
      </c>
      <c r="J96" s="668">
        <v>152.95998856413203</v>
      </c>
      <c r="K96" s="681">
        <v>1</v>
      </c>
      <c r="L96" s="668">
        <v>2</v>
      </c>
      <c r="M96" s="669">
        <v>152.95998856413203</v>
      </c>
    </row>
    <row r="97" spans="1:13" ht="14.4" customHeight="1" x14ac:dyDescent="0.3">
      <c r="A97" s="664" t="s">
        <v>530</v>
      </c>
      <c r="B97" s="665" t="s">
        <v>3759</v>
      </c>
      <c r="C97" s="665" t="s">
        <v>2694</v>
      </c>
      <c r="D97" s="665" t="s">
        <v>3761</v>
      </c>
      <c r="E97" s="665" t="s">
        <v>3762</v>
      </c>
      <c r="F97" s="668"/>
      <c r="G97" s="668"/>
      <c r="H97" s="681">
        <v>0</v>
      </c>
      <c r="I97" s="668">
        <v>1</v>
      </c>
      <c r="J97" s="668">
        <v>66.400000000000006</v>
      </c>
      <c r="K97" s="681">
        <v>1</v>
      </c>
      <c r="L97" s="668">
        <v>1</v>
      </c>
      <c r="M97" s="669">
        <v>66.400000000000006</v>
      </c>
    </row>
    <row r="98" spans="1:13" ht="14.4" customHeight="1" x14ac:dyDescent="0.3">
      <c r="A98" s="664" t="s">
        <v>530</v>
      </c>
      <c r="B98" s="665" t="s">
        <v>3763</v>
      </c>
      <c r="C98" s="665" t="s">
        <v>2853</v>
      </c>
      <c r="D98" s="665" t="s">
        <v>2767</v>
      </c>
      <c r="E98" s="665" t="s">
        <v>3764</v>
      </c>
      <c r="F98" s="668"/>
      <c r="G98" s="668"/>
      <c r="H98" s="681">
        <v>0</v>
      </c>
      <c r="I98" s="668">
        <v>9</v>
      </c>
      <c r="J98" s="668">
        <v>1430.8200000000002</v>
      </c>
      <c r="K98" s="681">
        <v>1</v>
      </c>
      <c r="L98" s="668">
        <v>9</v>
      </c>
      <c r="M98" s="669">
        <v>1430.8200000000002</v>
      </c>
    </row>
    <row r="99" spans="1:13" ht="14.4" customHeight="1" x14ac:dyDescent="0.3">
      <c r="A99" s="664" t="s">
        <v>530</v>
      </c>
      <c r="B99" s="665" t="s">
        <v>3763</v>
      </c>
      <c r="C99" s="665" t="s">
        <v>2766</v>
      </c>
      <c r="D99" s="665" t="s">
        <v>2767</v>
      </c>
      <c r="E99" s="665" t="s">
        <v>3765</v>
      </c>
      <c r="F99" s="668"/>
      <c r="G99" s="668"/>
      <c r="H99" s="681">
        <v>0</v>
      </c>
      <c r="I99" s="668">
        <v>3</v>
      </c>
      <c r="J99" s="668">
        <v>1161.3900000000001</v>
      </c>
      <c r="K99" s="681">
        <v>1</v>
      </c>
      <c r="L99" s="668">
        <v>3</v>
      </c>
      <c r="M99" s="669">
        <v>1161.3900000000001</v>
      </c>
    </row>
    <row r="100" spans="1:13" ht="14.4" customHeight="1" x14ac:dyDescent="0.3">
      <c r="A100" s="664" t="s">
        <v>530</v>
      </c>
      <c r="B100" s="665" t="s">
        <v>3763</v>
      </c>
      <c r="C100" s="665" t="s">
        <v>2855</v>
      </c>
      <c r="D100" s="665" t="s">
        <v>2856</v>
      </c>
      <c r="E100" s="665" t="s">
        <v>3766</v>
      </c>
      <c r="F100" s="668"/>
      <c r="G100" s="668"/>
      <c r="H100" s="681">
        <v>0</v>
      </c>
      <c r="I100" s="668">
        <v>1</v>
      </c>
      <c r="J100" s="668">
        <v>254.25</v>
      </c>
      <c r="K100" s="681">
        <v>1</v>
      </c>
      <c r="L100" s="668">
        <v>1</v>
      </c>
      <c r="M100" s="669">
        <v>254.25</v>
      </c>
    </row>
    <row r="101" spans="1:13" ht="14.4" customHeight="1" x14ac:dyDescent="0.3">
      <c r="A101" s="664" t="s">
        <v>530</v>
      </c>
      <c r="B101" s="665" t="s">
        <v>3763</v>
      </c>
      <c r="C101" s="665" t="s">
        <v>2980</v>
      </c>
      <c r="D101" s="665" t="s">
        <v>2856</v>
      </c>
      <c r="E101" s="665" t="s">
        <v>3767</v>
      </c>
      <c r="F101" s="668"/>
      <c r="G101" s="668"/>
      <c r="H101" s="681">
        <v>0</v>
      </c>
      <c r="I101" s="668">
        <v>2</v>
      </c>
      <c r="J101" s="668">
        <v>1367.22</v>
      </c>
      <c r="K101" s="681">
        <v>1</v>
      </c>
      <c r="L101" s="668">
        <v>2</v>
      </c>
      <c r="M101" s="669">
        <v>1367.22</v>
      </c>
    </row>
    <row r="102" spans="1:13" ht="14.4" customHeight="1" x14ac:dyDescent="0.3">
      <c r="A102" s="664" t="s">
        <v>530</v>
      </c>
      <c r="B102" s="665" t="s">
        <v>3763</v>
      </c>
      <c r="C102" s="665" t="s">
        <v>3108</v>
      </c>
      <c r="D102" s="665" t="s">
        <v>2856</v>
      </c>
      <c r="E102" s="665" t="s">
        <v>3768</v>
      </c>
      <c r="F102" s="668"/>
      <c r="G102" s="668"/>
      <c r="H102" s="681">
        <v>0</v>
      </c>
      <c r="I102" s="668">
        <v>1</v>
      </c>
      <c r="J102" s="668">
        <v>652.99</v>
      </c>
      <c r="K102" s="681">
        <v>1</v>
      </c>
      <c r="L102" s="668">
        <v>1</v>
      </c>
      <c r="M102" s="669">
        <v>652.99</v>
      </c>
    </row>
    <row r="103" spans="1:13" ht="14.4" customHeight="1" x14ac:dyDescent="0.3">
      <c r="A103" s="664" t="s">
        <v>530</v>
      </c>
      <c r="B103" s="665" t="s">
        <v>3769</v>
      </c>
      <c r="C103" s="665" t="s">
        <v>2847</v>
      </c>
      <c r="D103" s="665" t="s">
        <v>3770</v>
      </c>
      <c r="E103" s="665" t="s">
        <v>3771</v>
      </c>
      <c r="F103" s="668"/>
      <c r="G103" s="668"/>
      <c r="H103" s="681">
        <v>0</v>
      </c>
      <c r="I103" s="668">
        <v>3</v>
      </c>
      <c r="J103" s="668">
        <v>43.199999999999996</v>
      </c>
      <c r="K103" s="681">
        <v>1</v>
      </c>
      <c r="L103" s="668">
        <v>3</v>
      </c>
      <c r="M103" s="669">
        <v>43.199999999999996</v>
      </c>
    </row>
    <row r="104" spans="1:13" ht="14.4" customHeight="1" x14ac:dyDescent="0.3">
      <c r="A104" s="664" t="s">
        <v>530</v>
      </c>
      <c r="B104" s="665" t="s">
        <v>3769</v>
      </c>
      <c r="C104" s="665" t="s">
        <v>2737</v>
      </c>
      <c r="D104" s="665" t="s">
        <v>2738</v>
      </c>
      <c r="E104" s="665" t="s">
        <v>3772</v>
      </c>
      <c r="F104" s="668"/>
      <c r="G104" s="668"/>
      <c r="H104" s="681">
        <v>0</v>
      </c>
      <c r="I104" s="668">
        <v>6</v>
      </c>
      <c r="J104" s="668">
        <v>130.02000000000001</v>
      </c>
      <c r="K104" s="681">
        <v>1</v>
      </c>
      <c r="L104" s="668">
        <v>6</v>
      </c>
      <c r="M104" s="669">
        <v>130.02000000000001</v>
      </c>
    </row>
    <row r="105" spans="1:13" ht="14.4" customHeight="1" x14ac:dyDescent="0.3">
      <c r="A105" s="664" t="s">
        <v>530</v>
      </c>
      <c r="B105" s="665" t="s">
        <v>3773</v>
      </c>
      <c r="C105" s="665" t="s">
        <v>2815</v>
      </c>
      <c r="D105" s="665" t="s">
        <v>2816</v>
      </c>
      <c r="E105" s="665" t="s">
        <v>3774</v>
      </c>
      <c r="F105" s="668"/>
      <c r="G105" s="668"/>
      <c r="H105" s="681">
        <v>0</v>
      </c>
      <c r="I105" s="668">
        <v>24</v>
      </c>
      <c r="J105" s="668">
        <v>1681.719097098116</v>
      </c>
      <c r="K105" s="681">
        <v>1</v>
      </c>
      <c r="L105" s="668">
        <v>24</v>
      </c>
      <c r="M105" s="669">
        <v>1681.719097098116</v>
      </c>
    </row>
    <row r="106" spans="1:13" ht="14.4" customHeight="1" x14ac:dyDescent="0.3">
      <c r="A106" s="664" t="s">
        <v>530</v>
      </c>
      <c r="B106" s="665" t="s">
        <v>3775</v>
      </c>
      <c r="C106" s="665" t="s">
        <v>2612</v>
      </c>
      <c r="D106" s="665" t="s">
        <v>2613</v>
      </c>
      <c r="E106" s="665" t="s">
        <v>3776</v>
      </c>
      <c r="F106" s="668"/>
      <c r="G106" s="668"/>
      <c r="H106" s="681">
        <v>0</v>
      </c>
      <c r="I106" s="668">
        <v>4</v>
      </c>
      <c r="J106" s="668">
        <v>117.19999999999999</v>
      </c>
      <c r="K106" s="681">
        <v>1</v>
      </c>
      <c r="L106" s="668">
        <v>4</v>
      </c>
      <c r="M106" s="669">
        <v>117.19999999999999</v>
      </c>
    </row>
    <row r="107" spans="1:13" ht="14.4" customHeight="1" x14ac:dyDescent="0.3">
      <c r="A107" s="664" t="s">
        <v>530</v>
      </c>
      <c r="B107" s="665" t="s">
        <v>3775</v>
      </c>
      <c r="C107" s="665" t="s">
        <v>2981</v>
      </c>
      <c r="D107" s="665" t="s">
        <v>2613</v>
      </c>
      <c r="E107" s="665" t="s">
        <v>3777</v>
      </c>
      <c r="F107" s="668"/>
      <c r="G107" s="668"/>
      <c r="H107" s="681">
        <v>0</v>
      </c>
      <c r="I107" s="668">
        <v>3</v>
      </c>
      <c r="J107" s="668">
        <v>259.02000000000004</v>
      </c>
      <c r="K107" s="681">
        <v>1</v>
      </c>
      <c r="L107" s="668">
        <v>3</v>
      </c>
      <c r="M107" s="669">
        <v>259.02000000000004</v>
      </c>
    </row>
    <row r="108" spans="1:13" ht="14.4" customHeight="1" x14ac:dyDescent="0.3">
      <c r="A108" s="664" t="s">
        <v>530</v>
      </c>
      <c r="B108" s="665" t="s">
        <v>3778</v>
      </c>
      <c r="C108" s="665" t="s">
        <v>2783</v>
      </c>
      <c r="D108" s="665" t="s">
        <v>2784</v>
      </c>
      <c r="E108" s="665" t="s">
        <v>3779</v>
      </c>
      <c r="F108" s="668"/>
      <c r="G108" s="668"/>
      <c r="H108" s="681">
        <v>0</v>
      </c>
      <c r="I108" s="668">
        <v>2</v>
      </c>
      <c r="J108" s="668">
        <v>118.10000000000008</v>
      </c>
      <c r="K108" s="681">
        <v>1</v>
      </c>
      <c r="L108" s="668">
        <v>2</v>
      </c>
      <c r="M108" s="669">
        <v>118.10000000000008</v>
      </c>
    </row>
    <row r="109" spans="1:13" ht="14.4" customHeight="1" x14ac:dyDescent="0.3">
      <c r="A109" s="664" t="s">
        <v>530</v>
      </c>
      <c r="B109" s="665" t="s">
        <v>3780</v>
      </c>
      <c r="C109" s="665" t="s">
        <v>3111</v>
      </c>
      <c r="D109" s="665" t="s">
        <v>3112</v>
      </c>
      <c r="E109" s="665" t="s">
        <v>3722</v>
      </c>
      <c r="F109" s="668"/>
      <c r="G109" s="668"/>
      <c r="H109" s="681">
        <v>0</v>
      </c>
      <c r="I109" s="668">
        <v>1</v>
      </c>
      <c r="J109" s="668">
        <v>25.629999999999995</v>
      </c>
      <c r="K109" s="681">
        <v>1</v>
      </c>
      <c r="L109" s="668">
        <v>1</v>
      </c>
      <c r="M109" s="669">
        <v>25.629999999999995</v>
      </c>
    </row>
    <row r="110" spans="1:13" ht="14.4" customHeight="1" x14ac:dyDescent="0.3">
      <c r="A110" s="664" t="s">
        <v>530</v>
      </c>
      <c r="B110" s="665" t="s">
        <v>3780</v>
      </c>
      <c r="C110" s="665" t="s">
        <v>2716</v>
      </c>
      <c r="D110" s="665" t="s">
        <v>3781</v>
      </c>
      <c r="E110" s="665" t="s">
        <v>3722</v>
      </c>
      <c r="F110" s="668"/>
      <c r="G110" s="668"/>
      <c r="H110" s="681">
        <v>0</v>
      </c>
      <c r="I110" s="668">
        <v>19</v>
      </c>
      <c r="J110" s="668">
        <v>838.28026591727587</v>
      </c>
      <c r="K110" s="681">
        <v>1</v>
      </c>
      <c r="L110" s="668">
        <v>19</v>
      </c>
      <c r="M110" s="669">
        <v>838.28026591727587</v>
      </c>
    </row>
    <row r="111" spans="1:13" ht="14.4" customHeight="1" x14ac:dyDescent="0.3">
      <c r="A111" s="664" t="s">
        <v>530</v>
      </c>
      <c r="B111" s="665" t="s">
        <v>3780</v>
      </c>
      <c r="C111" s="665" t="s">
        <v>2719</v>
      </c>
      <c r="D111" s="665" t="s">
        <v>2724</v>
      </c>
      <c r="E111" s="665" t="s">
        <v>3779</v>
      </c>
      <c r="F111" s="668"/>
      <c r="G111" s="668"/>
      <c r="H111" s="681">
        <v>0</v>
      </c>
      <c r="I111" s="668">
        <v>27</v>
      </c>
      <c r="J111" s="668">
        <v>2382.7485229425301</v>
      </c>
      <c r="K111" s="681">
        <v>1</v>
      </c>
      <c r="L111" s="668">
        <v>27</v>
      </c>
      <c r="M111" s="669">
        <v>2382.7485229425301</v>
      </c>
    </row>
    <row r="112" spans="1:13" ht="14.4" customHeight="1" x14ac:dyDescent="0.3">
      <c r="A112" s="664" t="s">
        <v>530</v>
      </c>
      <c r="B112" s="665" t="s">
        <v>3780</v>
      </c>
      <c r="C112" s="665" t="s">
        <v>2723</v>
      </c>
      <c r="D112" s="665" t="s">
        <v>2724</v>
      </c>
      <c r="E112" s="665" t="s">
        <v>3782</v>
      </c>
      <c r="F112" s="668"/>
      <c r="G112" s="668"/>
      <c r="H112" s="681">
        <v>0</v>
      </c>
      <c r="I112" s="668">
        <v>7</v>
      </c>
      <c r="J112" s="668">
        <v>2085.4399743703398</v>
      </c>
      <c r="K112" s="681">
        <v>1</v>
      </c>
      <c r="L112" s="668">
        <v>7</v>
      </c>
      <c r="M112" s="669">
        <v>2085.4399743703398</v>
      </c>
    </row>
    <row r="113" spans="1:13" ht="14.4" customHeight="1" x14ac:dyDescent="0.3">
      <c r="A113" s="664" t="s">
        <v>530</v>
      </c>
      <c r="B113" s="665" t="s">
        <v>3780</v>
      </c>
      <c r="C113" s="665" t="s">
        <v>2833</v>
      </c>
      <c r="D113" s="665" t="s">
        <v>2838</v>
      </c>
      <c r="E113" s="665" t="s">
        <v>3783</v>
      </c>
      <c r="F113" s="668"/>
      <c r="G113" s="668"/>
      <c r="H113" s="681">
        <v>0</v>
      </c>
      <c r="I113" s="668">
        <v>14</v>
      </c>
      <c r="J113" s="668">
        <v>1900.9187726049222</v>
      </c>
      <c r="K113" s="681">
        <v>1</v>
      </c>
      <c r="L113" s="668">
        <v>14</v>
      </c>
      <c r="M113" s="669">
        <v>1900.9187726049222</v>
      </c>
    </row>
    <row r="114" spans="1:13" ht="14.4" customHeight="1" x14ac:dyDescent="0.3">
      <c r="A114" s="664" t="s">
        <v>530</v>
      </c>
      <c r="B114" s="665" t="s">
        <v>3780</v>
      </c>
      <c r="C114" s="665" t="s">
        <v>2837</v>
      </c>
      <c r="D114" s="665" t="s">
        <v>2838</v>
      </c>
      <c r="E114" s="665" t="s">
        <v>3784</v>
      </c>
      <c r="F114" s="668"/>
      <c r="G114" s="668"/>
      <c r="H114" s="681">
        <v>0</v>
      </c>
      <c r="I114" s="668">
        <v>3</v>
      </c>
      <c r="J114" s="668">
        <v>1409.8513200088762</v>
      </c>
      <c r="K114" s="681">
        <v>1</v>
      </c>
      <c r="L114" s="668">
        <v>3</v>
      </c>
      <c r="M114" s="669">
        <v>1409.8513200088762</v>
      </c>
    </row>
    <row r="115" spans="1:13" ht="14.4" customHeight="1" x14ac:dyDescent="0.3">
      <c r="A115" s="664" t="s">
        <v>530</v>
      </c>
      <c r="B115" s="665" t="s">
        <v>3785</v>
      </c>
      <c r="C115" s="665" t="s">
        <v>2858</v>
      </c>
      <c r="D115" s="665" t="s">
        <v>2859</v>
      </c>
      <c r="E115" s="665" t="s">
        <v>3722</v>
      </c>
      <c r="F115" s="668"/>
      <c r="G115" s="668"/>
      <c r="H115" s="681">
        <v>0</v>
      </c>
      <c r="I115" s="668">
        <v>4</v>
      </c>
      <c r="J115" s="668">
        <v>303.36</v>
      </c>
      <c r="K115" s="681">
        <v>1</v>
      </c>
      <c r="L115" s="668">
        <v>4</v>
      </c>
      <c r="M115" s="669">
        <v>303.36</v>
      </c>
    </row>
    <row r="116" spans="1:13" ht="14.4" customHeight="1" x14ac:dyDescent="0.3">
      <c r="A116" s="664" t="s">
        <v>530</v>
      </c>
      <c r="B116" s="665" t="s">
        <v>3785</v>
      </c>
      <c r="C116" s="665" t="s">
        <v>3054</v>
      </c>
      <c r="D116" s="665" t="s">
        <v>2859</v>
      </c>
      <c r="E116" s="665" t="s">
        <v>3739</v>
      </c>
      <c r="F116" s="668"/>
      <c r="G116" s="668"/>
      <c r="H116" s="681">
        <v>0</v>
      </c>
      <c r="I116" s="668">
        <v>2</v>
      </c>
      <c r="J116" s="668">
        <v>459.05837120748714</v>
      </c>
      <c r="K116" s="681">
        <v>1</v>
      </c>
      <c r="L116" s="668">
        <v>2</v>
      </c>
      <c r="M116" s="669">
        <v>459.05837120748714</v>
      </c>
    </row>
    <row r="117" spans="1:13" ht="14.4" customHeight="1" x14ac:dyDescent="0.3">
      <c r="A117" s="664" t="s">
        <v>530</v>
      </c>
      <c r="B117" s="665" t="s">
        <v>3785</v>
      </c>
      <c r="C117" s="665" t="s">
        <v>2764</v>
      </c>
      <c r="D117" s="665" t="s">
        <v>2761</v>
      </c>
      <c r="E117" s="665" t="s">
        <v>3779</v>
      </c>
      <c r="F117" s="668"/>
      <c r="G117" s="668"/>
      <c r="H117" s="681">
        <v>0</v>
      </c>
      <c r="I117" s="668">
        <v>15</v>
      </c>
      <c r="J117" s="668">
        <v>1752.140541613868</v>
      </c>
      <c r="K117" s="681">
        <v>1</v>
      </c>
      <c r="L117" s="668">
        <v>15</v>
      </c>
      <c r="M117" s="669">
        <v>1752.140541613868</v>
      </c>
    </row>
    <row r="118" spans="1:13" ht="14.4" customHeight="1" x14ac:dyDescent="0.3">
      <c r="A118" s="664" t="s">
        <v>530</v>
      </c>
      <c r="B118" s="665" t="s">
        <v>3785</v>
      </c>
      <c r="C118" s="665" t="s">
        <v>2760</v>
      </c>
      <c r="D118" s="665" t="s">
        <v>2761</v>
      </c>
      <c r="E118" s="665" t="s">
        <v>3786</v>
      </c>
      <c r="F118" s="668"/>
      <c r="G118" s="668"/>
      <c r="H118" s="681">
        <v>0</v>
      </c>
      <c r="I118" s="668">
        <v>1</v>
      </c>
      <c r="J118" s="668">
        <v>357.79</v>
      </c>
      <c r="K118" s="681">
        <v>1</v>
      </c>
      <c r="L118" s="668">
        <v>1</v>
      </c>
      <c r="M118" s="669">
        <v>357.79</v>
      </c>
    </row>
    <row r="119" spans="1:13" ht="14.4" customHeight="1" x14ac:dyDescent="0.3">
      <c r="A119" s="664" t="s">
        <v>530</v>
      </c>
      <c r="B119" s="665" t="s">
        <v>3787</v>
      </c>
      <c r="C119" s="665" t="s">
        <v>2976</v>
      </c>
      <c r="D119" s="665" t="s">
        <v>2977</v>
      </c>
      <c r="E119" s="665" t="s">
        <v>3788</v>
      </c>
      <c r="F119" s="668"/>
      <c r="G119" s="668"/>
      <c r="H119" s="681">
        <v>0</v>
      </c>
      <c r="I119" s="668">
        <v>1</v>
      </c>
      <c r="J119" s="668">
        <v>104.27031404410447</v>
      </c>
      <c r="K119" s="681">
        <v>1</v>
      </c>
      <c r="L119" s="668">
        <v>1</v>
      </c>
      <c r="M119" s="669">
        <v>104.27031404410447</v>
      </c>
    </row>
    <row r="120" spans="1:13" ht="14.4" customHeight="1" x14ac:dyDescent="0.3">
      <c r="A120" s="664" t="s">
        <v>530</v>
      </c>
      <c r="B120" s="665" t="s">
        <v>3787</v>
      </c>
      <c r="C120" s="665" t="s">
        <v>3113</v>
      </c>
      <c r="D120" s="665" t="s">
        <v>2676</v>
      </c>
      <c r="E120" s="665" t="s">
        <v>3789</v>
      </c>
      <c r="F120" s="668"/>
      <c r="G120" s="668"/>
      <c r="H120" s="681">
        <v>0</v>
      </c>
      <c r="I120" s="668">
        <v>1</v>
      </c>
      <c r="J120" s="668">
        <v>168.54</v>
      </c>
      <c r="K120" s="681">
        <v>1</v>
      </c>
      <c r="L120" s="668">
        <v>1</v>
      </c>
      <c r="M120" s="669">
        <v>168.54</v>
      </c>
    </row>
    <row r="121" spans="1:13" ht="14.4" customHeight="1" x14ac:dyDescent="0.3">
      <c r="A121" s="664" t="s">
        <v>530</v>
      </c>
      <c r="B121" s="665" t="s">
        <v>3787</v>
      </c>
      <c r="C121" s="665" t="s">
        <v>2675</v>
      </c>
      <c r="D121" s="665" t="s">
        <v>2676</v>
      </c>
      <c r="E121" s="665" t="s">
        <v>3789</v>
      </c>
      <c r="F121" s="668"/>
      <c r="G121" s="668"/>
      <c r="H121" s="681">
        <v>0</v>
      </c>
      <c r="I121" s="668">
        <v>1</v>
      </c>
      <c r="J121" s="668">
        <v>168.54000000000008</v>
      </c>
      <c r="K121" s="681">
        <v>1</v>
      </c>
      <c r="L121" s="668">
        <v>1</v>
      </c>
      <c r="M121" s="669">
        <v>168.54000000000008</v>
      </c>
    </row>
    <row r="122" spans="1:13" ht="14.4" customHeight="1" x14ac:dyDescent="0.3">
      <c r="A122" s="664" t="s">
        <v>530</v>
      </c>
      <c r="B122" s="665" t="s">
        <v>3790</v>
      </c>
      <c r="C122" s="665" t="s">
        <v>2629</v>
      </c>
      <c r="D122" s="665" t="s">
        <v>3791</v>
      </c>
      <c r="E122" s="665" t="s">
        <v>3792</v>
      </c>
      <c r="F122" s="668"/>
      <c r="G122" s="668"/>
      <c r="H122" s="681">
        <v>0</v>
      </c>
      <c r="I122" s="668">
        <v>2</v>
      </c>
      <c r="J122" s="668">
        <v>370.39999999999986</v>
      </c>
      <c r="K122" s="681">
        <v>1</v>
      </c>
      <c r="L122" s="668">
        <v>2</v>
      </c>
      <c r="M122" s="669">
        <v>370.39999999999986</v>
      </c>
    </row>
    <row r="123" spans="1:13" ht="14.4" customHeight="1" x14ac:dyDescent="0.3">
      <c r="A123" s="664" t="s">
        <v>530</v>
      </c>
      <c r="B123" s="665" t="s">
        <v>3790</v>
      </c>
      <c r="C123" s="665" t="s">
        <v>2632</v>
      </c>
      <c r="D123" s="665" t="s">
        <v>3793</v>
      </c>
      <c r="E123" s="665" t="s">
        <v>3794</v>
      </c>
      <c r="F123" s="668"/>
      <c r="G123" s="668"/>
      <c r="H123" s="681">
        <v>0</v>
      </c>
      <c r="I123" s="668">
        <v>1</v>
      </c>
      <c r="J123" s="668">
        <v>200.17999999999998</v>
      </c>
      <c r="K123" s="681">
        <v>1</v>
      </c>
      <c r="L123" s="668">
        <v>1</v>
      </c>
      <c r="M123" s="669">
        <v>200.17999999999998</v>
      </c>
    </row>
    <row r="124" spans="1:13" ht="14.4" customHeight="1" x14ac:dyDescent="0.3">
      <c r="A124" s="664" t="s">
        <v>530</v>
      </c>
      <c r="B124" s="665" t="s">
        <v>3795</v>
      </c>
      <c r="C124" s="665" t="s">
        <v>2608</v>
      </c>
      <c r="D124" s="665" t="s">
        <v>2609</v>
      </c>
      <c r="E124" s="665" t="s">
        <v>3796</v>
      </c>
      <c r="F124" s="668"/>
      <c r="G124" s="668"/>
      <c r="H124" s="681">
        <v>0</v>
      </c>
      <c r="I124" s="668">
        <v>8</v>
      </c>
      <c r="J124" s="668">
        <v>788.80000000000007</v>
      </c>
      <c r="K124" s="681">
        <v>1</v>
      </c>
      <c r="L124" s="668">
        <v>8</v>
      </c>
      <c r="M124" s="669">
        <v>788.80000000000007</v>
      </c>
    </row>
    <row r="125" spans="1:13" ht="14.4" customHeight="1" x14ac:dyDescent="0.3">
      <c r="A125" s="664" t="s">
        <v>530</v>
      </c>
      <c r="B125" s="665" t="s">
        <v>3797</v>
      </c>
      <c r="C125" s="665" t="s">
        <v>2639</v>
      </c>
      <c r="D125" s="665" t="s">
        <v>2640</v>
      </c>
      <c r="E125" s="665" t="s">
        <v>3798</v>
      </c>
      <c r="F125" s="668"/>
      <c r="G125" s="668"/>
      <c r="H125" s="681">
        <v>0</v>
      </c>
      <c r="I125" s="668">
        <v>8</v>
      </c>
      <c r="J125" s="668">
        <v>374.55999999999989</v>
      </c>
      <c r="K125" s="681">
        <v>1</v>
      </c>
      <c r="L125" s="668">
        <v>8</v>
      </c>
      <c r="M125" s="669">
        <v>374.55999999999989</v>
      </c>
    </row>
    <row r="126" spans="1:13" ht="14.4" customHeight="1" x14ac:dyDescent="0.3">
      <c r="A126" s="664" t="s">
        <v>530</v>
      </c>
      <c r="B126" s="665" t="s">
        <v>3797</v>
      </c>
      <c r="C126" s="665" t="s">
        <v>2643</v>
      </c>
      <c r="D126" s="665" t="s">
        <v>2644</v>
      </c>
      <c r="E126" s="665" t="s">
        <v>3799</v>
      </c>
      <c r="F126" s="668"/>
      <c r="G126" s="668"/>
      <c r="H126" s="681">
        <v>0</v>
      </c>
      <c r="I126" s="668">
        <v>2</v>
      </c>
      <c r="J126" s="668">
        <v>363.78000000000003</v>
      </c>
      <c r="K126" s="681">
        <v>1</v>
      </c>
      <c r="L126" s="668">
        <v>2</v>
      </c>
      <c r="M126" s="669">
        <v>363.78000000000003</v>
      </c>
    </row>
    <row r="127" spans="1:13" ht="14.4" customHeight="1" x14ac:dyDescent="0.3">
      <c r="A127" s="664" t="s">
        <v>530</v>
      </c>
      <c r="B127" s="665" t="s">
        <v>3797</v>
      </c>
      <c r="C127" s="665" t="s">
        <v>2926</v>
      </c>
      <c r="D127" s="665" t="s">
        <v>3800</v>
      </c>
      <c r="E127" s="665" t="s">
        <v>3801</v>
      </c>
      <c r="F127" s="668"/>
      <c r="G127" s="668"/>
      <c r="H127" s="681">
        <v>0</v>
      </c>
      <c r="I127" s="668">
        <v>5</v>
      </c>
      <c r="J127" s="668">
        <v>1165.6499999999996</v>
      </c>
      <c r="K127" s="681">
        <v>1</v>
      </c>
      <c r="L127" s="668">
        <v>5</v>
      </c>
      <c r="M127" s="669">
        <v>1165.6499999999996</v>
      </c>
    </row>
    <row r="128" spans="1:13" ht="14.4" customHeight="1" x14ac:dyDescent="0.3">
      <c r="A128" s="664" t="s">
        <v>530</v>
      </c>
      <c r="B128" s="665" t="s">
        <v>3802</v>
      </c>
      <c r="C128" s="665" t="s">
        <v>2908</v>
      </c>
      <c r="D128" s="665" t="s">
        <v>2909</v>
      </c>
      <c r="E128" s="665" t="s">
        <v>3803</v>
      </c>
      <c r="F128" s="668"/>
      <c r="G128" s="668"/>
      <c r="H128" s="681">
        <v>0</v>
      </c>
      <c r="I128" s="668">
        <v>3</v>
      </c>
      <c r="J128" s="668">
        <v>260.03961934666052</v>
      </c>
      <c r="K128" s="681">
        <v>1</v>
      </c>
      <c r="L128" s="668">
        <v>3</v>
      </c>
      <c r="M128" s="669">
        <v>260.03961934666052</v>
      </c>
    </row>
    <row r="129" spans="1:13" ht="14.4" customHeight="1" x14ac:dyDescent="0.3">
      <c r="A129" s="664" t="s">
        <v>530</v>
      </c>
      <c r="B129" s="665" t="s">
        <v>3802</v>
      </c>
      <c r="C129" s="665" t="s">
        <v>2950</v>
      </c>
      <c r="D129" s="665" t="s">
        <v>2951</v>
      </c>
      <c r="E129" s="665" t="s">
        <v>3804</v>
      </c>
      <c r="F129" s="668"/>
      <c r="G129" s="668"/>
      <c r="H129" s="681">
        <v>0</v>
      </c>
      <c r="I129" s="668">
        <v>1</v>
      </c>
      <c r="J129" s="668">
        <v>100.07000000000004</v>
      </c>
      <c r="K129" s="681">
        <v>1</v>
      </c>
      <c r="L129" s="668">
        <v>1</v>
      </c>
      <c r="M129" s="669">
        <v>100.07000000000004</v>
      </c>
    </row>
    <row r="130" spans="1:13" ht="14.4" customHeight="1" x14ac:dyDescent="0.3">
      <c r="A130" s="664" t="s">
        <v>530</v>
      </c>
      <c r="B130" s="665" t="s">
        <v>3802</v>
      </c>
      <c r="C130" s="665" t="s">
        <v>3046</v>
      </c>
      <c r="D130" s="665" t="s">
        <v>3047</v>
      </c>
      <c r="E130" s="665" t="s">
        <v>3805</v>
      </c>
      <c r="F130" s="668"/>
      <c r="G130" s="668"/>
      <c r="H130" s="681">
        <v>0</v>
      </c>
      <c r="I130" s="668">
        <v>5</v>
      </c>
      <c r="J130" s="668">
        <v>428.86086754218547</v>
      </c>
      <c r="K130" s="681">
        <v>1</v>
      </c>
      <c r="L130" s="668">
        <v>5</v>
      </c>
      <c r="M130" s="669">
        <v>428.86086754218547</v>
      </c>
    </row>
    <row r="131" spans="1:13" ht="14.4" customHeight="1" x14ac:dyDescent="0.3">
      <c r="A131" s="664" t="s">
        <v>530</v>
      </c>
      <c r="B131" s="665" t="s">
        <v>3802</v>
      </c>
      <c r="C131" s="665" t="s">
        <v>3037</v>
      </c>
      <c r="D131" s="665" t="s">
        <v>3038</v>
      </c>
      <c r="E131" s="665" t="s">
        <v>3806</v>
      </c>
      <c r="F131" s="668"/>
      <c r="G131" s="668"/>
      <c r="H131" s="681">
        <v>0</v>
      </c>
      <c r="I131" s="668">
        <v>6</v>
      </c>
      <c r="J131" s="668">
        <v>529.09154726483575</v>
      </c>
      <c r="K131" s="681">
        <v>1</v>
      </c>
      <c r="L131" s="668">
        <v>6</v>
      </c>
      <c r="M131" s="669">
        <v>529.09154726483575</v>
      </c>
    </row>
    <row r="132" spans="1:13" ht="14.4" customHeight="1" x14ac:dyDescent="0.3">
      <c r="A132" s="664" t="s">
        <v>530</v>
      </c>
      <c r="B132" s="665" t="s">
        <v>3802</v>
      </c>
      <c r="C132" s="665" t="s">
        <v>3034</v>
      </c>
      <c r="D132" s="665" t="s">
        <v>3035</v>
      </c>
      <c r="E132" s="665" t="s">
        <v>3807</v>
      </c>
      <c r="F132" s="668"/>
      <c r="G132" s="668"/>
      <c r="H132" s="681">
        <v>0</v>
      </c>
      <c r="I132" s="668">
        <v>10</v>
      </c>
      <c r="J132" s="668">
        <v>495.10909536712364</v>
      </c>
      <c r="K132" s="681">
        <v>1</v>
      </c>
      <c r="L132" s="668">
        <v>10</v>
      </c>
      <c r="M132" s="669">
        <v>495.10909536712364</v>
      </c>
    </row>
    <row r="133" spans="1:13" ht="14.4" customHeight="1" x14ac:dyDescent="0.3">
      <c r="A133" s="664" t="s">
        <v>530</v>
      </c>
      <c r="B133" s="665" t="s">
        <v>3802</v>
      </c>
      <c r="C133" s="665" t="s">
        <v>3103</v>
      </c>
      <c r="D133" s="665" t="s">
        <v>3104</v>
      </c>
      <c r="E133" s="665" t="s">
        <v>3808</v>
      </c>
      <c r="F133" s="668"/>
      <c r="G133" s="668"/>
      <c r="H133" s="681">
        <v>0</v>
      </c>
      <c r="I133" s="668">
        <v>3</v>
      </c>
      <c r="J133" s="668">
        <v>189.32867639262929</v>
      </c>
      <c r="K133" s="681">
        <v>1</v>
      </c>
      <c r="L133" s="668">
        <v>3</v>
      </c>
      <c r="M133" s="669">
        <v>189.32867639262929</v>
      </c>
    </row>
    <row r="134" spans="1:13" ht="14.4" customHeight="1" x14ac:dyDescent="0.3">
      <c r="A134" s="664" t="s">
        <v>530</v>
      </c>
      <c r="B134" s="665" t="s">
        <v>3802</v>
      </c>
      <c r="C134" s="665" t="s">
        <v>2905</v>
      </c>
      <c r="D134" s="665" t="s">
        <v>3809</v>
      </c>
      <c r="E134" s="665" t="s">
        <v>3810</v>
      </c>
      <c r="F134" s="668"/>
      <c r="G134" s="668"/>
      <c r="H134" s="681">
        <v>0</v>
      </c>
      <c r="I134" s="668">
        <v>8</v>
      </c>
      <c r="J134" s="668">
        <v>604.73969754996233</v>
      </c>
      <c r="K134" s="681">
        <v>1</v>
      </c>
      <c r="L134" s="668">
        <v>8</v>
      </c>
      <c r="M134" s="669">
        <v>604.73969754996233</v>
      </c>
    </row>
    <row r="135" spans="1:13" ht="14.4" customHeight="1" x14ac:dyDescent="0.3">
      <c r="A135" s="664" t="s">
        <v>530</v>
      </c>
      <c r="B135" s="665" t="s">
        <v>3802</v>
      </c>
      <c r="C135" s="665" t="s">
        <v>2819</v>
      </c>
      <c r="D135" s="665" t="s">
        <v>3811</v>
      </c>
      <c r="E135" s="665" t="s">
        <v>3812</v>
      </c>
      <c r="F135" s="668"/>
      <c r="G135" s="668"/>
      <c r="H135" s="681">
        <v>0</v>
      </c>
      <c r="I135" s="668">
        <v>16</v>
      </c>
      <c r="J135" s="668">
        <v>990.48777565285332</v>
      </c>
      <c r="K135" s="681">
        <v>1</v>
      </c>
      <c r="L135" s="668">
        <v>16</v>
      </c>
      <c r="M135" s="669">
        <v>990.48777565285332</v>
      </c>
    </row>
    <row r="136" spans="1:13" ht="14.4" customHeight="1" x14ac:dyDescent="0.3">
      <c r="A136" s="664" t="s">
        <v>530</v>
      </c>
      <c r="B136" s="665" t="s">
        <v>3802</v>
      </c>
      <c r="C136" s="665" t="s">
        <v>2983</v>
      </c>
      <c r="D136" s="665" t="s">
        <v>3813</v>
      </c>
      <c r="E136" s="665" t="s">
        <v>3814</v>
      </c>
      <c r="F136" s="668"/>
      <c r="G136" s="668"/>
      <c r="H136" s="681">
        <v>0</v>
      </c>
      <c r="I136" s="668">
        <v>1</v>
      </c>
      <c r="J136" s="668">
        <v>94.930000000000064</v>
      </c>
      <c r="K136" s="681">
        <v>1</v>
      </c>
      <c r="L136" s="668">
        <v>1</v>
      </c>
      <c r="M136" s="669">
        <v>94.930000000000064</v>
      </c>
    </row>
    <row r="137" spans="1:13" ht="14.4" customHeight="1" x14ac:dyDescent="0.3">
      <c r="A137" s="664" t="s">
        <v>530</v>
      </c>
      <c r="B137" s="665" t="s">
        <v>3815</v>
      </c>
      <c r="C137" s="665" t="s">
        <v>3438</v>
      </c>
      <c r="D137" s="665" t="s">
        <v>3439</v>
      </c>
      <c r="E137" s="665" t="s">
        <v>3816</v>
      </c>
      <c r="F137" s="668"/>
      <c r="G137" s="668"/>
      <c r="H137" s="681">
        <v>0</v>
      </c>
      <c r="I137" s="668">
        <v>4</v>
      </c>
      <c r="J137" s="668">
        <v>48838.68</v>
      </c>
      <c r="K137" s="681">
        <v>1</v>
      </c>
      <c r="L137" s="668">
        <v>4</v>
      </c>
      <c r="M137" s="669">
        <v>48838.68</v>
      </c>
    </row>
    <row r="138" spans="1:13" ht="14.4" customHeight="1" x14ac:dyDescent="0.3">
      <c r="A138" s="664" t="s">
        <v>530</v>
      </c>
      <c r="B138" s="665" t="s">
        <v>3817</v>
      </c>
      <c r="C138" s="665" t="s">
        <v>3408</v>
      </c>
      <c r="D138" s="665" t="s">
        <v>3409</v>
      </c>
      <c r="E138" s="665" t="s">
        <v>3256</v>
      </c>
      <c r="F138" s="668"/>
      <c r="G138" s="668"/>
      <c r="H138" s="681">
        <v>0</v>
      </c>
      <c r="I138" s="668">
        <v>3</v>
      </c>
      <c r="J138" s="668">
        <v>692.99999999999989</v>
      </c>
      <c r="K138" s="681">
        <v>1</v>
      </c>
      <c r="L138" s="668">
        <v>3</v>
      </c>
      <c r="M138" s="669">
        <v>692.99999999999989</v>
      </c>
    </row>
    <row r="139" spans="1:13" ht="14.4" customHeight="1" x14ac:dyDescent="0.3">
      <c r="A139" s="664" t="s">
        <v>530</v>
      </c>
      <c r="B139" s="665" t="s">
        <v>3818</v>
      </c>
      <c r="C139" s="665" t="s">
        <v>3224</v>
      </c>
      <c r="D139" s="665" t="s">
        <v>3225</v>
      </c>
      <c r="E139" s="665" t="s">
        <v>3819</v>
      </c>
      <c r="F139" s="668">
        <v>7</v>
      </c>
      <c r="G139" s="668">
        <v>245.62999999999997</v>
      </c>
      <c r="H139" s="681">
        <v>1</v>
      </c>
      <c r="I139" s="668"/>
      <c r="J139" s="668"/>
      <c r="K139" s="681">
        <v>0</v>
      </c>
      <c r="L139" s="668">
        <v>7</v>
      </c>
      <c r="M139" s="669">
        <v>245.62999999999997</v>
      </c>
    </row>
    <row r="140" spans="1:13" ht="14.4" customHeight="1" x14ac:dyDescent="0.3">
      <c r="A140" s="664" t="s">
        <v>530</v>
      </c>
      <c r="B140" s="665" t="s">
        <v>3818</v>
      </c>
      <c r="C140" s="665" t="s">
        <v>3055</v>
      </c>
      <c r="D140" s="665" t="s">
        <v>3056</v>
      </c>
      <c r="E140" s="665" t="s">
        <v>3820</v>
      </c>
      <c r="F140" s="668"/>
      <c r="G140" s="668"/>
      <c r="H140" s="681">
        <v>0</v>
      </c>
      <c r="I140" s="668">
        <v>45</v>
      </c>
      <c r="J140" s="668">
        <v>7589.0321547580597</v>
      </c>
      <c r="K140" s="681">
        <v>1</v>
      </c>
      <c r="L140" s="668">
        <v>45</v>
      </c>
      <c r="M140" s="669">
        <v>7589.0321547580597</v>
      </c>
    </row>
    <row r="141" spans="1:13" ht="14.4" customHeight="1" x14ac:dyDescent="0.3">
      <c r="A141" s="664" t="s">
        <v>530</v>
      </c>
      <c r="B141" s="665" t="s">
        <v>3818</v>
      </c>
      <c r="C141" s="665" t="s">
        <v>3422</v>
      </c>
      <c r="D141" s="665" t="s">
        <v>3056</v>
      </c>
      <c r="E141" s="665" t="s">
        <v>3819</v>
      </c>
      <c r="F141" s="668"/>
      <c r="G141" s="668"/>
      <c r="H141" s="681">
        <v>0</v>
      </c>
      <c r="I141" s="668">
        <v>33</v>
      </c>
      <c r="J141" s="668">
        <v>3826.0147261928132</v>
      </c>
      <c r="K141" s="681">
        <v>1</v>
      </c>
      <c r="L141" s="668">
        <v>33</v>
      </c>
      <c r="M141" s="669">
        <v>3826.0147261928132</v>
      </c>
    </row>
    <row r="142" spans="1:13" ht="14.4" customHeight="1" x14ac:dyDescent="0.3">
      <c r="A142" s="664" t="s">
        <v>530</v>
      </c>
      <c r="B142" s="665" t="s">
        <v>3818</v>
      </c>
      <c r="C142" s="665" t="s">
        <v>3266</v>
      </c>
      <c r="D142" s="665" t="s">
        <v>3821</v>
      </c>
      <c r="E142" s="665" t="s">
        <v>3822</v>
      </c>
      <c r="F142" s="668"/>
      <c r="G142" s="668"/>
      <c r="H142" s="681">
        <v>0</v>
      </c>
      <c r="I142" s="668">
        <v>71.199999999999989</v>
      </c>
      <c r="J142" s="668">
        <v>8265.7823780665058</v>
      </c>
      <c r="K142" s="681">
        <v>1</v>
      </c>
      <c r="L142" s="668">
        <v>71.199999999999989</v>
      </c>
      <c r="M142" s="669">
        <v>8265.7823780665058</v>
      </c>
    </row>
    <row r="143" spans="1:13" ht="14.4" customHeight="1" x14ac:dyDescent="0.3">
      <c r="A143" s="664" t="s">
        <v>530</v>
      </c>
      <c r="B143" s="665" t="s">
        <v>3818</v>
      </c>
      <c r="C143" s="665" t="s">
        <v>3335</v>
      </c>
      <c r="D143" s="665" t="s">
        <v>3336</v>
      </c>
      <c r="E143" s="665" t="s">
        <v>3823</v>
      </c>
      <c r="F143" s="668"/>
      <c r="G143" s="668"/>
      <c r="H143" s="681">
        <v>0</v>
      </c>
      <c r="I143" s="668">
        <v>4</v>
      </c>
      <c r="J143" s="668">
        <v>444.43999999999994</v>
      </c>
      <c r="K143" s="681">
        <v>1</v>
      </c>
      <c r="L143" s="668">
        <v>4</v>
      </c>
      <c r="M143" s="669">
        <v>444.43999999999994</v>
      </c>
    </row>
    <row r="144" spans="1:13" ht="14.4" customHeight="1" x14ac:dyDescent="0.3">
      <c r="A144" s="664" t="s">
        <v>530</v>
      </c>
      <c r="B144" s="665" t="s">
        <v>3824</v>
      </c>
      <c r="C144" s="665" t="s">
        <v>3364</v>
      </c>
      <c r="D144" s="665" t="s">
        <v>3365</v>
      </c>
      <c r="E144" s="665" t="s">
        <v>3825</v>
      </c>
      <c r="F144" s="668"/>
      <c r="G144" s="668"/>
      <c r="H144" s="681">
        <v>0</v>
      </c>
      <c r="I144" s="668">
        <v>26</v>
      </c>
      <c r="J144" s="668">
        <v>12012</v>
      </c>
      <c r="K144" s="681">
        <v>1</v>
      </c>
      <c r="L144" s="668">
        <v>26</v>
      </c>
      <c r="M144" s="669">
        <v>12012</v>
      </c>
    </row>
    <row r="145" spans="1:13" ht="14.4" customHeight="1" x14ac:dyDescent="0.3">
      <c r="A145" s="664" t="s">
        <v>530</v>
      </c>
      <c r="B145" s="665" t="s">
        <v>3826</v>
      </c>
      <c r="C145" s="665" t="s">
        <v>3339</v>
      </c>
      <c r="D145" s="665" t="s">
        <v>3827</v>
      </c>
      <c r="E145" s="665" t="s">
        <v>3828</v>
      </c>
      <c r="F145" s="668">
        <v>6</v>
      </c>
      <c r="G145" s="668">
        <v>747.54</v>
      </c>
      <c r="H145" s="681">
        <v>1</v>
      </c>
      <c r="I145" s="668"/>
      <c r="J145" s="668"/>
      <c r="K145" s="681">
        <v>0</v>
      </c>
      <c r="L145" s="668">
        <v>6</v>
      </c>
      <c r="M145" s="669">
        <v>747.54</v>
      </c>
    </row>
    <row r="146" spans="1:13" ht="14.4" customHeight="1" x14ac:dyDescent="0.3">
      <c r="A146" s="664" t="s">
        <v>530</v>
      </c>
      <c r="B146" s="665" t="s">
        <v>3829</v>
      </c>
      <c r="C146" s="665" t="s">
        <v>3367</v>
      </c>
      <c r="D146" s="665" t="s">
        <v>3368</v>
      </c>
      <c r="E146" s="665" t="s">
        <v>3369</v>
      </c>
      <c r="F146" s="668"/>
      <c r="G146" s="668"/>
      <c r="H146" s="681">
        <v>0</v>
      </c>
      <c r="I146" s="668">
        <v>180</v>
      </c>
      <c r="J146" s="668">
        <v>6707.1</v>
      </c>
      <c r="K146" s="681">
        <v>1</v>
      </c>
      <c r="L146" s="668">
        <v>180</v>
      </c>
      <c r="M146" s="669">
        <v>6707.1</v>
      </c>
    </row>
    <row r="147" spans="1:13" ht="14.4" customHeight="1" x14ac:dyDescent="0.3">
      <c r="A147" s="664" t="s">
        <v>530</v>
      </c>
      <c r="B147" s="665" t="s">
        <v>3830</v>
      </c>
      <c r="C147" s="665" t="s">
        <v>3302</v>
      </c>
      <c r="D147" s="665" t="s">
        <v>3831</v>
      </c>
      <c r="E147" s="665" t="s">
        <v>3304</v>
      </c>
      <c r="F147" s="668"/>
      <c r="G147" s="668"/>
      <c r="H147" s="681">
        <v>0</v>
      </c>
      <c r="I147" s="668">
        <v>4</v>
      </c>
      <c r="J147" s="668">
        <v>2068</v>
      </c>
      <c r="K147" s="681">
        <v>1</v>
      </c>
      <c r="L147" s="668">
        <v>4</v>
      </c>
      <c r="M147" s="669">
        <v>2068</v>
      </c>
    </row>
    <row r="148" spans="1:13" ht="14.4" customHeight="1" x14ac:dyDescent="0.3">
      <c r="A148" s="664" t="s">
        <v>530</v>
      </c>
      <c r="B148" s="665" t="s">
        <v>3832</v>
      </c>
      <c r="C148" s="665" t="s">
        <v>3448</v>
      </c>
      <c r="D148" s="665" t="s">
        <v>3449</v>
      </c>
      <c r="E148" s="665" t="s">
        <v>3450</v>
      </c>
      <c r="F148" s="668"/>
      <c r="G148" s="668"/>
      <c r="H148" s="681">
        <v>0</v>
      </c>
      <c r="I148" s="668">
        <v>8</v>
      </c>
      <c r="J148" s="668">
        <v>4347.6000000000004</v>
      </c>
      <c r="K148" s="681">
        <v>1</v>
      </c>
      <c r="L148" s="668">
        <v>8</v>
      </c>
      <c r="M148" s="669">
        <v>4347.6000000000004</v>
      </c>
    </row>
    <row r="149" spans="1:13" ht="14.4" customHeight="1" x14ac:dyDescent="0.3">
      <c r="A149" s="664" t="s">
        <v>530</v>
      </c>
      <c r="B149" s="665" t="s">
        <v>3832</v>
      </c>
      <c r="C149" s="665" t="s">
        <v>3446</v>
      </c>
      <c r="D149" s="665" t="s">
        <v>3447</v>
      </c>
      <c r="E149" s="665" t="s">
        <v>3375</v>
      </c>
      <c r="F149" s="668"/>
      <c r="G149" s="668"/>
      <c r="H149" s="681">
        <v>0</v>
      </c>
      <c r="I149" s="668">
        <v>70.5</v>
      </c>
      <c r="J149" s="668">
        <v>66143.549999999988</v>
      </c>
      <c r="K149" s="681">
        <v>1</v>
      </c>
      <c r="L149" s="668">
        <v>70.5</v>
      </c>
      <c r="M149" s="669">
        <v>66143.549999999988</v>
      </c>
    </row>
    <row r="150" spans="1:13" ht="14.4" customHeight="1" x14ac:dyDescent="0.3">
      <c r="A150" s="664" t="s">
        <v>530</v>
      </c>
      <c r="B150" s="665" t="s">
        <v>3833</v>
      </c>
      <c r="C150" s="665" t="s">
        <v>3358</v>
      </c>
      <c r="D150" s="665" t="s">
        <v>3359</v>
      </c>
      <c r="E150" s="665" t="s">
        <v>3834</v>
      </c>
      <c r="F150" s="668"/>
      <c r="G150" s="668"/>
      <c r="H150" s="681">
        <v>0</v>
      </c>
      <c r="I150" s="668">
        <v>0.3999999999999998</v>
      </c>
      <c r="J150" s="668">
        <v>308.83199999999988</v>
      </c>
      <c r="K150" s="681">
        <v>1</v>
      </c>
      <c r="L150" s="668">
        <v>0.3999999999999998</v>
      </c>
      <c r="M150" s="669">
        <v>308.83199999999988</v>
      </c>
    </row>
    <row r="151" spans="1:13" ht="14.4" customHeight="1" x14ac:dyDescent="0.3">
      <c r="A151" s="664" t="s">
        <v>530</v>
      </c>
      <c r="B151" s="665" t="s">
        <v>3835</v>
      </c>
      <c r="C151" s="665" t="s">
        <v>3379</v>
      </c>
      <c r="D151" s="665" t="s">
        <v>3380</v>
      </c>
      <c r="E151" s="665" t="s">
        <v>3381</v>
      </c>
      <c r="F151" s="668"/>
      <c r="G151" s="668"/>
      <c r="H151" s="681">
        <v>0</v>
      </c>
      <c r="I151" s="668">
        <v>74</v>
      </c>
      <c r="J151" s="668">
        <v>10713.92</v>
      </c>
      <c r="K151" s="681">
        <v>1</v>
      </c>
      <c r="L151" s="668">
        <v>74</v>
      </c>
      <c r="M151" s="669">
        <v>10713.92</v>
      </c>
    </row>
    <row r="152" spans="1:13" ht="14.4" customHeight="1" x14ac:dyDescent="0.3">
      <c r="A152" s="664" t="s">
        <v>530</v>
      </c>
      <c r="B152" s="665" t="s">
        <v>3836</v>
      </c>
      <c r="C152" s="665" t="s">
        <v>3434</v>
      </c>
      <c r="D152" s="665" t="s">
        <v>3435</v>
      </c>
      <c r="E152" s="665" t="s">
        <v>3837</v>
      </c>
      <c r="F152" s="668"/>
      <c r="G152" s="668"/>
      <c r="H152" s="681">
        <v>0</v>
      </c>
      <c r="I152" s="668">
        <v>6</v>
      </c>
      <c r="J152" s="668">
        <v>252.12000000000003</v>
      </c>
      <c r="K152" s="681">
        <v>1</v>
      </c>
      <c r="L152" s="668">
        <v>6</v>
      </c>
      <c r="M152" s="669">
        <v>252.12000000000003</v>
      </c>
    </row>
    <row r="153" spans="1:13" ht="14.4" customHeight="1" x14ac:dyDescent="0.3">
      <c r="A153" s="664" t="s">
        <v>530</v>
      </c>
      <c r="B153" s="665" t="s">
        <v>3838</v>
      </c>
      <c r="C153" s="665" t="s">
        <v>3282</v>
      </c>
      <c r="D153" s="665" t="s">
        <v>3839</v>
      </c>
      <c r="E153" s="665" t="s">
        <v>3840</v>
      </c>
      <c r="F153" s="668">
        <v>1.2</v>
      </c>
      <c r="G153" s="668">
        <v>781.06399999999996</v>
      </c>
      <c r="H153" s="681">
        <v>1</v>
      </c>
      <c r="I153" s="668"/>
      <c r="J153" s="668"/>
      <c r="K153" s="681">
        <v>0</v>
      </c>
      <c r="L153" s="668">
        <v>1.2</v>
      </c>
      <c r="M153" s="669">
        <v>781.06399999999996</v>
      </c>
    </row>
    <row r="154" spans="1:13" ht="14.4" customHeight="1" x14ac:dyDescent="0.3">
      <c r="A154" s="664" t="s">
        <v>530</v>
      </c>
      <c r="B154" s="665" t="s">
        <v>3841</v>
      </c>
      <c r="C154" s="665" t="s">
        <v>3414</v>
      </c>
      <c r="D154" s="665" t="s">
        <v>3415</v>
      </c>
      <c r="E154" s="665" t="s">
        <v>3842</v>
      </c>
      <c r="F154" s="668">
        <v>15</v>
      </c>
      <c r="G154" s="668">
        <v>8443.0500000000011</v>
      </c>
      <c r="H154" s="681">
        <v>1</v>
      </c>
      <c r="I154" s="668"/>
      <c r="J154" s="668"/>
      <c r="K154" s="681">
        <v>0</v>
      </c>
      <c r="L154" s="668">
        <v>15</v>
      </c>
      <c r="M154" s="669">
        <v>8443.0500000000011</v>
      </c>
    </row>
    <row r="155" spans="1:13" ht="14.4" customHeight="1" x14ac:dyDescent="0.3">
      <c r="A155" s="664" t="s">
        <v>530</v>
      </c>
      <c r="B155" s="665" t="s">
        <v>3843</v>
      </c>
      <c r="C155" s="665" t="s">
        <v>3405</v>
      </c>
      <c r="D155" s="665" t="s">
        <v>3406</v>
      </c>
      <c r="E155" s="665" t="s">
        <v>3844</v>
      </c>
      <c r="F155" s="668">
        <v>13.600000000000001</v>
      </c>
      <c r="G155" s="668">
        <v>5614.832794115533</v>
      </c>
      <c r="H155" s="681">
        <v>1</v>
      </c>
      <c r="I155" s="668"/>
      <c r="J155" s="668"/>
      <c r="K155" s="681">
        <v>0</v>
      </c>
      <c r="L155" s="668">
        <v>13.600000000000001</v>
      </c>
      <c r="M155" s="669">
        <v>5614.832794115533</v>
      </c>
    </row>
    <row r="156" spans="1:13" ht="14.4" customHeight="1" x14ac:dyDescent="0.3">
      <c r="A156" s="664" t="s">
        <v>530</v>
      </c>
      <c r="B156" s="665" t="s">
        <v>3845</v>
      </c>
      <c r="C156" s="665" t="s">
        <v>3426</v>
      </c>
      <c r="D156" s="665" t="s">
        <v>3846</v>
      </c>
      <c r="E156" s="665" t="s">
        <v>3847</v>
      </c>
      <c r="F156" s="668"/>
      <c r="G156" s="668"/>
      <c r="H156" s="681">
        <v>0</v>
      </c>
      <c r="I156" s="668">
        <v>6</v>
      </c>
      <c r="J156" s="668">
        <v>1956.8979999999997</v>
      </c>
      <c r="K156" s="681">
        <v>1</v>
      </c>
      <c r="L156" s="668">
        <v>6</v>
      </c>
      <c r="M156" s="669">
        <v>1956.8979999999997</v>
      </c>
    </row>
    <row r="157" spans="1:13" ht="14.4" customHeight="1" x14ac:dyDescent="0.3">
      <c r="A157" s="664" t="s">
        <v>530</v>
      </c>
      <c r="B157" s="665" t="s">
        <v>3848</v>
      </c>
      <c r="C157" s="665" t="s">
        <v>3441</v>
      </c>
      <c r="D157" s="665" t="s">
        <v>3442</v>
      </c>
      <c r="E157" s="665" t="s">
        <v>3381</v>
      </c>
      <c r="F157" s="668"/>
      <c r="G157" s="668"/>
      <c r="H157" s="681">
        <v>0</v>
      </c>
      <c r="I157" s="668">
        <v>60</v>
      </c>
      <c r="J157" s="668">
        <v>2079.5999999999995</v>
      </c>
      <c r="K157" s="681">
        <v>1</v>
      </c>
      <c r="L157" s="668">
        <v>60</v>
      </c>
      <c r="M157" s="669">
        <v>2079.5999999999995</v>
      </c>
    </row>
    <row r="158" spans="1:13" ht="14.4" customHeight="1" x14ac:dyDescent="0.3">
      <c r="A158" s="664" t="s">
        <v>530</v>
      </c>
      <c r="B158" s="665" t="s">
        <v>3848</v>
      </c>
      <c r="C158" s="665" t="s">
        <v>3443</v>
      </c>
      <c r="D158" s="665" t="s">
        <v>3444</v>
      </c>
      <c r="E158" s="665" t="s">
        <v>3849</v>
      </c>
      <c r="F158" s="668"/>
      <c r="G158" s="668"/>
      <c r="H158" s="681">
        <v>0</v>
      </c>
      <c r="I158" s="668">
        <v>44</v>
      </c>
      <c r="J158" s="668">
        <v>2429.2398086404664</v>
      </c>
      <c r="K158" s="681">
        <v>1</v>
      </c>
      <c r="L158" s="668">
        <v>44</v>
      </c>
      <c r="M158" s="669">
        <v>2429.2398086404664</v>
      </c>
    </row>
    <row r="159" spans="1:13" ht="14.4" customHeight="1" x14ac:dyDescent="0.3">
      <c r="A159" s="664" t="s">
        <v>530</v>
      </c>
      <c r="B159" s="665" t="s">
        <v>3850</v>
      </c>
      <c r="C159" s="665" t="s">
        <v>3251</v>
      </c>
      <c r="D159" s="665" t="s">
        <v>3851</v>
      </c>
      <c r="E159" s="665" t="s">
        <v>3852</v>
      </c>
      <c r="F159" s="668"/>
      <c r="G159" s="668"/>
      <c r="H159" s="681">
        <v>0</v>
      </c>
      <c r="I159" s="668">
        <v>5</v>
      </c>
      <c r="J159" s="668">
        <v>2994.2</v>
      </c>
      <c r="K159" s="681">
        <v>1</v>
      </c>
      <c r="L159" s="668">
        <v>5</v>
      </c>
      <c r="M159" s="669">
        <v>2994.2</v>
      </c>
    </row>
    <row r="160" spans="1:13" ht="14.4" customHeight="1" x14ac:dyDescent="0.3">
      <c r="A160" s="664" t="s">
        <v>530</v>
      </c>
      <c r="B160" s="665" t="s">
        <v>3853</v>
      </c>
      <c r="C160" s="665" t="s">
        <v>3430</v>
      </c>
      <c r="D160" s="665" t="s">
        <v>3854</v>
      </c>
      <c r="E160" s="665" t="s">
        <v>3855</v>
      </c>
      <c r="F160" s="668"/>
      <c r="G160" s="668"/>
      <c r="H160" s="681">
        <v>0</v>
      </c>
      <c r="I160" s="668">
        <v>20</v>
      </c>
      <c r="J160" s="668">
        <v>577.79999999999995</v>
      </c>
      <c r="K160" s="681">
        <v>1</v>
      </c>
      <c r="L160" s="668">
        <v>20</v>
      </c>
      <c r="M160" s="669">
        <v>577.79999999999995</v>
      </c>
    </row>
    <row r="161" spans="1:13" ht="14.4" customHeight="1" x14ac:dyDescent="0.3">
      <c r="A161" s="664" t="s">
        <v>530</v>
      </c>
      <c r="B161" s="665" t="s">
        <v>3856</v>
      </c>
      <c r="C161" s="665" t="s">
        <v>3477</v>
      </c>
      <c r="D161" s="665" t="s">
        <v>3478</v>
      </c>
      <c r="E161" s="665" t="s">
        <v>3844</v>
      </c>
      <c r="F161" s="668"/>
      <c r="G161" s="668"/>
      <c r="H161" s="681">
        <v>0</v>
      </c>
      <c r="I161" s="668">
        <v>16.5</v>
      </c>
      <c r="J161" s="668">
        <v>2631.75</v>
      </c>
      <c r="K161" s="681">
        <v>1</v>
      </c>
      <c r="L161" s="668">
        <v>16.5</v>
      </c>
      <c r="M161" s="669">
        <v>2631.75</v>
      </c>
    </row>
    <row r="162" spans="1:13" ht="14.4" customHeight="1" x14ac:dyDescent="0.3">
      <c r="A162" s="664" t="s">
        <v>530</v>
      </c>
      <c r="B162" s="665" t="s">
        <v>3856</v>
      </c>
      <c r="C162" s="665" t="s">
        <v>3484</v>
      </c>
      <c r="D162" s="665" t="s">
        <v>3857</v>
      </c>
      <c r="E162" s="665" t="s">
        <v>3858</v>
      </c>
      <c r="F162" s="668"/>
      <c r="G162" s="668"/>
      <c r="H162" s="681">
        <v>0</v>
      </c>
      <c r="I162" s="668">
        <v>4</v>
      </c>
      <c r="J162" s="668">
        <v>99.400000000000034</v>
      </c>
      <c r="K162" s="681">
        <v>1</v>
      </c>
      <c r="L162" s="668">
        <v>4</v>
      </c>
      <c r="M162" s="669">
        <v>99.400000000000034</v>
      </c>
    </row>
    <row r="163" spans="1:13" ht="14.4" customHeight="1" x14ac:dyDescent="0.3">
      <c r="A163" s="664" t="s">
        <v>530</v>
      </c>
      <c r="B163" s="665" t="s">
        <v>3856</v>
      </c>
      <c r="C163" s="665" t="s">
        <v>3480</v>
      </c>
      <c r="D163" s="665" t="s">
        <v>3481</v>
      </c>
      <c r="E163" s="665" t="s">
        <v>3859</v>
      </c>
      <c r="F163" s="668"/>
      <c r="G163" s="668"/>
      <c r="H163" s="681">
        <v>0</v>
      </c>
      <c r="I163" s="668">
        <v>8</v>
      </c>
      <c r="J163" s="668">
        <v>2279.12</v>
      </c>
      <c r="K163" s="681">
        <v>1</v>
      </c>
      <c r="L163" s="668">
        <v>8</v>
      </c>
      <c r="M163" s="669">
        <v>2279.12</v>
      </c>
    </row>
    <row r="164" spans="1:13" ht="14.4" customHeight="1" x14ac:dyDescent="0.3">
      <c r="A164" s="664" t="s">
        <v>530</v>
      </c>
      <c r="B164" s="665" t="s">
        <v>3860</v>
      </c>
      <c r="C164" s="665" t="s">
        <v>573</v>
      </c>
      <c r="D164" s="665" t="s">
        <v>574</v>
      </c>
      <c r="E164" s="665" t="s">
        <v>3861</v>
      </c>
      <c r="F164" s="668"/>
      <c r="G164" s="668"/>
      <c r="H164" s="681">
        <v>0</v>
      </c>
      <c r="I164" s="668">
        <v>2</v>
      </c>
      <c r="J164" s="668">
        <v>853.90000000000009</v>
      </c>
      <c r="K164" s="681">
        <v>1</v>
      </c>
      <c r="L164" s="668">
        <v>2</v>
      </c>
      <c r="M164" s="669">
        <v>853.90000000000009</v>
      </c>
    </row>
    <row r="165" spans="1:13" ht="14.4" customHeight="1" x14ac:dyDescent="0.3">
      <c r="A165" s="664" t="s">
        <v>530</v>
      </c>
      <c r="B165" s="665" t="s">
        <v>3862</v>
      </c>
      <c r="C165" s="665" t="s">
        <v>3011</v>
      </c>
      <c r="D165" s="665" t="s">
        <v>3012</v>
      </c>
      <c r="E165" s="665" t="s">
        <v>3863</v>
      </c>
      <c r="F165" s="668"/>
      <c r="G165" s="668"/>
      <c r="H165" s="681">
        <v>0</v>
      </c>
      <c r="I165" s="668">
        <v>1</v>
      </c>
      <c r="J165" s="668">
        <v>834.62666666666678</v>
      </c>
      <c r="K165" s="681">
        <v>1</v>
      </c>
      <c r="L165" s="668">
        <v>1</v>
      </c>
      <c r="M165" s="669">
        <v>834.62666666666678</v>
      </c>
    </row>
    <row r="166" spans="1:13" ht="14.4" customHeight="1" x14ac:dyDescent="0.3">
      <c r="A166" s="664" t="s">
        <v>530</v>
      </c>
      <c r="B166" s="665" t="s">
        <v>3864</v>
      </c>
      <c r="C166" s="665" t="s">
        <v>3066</v>
      </c>
      <c r="D166" s="665" t="s">
        <v>3067</v>
      </c>
      <c r="E166" s="665" t="s">
        <v>3779</v>
      </c>
      <c r="F166" s="668"/>
      <c r="G166" s="668"/>
      <c r="H166" s="681">
        <v>0</v>
      </c>
      <c r="I166" s="668">
        <v>2</v>
      </c>
      <c r="J166" s="668">
        <v>1260.4181905416967</v>
      </c>
      <c r="K166" s="681">
        <v>1</v>
      </c>
      <c r="L166" s="668">
        <v>2</v>
      </c>
      <c r="M166" s="669">
        <v>1260.4181905416967</v>
      </c>
    </row>
    <row r="167" spans="1:13" ht="14.4" customHeight="1" x14ac:dyDescent="0.3">
      <c r="A167" s="664" t="s">
        <v>530</v>
      </c>
      <c r="B167" s="665" t="s">
        <v>3865</v>
      </c>
      <c r="C167" s="665" t="s">
        <v>2987</v>
      </c>
      <c r="D167" s="665" t="s">
        <v>2988</v>
      </c>
      <c r="E167" s="665" t="s">
        <v>3866</v>
      </c>
      <c r="F167" s="668"/>
      <c r="G167" s="668"/>
      <c r="H167" s="681">
        <v>0</v>
      </c>
      <c r="I167" s="668">
        <v>1</v>
      </c>
      <c r="J167" s="668">
        <v>109.55999999999999</v>
      </c>
      <c r="K167" s="681">
        <v>1</v>
      </c>
      <c r="L167" s="668">
        <v>1</v>
      </c>
      <c r="M167" s="669">
        <v>109.55999999999999</v>
      </c>
    </row>
    <row r="168" spans="1:13" ht="14.4" customHeight="1" x14ac:dyDescent="0.3">
      <c r="A168" s="664" t="s">
        <v>530</v>
      </c>
      <c r="B168" s="665" t="s">
        <v>3867</v>
      </c>
      <c r="C168" s="665" t="s">
        <v>2786</v>
      </c>
      <c r="D168" s="665" t="s">
        <v>592</v>
      </c>
      <c r="E168" s="665" t="s">
        <v>3868</v>
      </c>
      <c r="F168" s="668"/>
      <c r="G168" s="668"/>
      <c r="H168" s="681">
        <v>0</v>
      </c>
      <c r="I168" s="668">
        <v>5</v>
      </c>
      <c r="J168" s="668">
        <v>293.70024877504198</v>
      </c>
      <c r="K168" s="681">
        <v>1</v>
      </c>
      <c r="L168" s="668">
        <v>5</v>
      </c>
      <c r="M168" s="669">
        <v>293.70024877504198</v>
      </c>
    </row>
    <row r="169" spans="1:13" ht="14.4" customHeight="1" x14ac:dyDescent="0.3">
      <c r="A169" s="664" t="s">
        <v>530</v>
      </c>
      <c r="B169" s="665" t="s">
        <v>3867</v>
      </c>
      <c r="C169" s="665" t="s">
        <v>2596</v>
      </c>
      <c r="D169" s="665" t="s">
        <v>592</v>
      </c>
      <c r="E169" s="665" t="s">
        <v>3869</v>
      </c>
      <c r="F169" s="668"/>
      <c r="G169" s="668"/>
      <c r="H169" s="681">
        <v>0</v>
      </c>
      <c r="I169" s="668">
        <v>13</v>
      </c>
      <c r="J169" s="668">
        <v>1365.7807031893176</v>
      </c>
      <c r="K169" s="681">
        <v>1</v>
      </c>
      <c r="L169" s="668">
        <v>13</v>
      </c>
      <c r="M169" s="669">
        <v>1365.7807031893176</v>
      </c>
    </row>
    <row r="170" spans="1:13" ht="14.4" customHeight="1" x14ac:dyDescent="0.3">
      <c r="A170" s="664" t="s">
        <v>530</v>
      </c>
      <c r="B170" s="665" t="s">
        <v>3867</v>
      </c>
      <c r="C170" s="665" t="s">
        <v>591</v>
      </c>
      <c r="D170" s="665" t="s">
        <v>592</v>
      </c>
      <c r="E170" s="665" t="s">
        <v>3869</v>
      </c>
      <c r="F170" s="668">
        <v>1</v>
      </c>
      <c r="G170" s="668">
        <v>103.31969817937053</v>
      </c>
      <c r="H170" s="681">
        <v>1</v>
      </c>
      <c r="I170" s="668"/>
      <c r="J170" s="668"/>
      <c r="K170" s="681">
        <v>0</v>
      </c>
      <c r="L170" s="668">
        <v>1</v>
      </c>
      <c r="M170" s="669">
        <v>103.31969817937053</v>
      </c>
    </row>
    <row r="171" spans="1:13" ht="14.4" customHeight="1" x14ac:dyDescent="0.3">
      <c r="A171" s="664" t="s">
        <v>530</v>
      </c>
      <c r="B171" s="665" t="s">
        <v>3870</v>
      </c>
      <c r="C171" s="665" t="s">
        <v>2809</v>
      </c>
      <c r="D171" s="665" t="s">
        <v>2810</v>
      </c>
      <c r="E171" s="665" t="s">
        <v>3871</v>
      </c>
      <c r="F171" s="668"/>
      <c r="G171" s="668"/>
      <c r="H171" s="681">
        <v>0</v>
      </c>
      <c r="I171" s="668">
        <v>12</v>
      </c>
      <c r="J171" s="668">
        <v>5968.2699999999995</v>
      </c>
      <c r="K171" s="681">
        <v>1</v>
      </c>
      <c r="L171" s="668">
        <v>12</v>
      </c>
      <c r="M171" s="669">
        <v>5968.2699999999995</v>
      </c>
    </row>
    <row r="172" spans="1:13" ht="14.4" customHeight="1" x14ac:dyDescent="0.3">
      <c r="A172" s="664" t="s">
        <v>530</v>
      </c>
      <c r="B172" s="665" t="s">
        <v>3870</v>
      </c>
      <c r="C172" s="665" t="s">
        <v>3004</v>
      </c>
      <c r="D172" s="665" t="s">
        <v>3872</v>
      </c>
      <c r="E172" s="665" t="s">
        <v>3873</v>
      </c>
      <c r="F172" s="668"/>
      <c r="G172" s="668"/>
      <c r="H172" s="681">
        <v>0</v>
      </c>
      <c r="I172" s="668">
        <v>1</v>
      </c>
      <c r="J172" s="668">
        <v>919.9</v>
      </c>
      <c r="K172" s="681">
        <v>1</v>
      </c>
      <c r="L172" s="668">
        <v>1</v>
      </c>
      <c r="M172" s="669">
        <v>919.9</v>
      </c>
    </row>
    <row r="173" spans="1:13" ht="14.4" customHeight="1" x14ac:dyDescent="0.3">
      <c r="A173" s="664" t="s">
        <v>530</v>
      </c>
      <c r="B173" s="665" t="s">
        <v>3874</v>
      </c>
      <c r="C173" s="665" t="s">
        <v>2205</v>
      </c>
      <c r="D173" s="665" t="s">
        <v>3875</v>
      </c>
      <c r="E173" s="665" t="s">
        <v>3876</v>
      </c>
      <c r="F173" s="668">
        <v>2</v>
      </c>
      <c r="G173" s="668">
        <v>137.02000000000001</v>
      </c>
      <c r="H173" s="681">
        <v>1</v>
      </c>
      <c r="I173" s="668"/>
      <c r="J173" s="668"/>
      <c r="K173" s="681">
        <v>0</v>
      </c>
      <c r="L173" s="668">
        <v>2</v>
      </c>
      <c r="M173" s="669">
        <v>137.02000000000001</v>
      </c>
    </row>
    <row r="174" spans="1:13" ht="14.4" customHeight="1" x14ac:dyDescent="0.3">
      <c r="A174" s="664" t="s">
        <v>530</v>
      </c>
      <c r="B174" s="665" t="s">
        <v>3874</v>
      </c>
      <c r="C174" s="665" t="s">
        <v>1825</v>
      </c>
      <c r="D174" s="665" t="s">
        <v>1686</v>
      </c>
      <c r="E174" s="665" t="s">
        <v>3877</v>
      </c>
      <c r="F174" s="668"/>
      <c r="G174" s="668"/>
      <c r="H174" s="681">
        <v>0</v>
      </c>
      <c r="I174" s="668">
        <v>2</v>
      </c>
      <c r="J174" s="668">
        <v>56.499999999999993</v>
      </c>
      <c r="K174" s="681">
        <v>1</v>
      </c>
      <c r="L174" s="668">
        <v>2</v>
      </c>
      <c r="M174" s="669">
        <v>56.499999999999993</v>
      </c>
    </row>
    <row r="175" spans="1:13" ht="14.4" customHeight="1" x14ac:dyDescent="0.3">
      <c r="A175" s="664" t="s">
        <v>530</v>
      </c>
      <c r="B175" s="665" t="s">
        <v>3874</v>
      </c>
      <c r="C175" s="665" t="s">
        <v>849</v>
      </c>
      <c r="D175" s="665" t="s">
        <v>850</v>
      </c>
      <c r="E175" s="665" t="s">
        <v>3878</v>
      </c>
      <c r="F175" s="668"/>
      <c r="G175" s="668"/>
      <c r="H175" s="681">
        <v>0</v>
      </c>
      <c r="I175" s="668">
        <v>6</v>
      </c>
      <c r="J175" s="668">
        <v>120.77999999999997</v>
      </c>
      <c r="K175" s="681">
        <v>1</v>
      </c>
      <c r="L175" s="668">
        <v>6</v>
      </c>
      <c r="M175" s="669">
        <v>120.77999999999997</v>
      </c>
    </row>
    <row r="176" spans="1:13" ht="14.4" customHeight="1" x14ac:dyDescent="0.3">
      <c r="A176" s="664" t="s">
        <v>530</v>
      </c>
      <c r="B176" s="665" t="s">
        <v>3874</v>
      </c>
      <c r="C176" s="665" t="s">
        <v>857</v>
      </c>
      <c r="D176" s="665" t="s">
        <v>858</v>
      </c>
      <c r="E176" s="665" t="s">
        <v>3879</v>
      </c>
      <c r="F176" s="668"/>
      <c r="G176" s="668"/>
      <c r="H176" s="681">
        <v>0</v>
      </c>
      <c r="I176" s="668">
        <v>3</v>
      </c>
      <c r="J176" s="668">
        <v>90</v>
      </c>
      <c r="K176" s="681">
        <v>1</v>
      </c>
      <c r="L176" s="668">
        <v>3</v>
      </c>
      <c r="M176" s="669">
        <v>90</v>
      </c>
    </row>
    <row r="177" spans="1:13" ht="14.4" customHeight="1" x14ac:dyDescent="0.3">
      <c r="A177" s="664" t="s">
        <v>530</v>
      </c>
      <c r="B177" s="665" t="s">
        <v>3874</v>
      </c>
      <c r="C177" s="665" t="s">
        <v>987</v>
      </c>
      <c r="D177" s="665" t="s">
        <v>984</v>
      </c>
      <c r="E177" s="665" t="s">
        <v>3880</v>
      </c>
      <c r="F177" s="668"/>
      <c r="G177" s="668"/>
      <c r="H177" s="681">
        <v>0</v>
      </c>
      <c r="I177" s="668">
        <v>3</v>
      </c>
      <c r="J177" s="668">
        <v>176.79000707617971</v>
      </c>
      <c r="K177" s="681">
        <v>1</v>
      </c>
      <c r="L177" s="668">
        <v>3</v>
      </c>
      <c r="M177" s="669">
        <v>176.79000707617971</v>
      </c>
    </row>
    <row r="178" spans="1:13" ht="14.4" customHeight="1" x14ac:dyDescent="0.3">
      <c r="A178" s="664" t="s">
        <v>530</v>
      </c>
      <c r="B178" s="665" t="s">
        <v>3874</v>
      </c>
      <c r="C178" s="665" t="s">
        <v>990</v>
      </c>
      <c r="D178" s="665" t="s">
        <v>984</v>
      </c>
      <c r="E178" s="665" t="s">
        <v>3881</v>
      </c>
      <c r="F178" s="668"/>
      <c r="G178" s="668"/>
      <c r="H178" s="681">
        <v>0</v>
      </c>
      <c r="I178" s="668">
        <v>1</v>
      </c>
      <c r="J178" s="668">
        <v>68.999999999999972</v>
      </c>
      <c r="K178" s="681">
        <v>1</v>
      </c>
      <c r="L178" s="668">
        <v>1</v>
      </c>
      <c r="M178" s="669">
        <v>68.999999999999972</v>
      </c>
    </row>
    <row r="179" spans="1:13" ht="14.4" customHeight="1" x14ac:dyDescent="0.3">
      <c r="A179" s="664" t="s">
        <v>530</v>
      </c>
      <c r="B179" s="665" t="s">
        <v>3874</v>
      </c>
      <c r="C179" s="665" t="s">
        <v>1685</v>
      </c>
      <c r="D179" s="665" t="s">
        <v>1686</v>
      </c>
      <c r="E179" s="665" t="s">
        <v>3882</v>
      </c>
      <c r="F179" s="668"/>
      <c r="G179" s="668"/>
      <c r="H179" s="681">
        <v>0</v>
      </c>
      <c r="I179" s="668">
        <v>1</v>
      </c>
      <c r="J179" s="668">
        <v>134.13</v>
      </c>
      <c r="K179" s="681">
        <v>1</v>
      </c>
      <c r="L179" s="668">
        <v>1</v>
      </c>
      <c r="M179" s="669">
        <v>134.13</v>
      </c>
    </row>
    <row r="180" spans="1:13" ht="14.4" customHeight="1" x14ac:dyDescent="0.3">
      <c r="A180" s="664" t="s">
        <v>530</v>
      </c>
      <c r="B180" s="665" t="s">
        <v>3883</v>
      </c>
      <c r="C180" s="665" t="s">
        <v>2947</v>
      </c>
      <c r="D180" s="665" t="s">
        <v>3884</v>
      </c>
      <c r="E180" s="665" t="s">
        <v>2949</v>
      </c>
      <c r="F180" s="668"/>
      <c r="G180" s="668"/>
      <c r="H180" s="681">
        <v>0</v>
      </c>
      <c r="I180" s="668">
        <v>2</v>
      </c>
      <c r="J180" s="668">
        <v>271.77999999999997</v>
      </c>
      <c r="K180" s="681">
        <v>1</v>
      </c>
      <c r="L180" s="668">
        <v>2</v>
      </c>
      <c r="M180" s="669">
        <v>271.77999999999997</v>
      </c>
    </row>
    <row r="181" spans="1:13" ht="14.4" customHeight="1" x14ac:dyDescent="0.3">
      <c r="A181" s="664" t="s">
        <v>530</v>
      </c>
      <c r="B181" s="665" t="s">
        <v>3883</v>
      </c>
      <c r="C181" s="665" t="s">
        <v>2937</v>
      </c>
      <c r="D181" s="665" t="s">
        <v>3885</v>
      </c>
      <c r="E181" s="665" t="s">
        <v>2939</v>
      </c>
      <c r="F181" s="668"/>
      <c r="G181" s="668"/>
      <c r="H181" s="681">
        <v>0</v>
      </c>
      <c r="I181" s="668">
        <v>1</v>
      </c>
      <c r="J181" s="668">
        <v>126.88999999999996</v>
      </c>
      <c r="K181" s="681">
        <v>1</v>
      </c>
      <c r="L181" s="668">
        <v>1</v>
      </c>
      <c r="M181" s="669">
        <v>126.88999999999996</v>
      </c>
    </row>
    <row r="182" spans="1:13" ht="14.4" customHeight="1" x14ac:dyDescent="0.3">
      <c r="A182" s="664" t="s">
        <v>530</v>
      </c>
      <c r="B182" s="665" t="s">
        <v>3883</v>
      </c>
      <c r="C182" s="665" t="s">
        <v>2829</v>
      </c>
      <c r="D182" s="665" t="s">
        <v>3884</v>
      </c>
      <c r="E182" s="665" t="s">
        <v>2831</v>
      </c>
      <c r="F182" s="668"/>
      <c r="G182" s="668"/>
      <c r="H182" s="681">
        <v>0</v>
      </c>
      <c r="I182" s="668">
        <v>5</v>
      </c>
      <c r="J182" s="668">
        <v>220.15000000000003</v>
      </c>
      <c r="K182" s="681">
        <v>1</v>
      </c>
      <c r="L182" s="668">
        <v>5</v>
      </c>
      <c r="M182" s="669">
        <v>220.15000000000003</v>
      </c>
    </row>
    <row r="183" spans="1:13" ht="14.4" customHeight="1" x14ac:dyDescent="0.3">
      <c r="A183" s="664" t="s">
        <v>530</v>
      </c>
      <c r="B183" s="665" t="s">
        <v>3886</v>
      </c>
      <c r="C183" s="665" t="s">
        <v>2917</v>
      </c>
      <c r="D183" s="665" t="s">
        <v>2918</v>
      </c>
      <c r="E183" s="665" t="s">
        <v>3887</v>
      </c>
      <c r="F183" s="668"/>
      <c r="G183" s="668"/>
      <c r="H183" s="681">
        <v>0</v>
      </c>
      <c r="I183" s="668">
        <v>1</v>
      </c>
      <c r="J183" s="668">
        <v>174.28000000000009</v>
      </c>
      <c r="K183" s="681">
        <v>1</v>
      </c>
      <c r="L183" s="668">
        <v>1</v>
      </c>
      <c r="M183" s="669">
        <v>174.28000000000009</v>
      </c>
    </row>
    <row r="184" spans="1:13" ht="14.4" customHeight="1" x14ac:dyDescent="0.3">
      <c r="A184" s="664" t="s">
        <v>530</v>
      </c>
      <c r="B184" s="665" t="s">
        <v>3886</v>
      </c>
      <c r="C184" s="665" t="s">
        <v>2991</v>
      </c>
      <c r="D184" s="665" t="s">
        <v>2992</v>
      </c>
      <c r="E184" s="665" t="s">
        <v>3888</v>
      </c>
      <c r="F184" s="668"/>
      <c r="G184" s="668"/>
      <c r="H184" s="681">
        <v>0</v>
      </c>
      <c r="I184" s="668">
        <v>1</v>
      </c>
      <c r="J184" s="668">
        <v>65.31</v>
      </c>
      <c r="K184" s="681">
        <v>1</v>
      </c>
      <c r="L184" s="668">
        <v>1</v>
      </c>
      <c r="M184" s="669">
        <v>65.31</v>
      </c>
    </row>
    <row r="185" spans="1:13" ht="14.4" customHeight="1" x14ac:dyDescent="0.3">
      <c r="A185" s="664" t="s">
        <v>530</v>
      </c>
      <c r="B185" s="665" t="s">
        <v>3889</v>
      </c>
      <c r="C185" s="665" t="s">
        <v>2697</v>
      </c>
      <c r="D185" s="665" t="s">
        <v>3890</v>
      </c>
      <c r="E185" s="665" t="s">
        <v>3891</v>
      </c>
      <c r="F185" s="668"/>
      <c r="G185" s="668"/>
      <c r="H185" s="681">
        <v>0</v>
      </c>
      <c r="I185" s="668">
        <v>5</v>
      </c>
      <c r="J185" s="668">
        <v>1991.8100000000004</v>
      </c>
      <c r="K185" s="681">
        <v>1</v>
      </c>
      <c r="L185" s="668">
        <v>5</v>
      </c>
      <c r="M185" s="669">
        <v>1991.8100000000004</v>
      </c>
    </row>
    <row r="186" spans="1:13" ht="14.4" customHeight="1" x14ac:dyDescent="0.3">
      <c r="A186" s="664" t="s">
        <v>530</v>
      </c>
      <c r="B186" s="665" t="s">
        <v>3889</v>
      </c>
      <c r="C186" s="665" t="s">
        <v>2701</v>
      </c>
      <c r="D186" s="665" t="s">
        <v>2706</v>
      </c>
      <c r="E186" s="665" t="s">
        <v>3892</v>
      </c>
      <c r="F186" s="668"/>
      <c r="G186" s="668"/>
      <c r="H186" s="681">
        <v>0</v>
      </c>
      <c r="I186" s="668">
        <v>21</v>
      </c>
      <c r="J186" s="668">
        <v>6772.2892940607753</v>
      </c>
      <c r="K186" s="681">
        <v>1</v>
      </c>
      <c r="L186" s="668">
        <v>21</v>
      </c>
      <c r="M186" s="669">
        <v>6772.2892940607753</v>
      </c>
    </row>
    <row r="187" spans="1:13" ht="14.4" customHeight="1" x14ac:dyDescent="0.3">
      <c r="A187" s="664" t="s">
        <v>530</v>
      </c>
      <c r="B187" s="665" t="s">
        <v>3889</v>
      </c>
      <c r="C187" s="665" t="s">
        <v>2705</v>
      </c>
      <c r="D187" s="665" t="s">
        <v>2706</v>
      </c>
      <c r="E187" s="665" t="s">
        <v>3893</v>
      </c>
      <c r="F187" s="668"/>
      <c r="G187" s="668"/>
      <c r="H187" s="681">
        <v>0</v>
      </c>
      <c r="I187" s="668">
        <v>2</v>
      </c>
      <c r="J187" s="668">
        <v>1352.5250834570184</v>
      </c>
      <c r="K187" s="681">
        <v>1</v>
      </c>
      <c r="L187" s="668">
        <v>2</v>
      </c>
      <c r="M187" s="669">
        <v>1352.5250834570184</v>
      </c>
    </row>
    <row r="188" spans="1:13" ht="14.4" customHeight="1" x14ac:dyDescent="0.3">
      <c r="A188" s="664" t="s">
        <v>530</v>
      </c>
      <c r="B188" s="665" t="s">
        <v>3889</v>
      </c>
      <c r="C188" s="665" t="s">
        <v>2922</v>
      </c>
      <c r="D188" s="665" t="s">
        <v>3894</v>
      </c>
      <c r="E188" s="665" t="s">
        <v>3895</v>
      </c>
      <c r="F188" s="668"/>
      <c r="G188" s="668"/>
      <c r="H188" s="681">
        <v>0</v>
      </c>
      <c r="I188" s="668">
        <v>2</v>
      </c>
      <c r="J188" s="668">
        <v>731.73999999999978</v>
      </c>
      <c r="K188" s="681">
        <v>1</v>
      </c>
      <c r="L188" s="668">
        <v>2</v>
      </c>
      <c r="M188" s="669">
        <v>731.73999999999978</v>
      </c>
    </row>
    <row r="189" spans="1:13" ht="14.4" customHeight="1" x14ac:dyDescent="0.3">
      <c r="A189" s="664" t="s">
        <v>530</v>
      </c>
      <c r="B189" s="665" t="s">
        <v>3896</v>
      </c>
      <c r="C189" s="665" t="s">
        <v>2994</v>
      </c>
      <c r="D189" s="665" t="s">
        <v>2995</v>
      </c>
      <c r="E189" s="665" t="s">
        <v>3897</v>
      </c>
      <c r="F189" s="668"/>
      <c r="G189" s="668"/>
      <c r="H189" s="681">
        <v>0</v>
      </c>
      <c r="I189" s="668">
        <v>3</v>
      </c>
      <c r="J189" s="668">
        <v>662.85</v>
      </c>
      <c r="K189" s="681">
        <v>1</v>
      </c>
      <c r="L189" s="668">
        <v>3</v>
      </c>
      <c r="M189" s="669">
        <v>662.85</v>
      </c>
    </row>
    <row r="190" spans="1:13" ht="14.4" customHeight="1" x14ac:dyDescent="0.3">
      <c r="A190" s="664" t="s">
        <v>530</v>
      </c>
      <c r="B190" s="665" t="s">
        <v>3896</v>
      </c>
      <c r="C190" s="665" t="s">
        <v>3021</v>
      </c>
      <c r="D190" s="665" t="s">
        <v>3022</v>
      </c>
      <c r="E190" s="665" t="s">
        <v>3898</v>
      </c>
      <c r="F190" s="668"/>
      <c r="G190" s="668"/>
      <c r="H190" s="681">
        <v>0</v>
      </c>
      <c r="I190" s="668">
        <v>1</v>
      </c>
      <c r="J190" s="668">
        <v>952.23000000000047</v>
      </c>
      <c r="K190" s="681">
        <v>1</v>
      </c>
      <c r="L190" s="668">
        <v>1</v>
      </c>
      <c r="M190" s="669">
        <v>952.23000000000047</v>
      </c>
    </row>
    <row r="191" spans="1:13" ht="14.4" customHeight="1" x14ac:dyDescent="0.3">
      <c r="A191" s="664" t="s">
        <v>530</v>
      </c>
      <c r="B191" s="665" t="s">
        <v>3899</v>
      </c>
      <c r="C191" s="665" t="s">
        <v>3093</v>
      </c>
      <c r="D191" s="665" t="s">
        <v>3094</v>
      </c>
      <c r="E191" s="665" t="s">
        <v>3900</v>
      </c>
      <c r="F191" s="668"/>
      <c r="G191" s="668"/>
      <c r="H191" s="681">
        <v>0</v>
      </c>
      <c r="I191" s="668">
        <v>1</v>
      </c>
      <c r="J191" s="668">
        <v>358.57000000000011</v>
      </c>
      <c r="K191" s="681">
        <v>1</v>
      </c>
      <c r="L191" s="668">
        <v>1</v>
      </c>
      <c r="M191" s="669">
        <v>358.57000000000011</v>
      </c>
    </row>
    <row r="192" spans="1:13" ht="14.4" customHeight="1" x14ac:dyDescent="0.3">
      <c r="A192" s="664" t="s">
        <v>530</v>
      </c>
      <c r="B192" s="665" t="s">
        <v>3899</v>
      </c>
      <c r="C192" s="665" t="s">
        <v>2973</v>
      </c>
      <c r="D192" s="665" t="s">
        <v>2974</v>
      </c>
      <c r="E192" s="665" t="s">
        <v>3901</v>
      </c>
      <c r="F192" s="668"/>
      <c r="G192" s="668"/>
      <c r="H192" s="681">
        <v>0</v>
      </c>
      <c r="I192" s="668">
        <v>3</v>
      </c>
      <c r="J192" s="668">
        <v>755.93998916124838</v>
      </c>
      <c r="K192" s="681">
        <v>1</v>
      </c>
      <c r="L192" s="668">
        <v>3</v>
      </c>
      <c r="M192" s="669">
        <v>755.93998916124838</v>
      </c>
    </row>
    <row r="193" spans="1:13" ht="14.4" customHeight="1" x14ac:dyDescent="0.3">
      <c r="A193" s="664" t="s">
        <v>530</v>
      </c>
      <c r="B193" s="665" t="s">
        <v>3902</v>
      </c>
      <c r="C193" s="665" t="s">
        <v>3018</v>
      </c>
      <c r="D193" s="665" t="s">
        <v>3019</v>
      </c>
      <c r="E193" s="665" t="s">
        <v>3903</v>
      </c>
      <c r="F193" s="668"/>
      <c r="G193" s="668"/>
      <c r="H193" s="681">
        <v>0</v>
      </c>
      <c r="I193" s="668">
        <v>4</v>
      </c>
      <c r="J193" s="668">
        <v>363.80000000000013</v>
      </c>
      <c r="K193" s="681">
        <v>1</v>
      </c>
      <c r="L193" s="668">
        <v>4</v>
      </c>
      <c r="M193" s="669">
        <v>363.80000000000013</v>
      </c>
    </row>
    <row r="194" spans="1:13" ht="14.4" customHeight="1" x14ac:dyDescent="0.3">
      <c r="A194" s="664" t="s">
        <v>530</v>
      </c>
      <c r="B194" s="665" t="s">
        <v>3904</v>
      </c>
      <c r="C194" s="665" t="s">
        <v>2825</v>
      </c>
      <c r="D194" s="665" t="s">
        <v>3905</v>
      </c>
      <c r="E194" s="665" t="s">
        <v>3906</v>
      </c>
      <c r="F194" s="668"/>
      <c r="G194" s="668"/>
      <c r="H194" s="681">
        <v>0</v>
      </c>
      <c r="I194" s="668">
        <v>4</v>
      </c>
      <c r="J194" s="668">
        <v>362.64050141743405</v>
      </c>
      <c r="K194" s="681">
        <v>1</v>
      </c>
      <c r="L194" s="668">
        <v>4</v>
      </c>
      <c r="M194" s="669">
        <v>362.64050141743405</v>
      </c>
    </row>
    <row r="195" spans="1:13" ht="14.4" customHeight="1" x14ac:dyDescent="0.3">
      <c r="A195" s="664" t="s">
        <v>530</v>
      </c>
      <c r="B195" s="665" t="s">
        <v>3904</v>
      </c>
      <c r="C195" s="665" t="s">
        <v>2709</v>
      </c>
      <c r="D195" s="665" t="s">
        <v>3907</v>
      </c>
      <c r="E195" s="665" t="s">
        <v>3908</v>
      </c>
      <c r="F195" s="668"/>
      <c r="G195" s="668"/>
      <c r="H195" s="681">
        <v>0</v>
      </c>
      <c r="I195" s="668">
        <v>103</v>
      </c>
      <c r="J195" s="668">
        <v>4839.9681490104158</v>
      </c>
      <c r="K195" s="681">
        <v>1</v>
      </c>
      <c r="L195" s="668">
        <v>103</v>
      </c>
      <c r="M195" s="669">
        <v>4839.9681490104158</v>
      </c>
    </row>
    <row r="196" spans="1:13" ht="14.4" customHeight="1" x14ac:dyDescent="0.3">
      <c r="A196" s="664" t="s">
        <v>530</v>
      </c>
      <c r="B196" s="665" t="s">
        <v>3904</v>
      </c>
      <c r="C196" s="665" t="s">
        <v>2912</v>
      </c>
      <c r="D196" s="665" t="s">
        <v>3909</v>
      </c>
      <c r="E196" s="665" t="s">
        <v>3910</v>
      </c>
      <c r="F196" s="668"/>
      <c r="G196" s="668"/>
      <c r="H196" s="681">
        <v>0</v>
      </c>
      <c r="I196" s="668">
        <v>19</v>
      </c>
      <c r="J196" s="668">
        <v>1171.5399973477356</v>
      </c>
      <c r="K196" s="681">
        <v>1</v>
      </c>
      <c r="L196" s="668">
        <v>19</v>
      </c>
      <c r="M196" s="669">
        <v>1171.5399973477356</v>
      </c>
    </row>
    <row r="197" spans="1:13" ht="14.4" customHeight="1" x14ac:dyDescent="0.3">
      <c r="A197" s="664" t="s">
        <v>530</v>
      </c>
      <c r="B197" s="665" t="s">
        <v>3904</v>
      </c>
      <c r="C197" s="665" t="s">
        <v>2731</v>
      </c>
      <c r="D197" s="665" t="s">
        <v>3911</v>
      </c>
      <c r="E197" s="665" t="s">
        <v>3912</v>
      </c>
      <c r="F197" s="668"/>
      <c r="G197" s="668"/>
      <c r="H197" s="681">
        <v>0</v>
      </c>
      <c r="I197" s="668">
        <v>5</v>
      </c>
      <c r="J197" s="668">
        <v>532.70000000000027</v>
      </c>
      <c r="K197" s="681">
        <v>1</v>
      </c>
      <c r="L197" s="668">
        <v>5</v>
      </c>
      <c r="M197" s="669">
        <v>532.70000000000027</v>
      </c>
    </row>
    <row r="198" spans="1:13" ht="14.4" customHeight="1" x14ac:dyDescent="0.3">
      <c r="A198" s="664" t="s">
        <v>530</v>
      </c>
      <c r="B198" s="665" t="s">
        <v>3913</v>
      </c>
      <c r="C198" s="665" t="s">
        <v>3096</v>
      </c>
      <c r="D198" s="665" t="s">
        <v>2931</v>
      </c>
      <c r="E198" s="665" t="s">
        <v>3914</v>
      </c>
      <c r="F198" s="668"/>
      <c r="G198" s="668"/>
      <c r="H198" s="681">
        <v>0</v>
      </c>
      <c r="I198" s="668">
        <v>3</v>
      </c>
      <c r="J198" s="668">
        <v>376.70999999999981</v>
      </c>
      <c r="K198" s="681">
        <v>1</v>
      </c>
      <c r="L198" s="668">
        <v>3</v>
      </c>
      <c r="M198" s="669">
        <v>376.70999999999981</v>
      </c>
    </row>
    <row r="199" spans="1:13" ht="14.4" customHeight="1" x14ac:dyDescent="0.3">
      <c r="A199" s="664" t="s">
        <v>530</v>
      </c>
      <c r="B199" s="665" t="s">
        <v>3913</v>
      </c>
      <c r="C199" s="665" t="s">
        <v>2793</v>
      </c>
      <c r="D199" s="665" t="s">
        <v>2794</v>
      </c>
      <c r="E199" s="665" t="s">
        <v>3722</v>
      </c>
      <c r="F199" s="668"/>
      <c r="G199" s="668"/>
      <c r="H199" s="681">
        <v>0</v>
      </c>
      <c r="I199" s="668">
        <v>8</v>
      </c>
      <c r="J199" s="668">
        <v>160.48000000000002</v>
      </c>
      <c r="K199" s="681">
        <v>1</v>
      </c>
      <c r="L199" s="668">
        <v>8</v>
      </c>
      <c r="M199" s="669">
        <v>160.48000000000002</v>
      </c>
    </row>
    <row r="200" spans="1:13" ht="14.4" customHeight="1" x14ac:dyDescent="0.3">
      <c r="A200" s="664" t="s">
        <v>530</v>
      </c>
      <c r="B200" s="665" t="s">
        <v>3913</v>
      </c>
      <c r="C200" s="665" t="s">
        <v>2930</v>
      </c>
      <c r="D200" s="665" t="s">
        <v>2931</v>
      </c>
      <c r="E200" s="665" t="s">
        <v>3779</v>
      </c>
      <c r="F200" s="668"/>
      <c r="G200" s="668"/>
      <c r="H200" s="681">
        <v>0</v>
      </c>
      <c r="I200" s="668">
        <v>18</v>
      </c>
      <c r="J200" s="668">
        <v>873.28</v>
      </c>
      <c r="K200" s="681">
        <v>1</v>
      </c>
      <c r="L200" s="668">
        <v>18</v>
      </c>
      <c r="M200" s="669">
        <v>873.28</v>
      </c>
    </row>
    <row r="201" spans="1:13" ht="14.4" customHeight="1" x14ac:dyDescent="0.3">
      <c r="A201" s="664" t="s">
        <v>530</v>
      </c>
      <c r="B201" s="665" t="s">
        <v>3915</v>
      </c>
      <c r="C201" s="665" t="s">
        <v>2964</v>
      </c>
      <c r="D201" s="665" t="s">
        <v>2965</v>
      </c>
      <c r="E201" s="665" t="s">
        <v>3779</v>
      </c>
      <c r="F201" s="668"/>
      <c r="G201" s="668"/>
      <c r="H201" s="681">
        <v>0</v>
      </c>
      <c r="I201" s="668">
        <v>2</v>
      </c>
      <c r="J201" s="668">
        <v>157.63999999999999</v>
      </c>
      <c r="K201" s="681">
        <v>1</v>
      </c>
      <c r="L201" s="668">
        <v>2</v>
      </c>
      <c r="M201" s="669">
        <v>157.63999999999999</v>
      </c>
    </row>
    <row r="202" spans="1:13" ht="14.4" customHeight="1" x14ac:dyDescent="0.3">
      <c r="A202" s="664" t="s">
        <v>530</v>
      </c>
      <c r="B202" s="665" t="s">
        <v>3916</v>
      </c>
      <c r="C202" s="665" t="s">
        <v>3099</v>
      </c>
      <c r="D202" s="665" t="s">
        <v>3100</v>
      </c>
      <c r="E202" s="665" t="s">
        <v>3917</v>
      </c>
      <c r="F202" s="668"/>
      <c r="G202" s="668"/>
      <c r="H202" s="681">
        <v>0</v>
      </c>
      <c r="I202" s="668">
        <v>7</v>
      </c>
      <c r="J202" s="668">
        <v>809.96000000000026</v>
      </c>
      <c r="K202" s="681">
        <v>1</v>
      </c>
      <c r="L202" s="668">
        <v>7</v>
      </c>
      <c r="M202" s="669">
        <v>809.96000000000026</v>
      </c>
    </row>
    <row r="203" spans="1:13" ht="14.4" customHeight="1" x14ac:dyDescent="0.3">
      <c r="A203" s="664" t="s">
        <v>530</v>
      </c>
      <c r="B203" s="665" t="s">
        <v>3916</v>
      </c>
      <c r="C203" s="665" t="s">
        <v>594</v>
      </c>
      <c r="D203" s="665" t="s">
        <v>595</v>
      </c>
      <c r="E203" s="665" t="s">
        <v>3917</v>
      </c>
      <c r="F203" s="668">
        <v>2</v>
      </c>
      <c r="G203" s="668">
        <v>198.28</v>
      </c>
      <c r="H203" s="681">
        <v>1</v>
      </c>
      <c r="I203" s="668"/>
      <c r="J203" s="668"/>
      <c r="K203" s="681">
        <v>0</v>
      </c>
      <c r="L203" s="668">
        <v>2</v>
      </c>
      <c r="M203" s="669">
        <v>198.28</v>
      </c>
    </row>
    <row r="204" spans="1:13" ht="14.4" customHeight="1" x14ac:dyDescent="0.3">
      <c r="A204" s="664" t="s">
        <v>530</v>
      </c>
      <c r="B204" s="665" t="s">
        <v>3916</v>
      </c>
      <c r="C204" s="665" t="s">
        <v>2934</v>
      </c>
      <c r="D204" s="665" t="s">
        <v>3918</v>
      </c>
      <c r="E204" s="665" t="s">
        <v>3919</v>
      </c>
      <c r="F204" s="668"/>
      <c r="G204" s="668"/>
      <c r="H204" s="681">
        <v>0</v>
      </c>
      <c r="I204" s="668">
        <v>12</v>
      </c>
      <c r="J204" s="668">
        <v>1074.2065563413096</v>
      </c>
      <c r="K204" s="681">
        <v>1</v>
      </c>
      <c r="L204" s="668">
        <v>12</v>
      </c>
      <c r="M204" s="669">
        <v>1074.2065563413096</v>
      </c>
    </row>
    <row r="205" spans="1:13" ht="14.4" customHeight="1" x14ac:dyDescent="0.3">
      <c r="A205" s="664" t="s">
        <v>530</v>
      </c>
      <c r="B205" s="665" t="s">
        <v>3916</v>
      </c>
      <c r="C205" s="665" t="s">
        <v>2891</v>
      </c>
      <c r="D205" s="665" t="s">
        <v>3920</v>
      </c>
      <c r="E205" s="665" t="s">
        <v>3921</v>
      </c>
      <c r="F205" s="668"/>
      <c r="G205" s="668"/>
      <c r="H205" s="681">
        <v>0</v>
      </c>
      <c r="I205" s="668">
        <v>1</v>
      </c>
      <c r="J205" s="668">
        <v>185.15999999999994</v>
      </c>
      <c r="K205" s="681">
        <v>1</v>
      </c>
      <c r="L205" s="668">
        <v>1</v>
      </c>
      <c r="M205" s="669">
        <v>185.15999999999994</v>
      </c>
    </row>
    <row r="206" spans="1:13" ht="14.4" customHeight="1" x14ac:dyDescent="0.3">
      <c r="A206" s="664" t="s">
        <v>530</v>
      </c>
      <c r="B206" s="665" t="s">
        <v>3922</v>
      </c>
      <c r="C206" s="665" t="s">
        <v>2861</v>
      </c>
      <c r="D206" s="665" t="s">
        <v>2862</v>
      </c>
      <c r="E206" s="665" t="s">
        <v>3722</v>
      </c>
      <c r="F206" s="668"/>
      <c r="G206" s="668"/>
      <c r="H206" s="681">
        <v>0</v>
      </c>
      <c r="I206" s="668">
        <v>14</v>
      </c>
      <c r="J206" s="668">
        <v>996.38000000000011</v>
      </c>
      <c r="K206" s="681">
        <v>1</v>
      </c>
      <c r="L206" s="668">
        <v>14</v>
      </c>
      <c r="M206" s="669">
        <v>996.38000000000011</v>
      </c>
    </row>
    <row r="207" spans="1:13" ht="14.4" customHeight="1" x14ac:dyDescent="0.3">
      <c r="A207" s="664" t="s">
        <v>530</v>
      </c>
      <c r="B207" s="665" t="s">
        <v>3923</v>
      </c>
      <c r="C207" s="665" t="s">
        <v>2941</v>
      </c>
      <c r="D207" s="665" t="s">
        <v>2942</v>
      </c>
      <c r="E207" s="665" t="s">
        <v>2943</v>
      </c>
      <c r="F207" s="668"/>
      <c r="G207" s="668"/>
      <c r="H207" s="681">
        <v>0</v>
      </c>
      <c r="I207" s="668">
        <v>10</v>
      </c>
      <c r="J207" s="668">
        <v>1000.0001210158955</v>
      </c>
      <c r="K207" s="681">
        <v>1</v>
      </c>
      <c r="L207" s="668">
        <v>10</v>
      </c>
      <c r="M207" s="669">
        <v>1000.0001210158955</v>
      </c>
    </row>
    <row r="208" spans="1:13" ht="14.4" customHeight="1" x14ac:dyDescent="0.3">
      <c r="A208" s="664" t="s">
        <v>530</v>
      </c>
      <c r="B208" s="665" t="s">
        <v>3923</v>
      </c>
      <c r="C208" s="665" t="s">
        <v>2970</v>
      </c>
      <c r="D208" s="665" t="s">
        <v>3924</v>
      </c>
      <c r="E208" s="665" t="s">
        <v>3925</v>
      </c>
      <c r="F208" s="668"/>
      <c r="G208" s="668"/>
      <c r="H208" s="681">
        <v>0</v>
      </c>
      <c r="I208" s="668">
        <v>2</v>
      </c>
      <c r="J208" s="668">
        <v>241.47991338135134</v>
      </c>
      <c r="K208" s="681">
        <v>1</v>
      </c>
      <c r="L208" s="668">
        <v>2</v>
      </c>
      <c r="M208" s="669">
        <v>241.47991338135134</v>
      </c>
    </row>
    <row r="209" spans="1:13" ht="14.4" customHeight="1" x14ac:dyDescent="0.3">
      <c r="A209" s="664" t="s">
        <v>530</v>
      </c>
      <c r="B209" s="665" t="s">
        <v>3926</v>
      </c>
      <c r="C209" s="665" t="s">
        <v>769</v>
      </c>
      <c r="D209" s="665" t="s">
        <v>770</v>
      </c>
      <c r="E209" s="665" t="s">
        <v>3732</v>
      </c>
      <c r="F209" s="668"/>
      <c r="G209" s="668"/>
      <c r="H209" s="681">
        <v>0</v>
      </c>
      <c r="I209" s="668">
        <v>2</v>
      </c>
      <c r="J209" s="668">
        <v>180.76</v>
      </c>
      <c r="K209" s="681">
        <v>1</v>
      </c>
      <c r="L209" s="668">
        <v>2</v>
      </c>
      <c r="M209" s="669">
        <v>180.76</v>
      </c>
    </row>
    <row r="210" spans="1:13" ht="14.4" customHeight="1" x14ac:dyDescent="0.3">
      <c r="A210" s="664" t="s">
        <v>530</v>
      </c>
      <c r="B210" s="665" t="s">
        <v>3926</v>
      </c>
      <c r="C210" s="665" t="s">
        <v>2511</v>
      </c>
      <c r="D210" s="665" t="s">
        <v>770</v>
      </c>
      <c r="E210" s="665" t="s">
        <v>3927</v>
      </c>
      <c r="F210" s="668"/>
      <c r="G210" s="668"/>
      <c r="H210" s="681">
        <v>0</v>
      </c>
      <c r="I210" s="668">
        <v>2</v>
      </c>
      <c r="J210" s="668">
        <v>491.56000000000034</v>
      </c>
      <c r="K210" s="681">
        <v>1</v>
      </c>
      <c r="L210" s="668">
        <v>2</v>
      </c>
      <c r="M210" s="669">
        <v>491.56000000000034</v>
      </c>
    </row>
    <row r="211" spans="1:13" ht="14.4" customHeight="1" x14ac:dyDescent="0.3">
      <c r="A211" s="664" t="s">
        <v>530</v>
      </c>
      <c r="B211" s="665" t="s">
        <v>3928</v>
      </c>
      <c r="C211" s="665" t="s">
        <v>2895</v>
      </c>
      <c r="D211" s="665" t="s">
        <v>2896</v>
      </c>
      <c r="E211" s="665" t="s">
        <v>3929</v>
      </c>
      <c r="F211" s="668"/>
      <c r="G211" s="668"/>
      <c r="H211" s="681">
        <v>0</v>
      </c>
      <c r="I211" s="668">
        <v>2</v>
      </c>
      <c r="J211" s="668">
        <v>129.69999999999999</v>
      </c>
      <c r="K211" s="681">
        <v>1</v>
      </c>
      <c r="L211" s="668">
        <v>2</v>
      </c>
      <c r="M211" s="669">
        <v>129.69999999999999</v>
      </c>
    </row>
    <row r="212" spans="1:13" ht="14.4" customHeight="1" x14ac:dyDescent="0.3">
      <c r="A212" s="664" t="s">
        <v>530</v>
      </c>
      <c r="B212" s="665" t="s">
        <v>3928</v>
      </c>
      <c r="C212" s="665" t="s">
        <v>1519</v>
      </c>
      <c r="D212" s="665" t="s">
        <v>2844</v>
      </c>
      <c r="E212" s="665" t="s">
        <v>3930</v>
      </c>
      <c r="F212" s="668"/>
      <c r="G212" s="668"/>
      <c r="H212" s="681">
        <v>0</v>
      </c>
      <c r="I212" s="668">
        <v>19</v>
      </c>
      <c r="J212" s="668">
        <v>1499.2399999999998</v>
      </c>
      <c r="K212" s="681">
        <v>1</v>
      </c>
      <c r="L212" s="668">
        <v>19</v>
      </c>
      <c r="M212" s="669">
        <v>1499.2399999999998</v>
      </c>
    </row>
    <row r="213" spans="1:13" ht="14.4" customHeight="1" x14ac:dyDescent="0.3">
      <c r="A213" s="664" t="s">
        <v>530</v>
      </c>
      <c r="B213" s="665" t="s">
        <v>3928</v>
      </c>
      <c r="C213" s="665" t="s">
        <v>2690</v>
      </c>
      <c r="D213" s="665" t="s">
        <v>2691</v>
      </c>
      <c r="E213" s="665" t="s">
        <v>3931</v>
      </c>
      <c r="F213" s="668"/>
      <c r="G213" s="668"/>
      <c r="H213" s="681">
        <v>0</v>
      </c>
      <c r="I213" s="668">
        <v>6</v>
      </c>
      <c r="J213" s="668">
        <v>700.31999736400485</v>
      </c>
      <c r="K213" s="681">
        <v>1</v>
      </c>
      <c r="L213" s="668">
        <v>6</v>
      </c>
      <c r="M213" s="669">
        <v>700.31999736400485</v>
      </c>
    </row>
    <row r="214" spans="1:13" ht="14.4" customHeight="1" x14ac:dyDescent="0.3">
      <c r="A214" s="664" t="s">
        <v>530</v>
      </c>
      <c r="B214" s="665" t="s">
        <v>3932</v>
      </c>
      <c r="C214" s="665" t="s">
        <v>2805</v>
      </c>
      <c r="D214" s="665" t="s">
        <v>2806</v>
      </c>
      <c r="E214" s="665" t="s">
        <v>3933</v>
      </c>
      <c r="F214" s="668"/>
      <c r="G214" s="668"/>
      <c r="H214" s="681">
        <v>0</v>
      </c>
      <c r="I214" s="668">
        <v>6</v>
      </c>
      <c r="J214" s="668">
        <v>296.24013098030258</v>
      </c>
      <c r="K214" s="681">
        <v>1</v>
      </c>
      <c r="L214" s="668">
        <v>6</v>
      </c>
      <c r="M214" s="669">
        <v>296.24013098030258</v>
      </c>
    </row>
    <row r="215" spans="1:13" ht="14.4" customHeight="1" x14ac:dyDescent="0.3">
      <c r="A215" s="664" t="s">
        <v>530</v>
      </c>
      <c r="B215" s="665" t="s">
        <v>3934</v>
      </c>
      <c r="C215" s="665" t="s">
        <v>1447</v>
      </c>
      <c r="D215" s="665" t="s">
        <v>1448</v>
      </c>
      <c r="E215" s="665" t="s">
        <v>3935</v>
      </c>
      <c r="F215" s="668"/>
      <c r="G215" s="668"/>
      <c r="H215" s="681">
        <v>0</v>
      </c>
      <c r="I215" s="668">
        <v>1</v>
      </c>
      <c r="J215" s="668">
        <v>586.69072510986211</v>
      </c>
      <c r="K215" s="681">
        <v>1</v>
      </c>
      <c r="L215" s="668">
        <v>1</v>
      </c>
      <c r="M215" s="669">
        <v>586.69072510986211</v>
      </c>
    </row>
    <row r="216" spans="1:13" ht="14.4" customHeight="1" x14ac:dyDescent="0.3">
      <c r="A216" s="664" t="s">
        <v>530</v>
      </c>
      <c r="B216" s="665" t="s">
        <v>3936</v>
      </c>
      <c r="C216" s="665" t="s">
        <v>2871</v>
      </c>
      <c r="D216" s="665" t="s">
        <v>3937</v>
      </c>
      <c r="E216" s="665" t="s">
        <v>3938</v>
      </c>
      <c r="F216" s="668"/>
      <c r="G216" s="668"/>
      <c r="H216" s="681">
        <v>0</v>
      </c>
      <c r="I216" s="668">
        <v>1</v>
      </c>
      <c r="J216" s="668">
        <v>631.62999999999977</v>
      </c>
      <c r="K216" s="681">
        <v>1</v>
      </c>
      <c r="L216" s="668">
        <v>1</v>
      </c>
      <c r="M216" s="669">
        <v>631.62999999999977</v>
      </c>
    </row>
    <row r="217" spans="1:13" ht="14.4" customHeight="1" x14ac:dyDescent="0.3">
      <c r="A217" s="664" t="s">
        <v>530</v>
      </c>
      <c r="B217" s="665" t="s">
        <v>3939</v>
      </c>
      <c r="C217" s="665" t="s">
        <v>3068</v>
      </c>
      <c r="D217" s="665" t="s">
        <v>3940</v>
      </c>
      <c r="E217" s="665" t="s">
        <v>3941</v>
      </c>
      <c r="F217" s="668"/>
      <c r="G217" s="668"/>
      <c r="H217" s="681">
        <v>0</v>
      </c>
      <c r="I217" s="668">
        <v>1</v>
      </c>
      <c r="J217" s="668">
        <v>1310.1199999999999</v>
      </c>
      <c r="K217" s="681">
        <v>1</v>
      </c>
      <c r="L217" s="668">
        <v>1</v>
      </c>
      <c r="M217" s="669">
        <v>1310.1199999999999</v>
      </c>
    </row>
    <row r="218" spans="1:13" ht="14.4" customHeight="1" x14ac:dyDescent="0.3">
      <c r="A218" s="664" t="s">
        <v>530</v>
      </c>
      <c r="B218" s="665" t="s">
        <v>3942</v>
      </c>
      <c r="C218" s="665" t="s">
        <v>558</v>
      </c>
      <c r="D218" s="665" t="s">
        <v>559</v>
      </c>
      <c r="E218" s="665" t="s">
        <v>560</v>
      </c>
      <c r="F218" s="668">
        <v>1</v>
      </c>
      <c r="G218" s="668">
        <v>147.97999999999999</v>
      </c>
      <c r="H218" s="681">
        <v>1</v>
      </c>
      <c r="I218" s="668"/>
      <c r="J218" s="668"/>
      <c r="K218" s="681">
        <v>0</v>
      </c>
      <c r="L218" s="668">
        <v>1</v>
      </c>
      <c r="M218" s="669">
        <v>147.97999999999999</v>
      </c>
    </row>
    <row r="219" spans="1:13" ht="14.4" customHeight="1" x14ac:dyDescent="0.3">
      <c r="A219" s="664" t="s">
        <v>530</v>
      </c>
      <c r="B219" s="665" t="s">
        <v>3943</v>
      </c>
      <c r="C219" s="665" t="s">
        <v>2592</v>
      </c>
      <c r="D219" s="665" t="s">
        <v>2593</v>
      </c>
      <c r="E219" s="665" t="s">
        <v>3944</v>
      </c>
      <c r="F219" s="668"/>
      <c r="G219" s="668"/>
      <c r="H219" s="681">
        <v>0</v>
      </c>
      <c r="I219" s="668">
        <v>8</v>
      </c>
      <c r="J219" s="668">
        <v>607.37862183764878</v>
      </c>
      <c r="K219" s="681">
        <v>1</v>
      </c>
      <c r="L219" s="668">
        <v>8</v>
      </c>
      <c r="M219" s="669">
        <v>607.37862183764878</v>
      </c>
    </row>
    <row r="220" spans="1:13" ht="14.4" customHeight="1" x14ac:dyDescent="0.3">
      <c r="A220" s="664" t="s">
        <v>530</v>
      </c>
      <c r="B220" s="665" t="s">
        <v>3943</v>
      </c>
      <c r="C220" s="665" t="s">
        <v>2686</v>
      </c>
      <c r="D220" s="665" t="s">
        <v>2593</v>
      </c>
      <c r="E220" s="665" t="s">
        <v>3722</v>
      </c>
      <c r="F220" s="668"/>
      <c r="G220" s="668"/>
      <c r="H220" s="681">
        <v>0</v>
      </c>
      <c r="I220" s="668">
        <v>14</v>
      </c>
      <c r="J220" s="668">
        <v>422.81936985870971</v>
      </c>
      <c r="K220" s="681">
        <v>1</v>
      </c>
      <c r="L220" s="668">
        <v>14</v>
      </c>
      <c r="M220" s="669">
        <v>422.81936985870971</v>
      </c>
    </row>
    <row r="221" spans="1:13" ht="14.4" customHeight="1" x14ac:dyDescent="0.3">
      <c r="A221" s="664" t="s">
        <v>530</v>
      </c>
      <c r="B221" s="665" t="s">
        <v>3943</v>
      </c>
      <c r="C221" s="665" t="s">
        <v>2875</v>
      </c>
      <c r="D221" s="665" t="s">
        <v>2593</v>
      </c>
      <c r="E221" s="665" t="s">
        <v>3739</v>
      </c>
      <c r="F221" s="668"/>
      <c r="G221" s="668"/>
      <c r="H221" s="681">
        <v>0</v>
      </c>
      <c r="I221" s="668">
        <v>14</v>
      </c>
      <c r="J221" s="668">
        <v>1365.9499716225716</v>
      </c>
      <c r="K221" s="681">
        <v>1</v>
      </c>
      <c r="L221" s="668">
        <v>14</v>
      </c>
      <c r="M221" s="669">
        <v>1365.9499716225716</v>
      </c>
    </row>
    <row r="222" spans="1:13" ht="14.4" customHeight="1" x14ac:dyDescent="0.3">
      <c r="A222" s="664" t="s">
        <v>530</v>
      </c>
      <c r="B222" s="665" t="s">
        <v>3945</v>
      </c>
      <c r="C222" s="665" t="s">
        <v>2754</v>
      </c>
      <c r="D222" s="665" t="s">
        <v>2755</v>
      </c>
      <c r="E222" s="665" t="s">
        <v>3946</v>
      </c>
      <c r="F222" s="668"/>
      <c r="G222" s="668"/>
      <c r="H222" s="681">
        <v>0</v>
      </c>
      <c r="I222" s="668">
        <v>3</v>
      </c>
      <c r="J222" s="668">
        <v>154.16000000000003</v>
      </c>
      <c r="K222" s="681">
        <v>1</v>
      </c>
      <c r="L222" s="668">
        <v>3</v>
      </c>
      <c r="M222" s="669">
        <v>154.16000000000003</v>
      </c>
    </row>
    <row r="223" spans="1:13" ht="14.4" customHeight="1" x14ac:dyDescent="0.3">
      <c r="A223" s="664" t="s">
        <v>530</v>
      </c>
      <c r="B223" s="665" t="s">
        <v>3947</v>
      </c>
      <c r="C223" s="665" t="s">
        <v>3219</v>
      </c>
      <c r="D223" s="665" t="s">
        <v>3220</v>
      </c>
      <c r="E223" s="665" t="s">
        <v>3197</v>
      </c>
      <c r="F223" s="668"/>
      <c r="G223" s="668"/>
      <c r="H223" s="681">
        <v>0</v>
      </c>
      <c r="I223" s="668">
        <v>2</v>
      </c>
      <c r="J223" s="668">
        <v>286.005</v>
      </c>
      <c r="K223" s="681">
        <v>1</v>
      </c>
      <c r="L223" s="668">
        <v>2</v>
      </c>
      <c r="M223" s="669">
        <v>286.005</v>
      </c>
    </row>
    <row r="224" spans="1:13" ht="14.4" customHeight="1" x14ac:dyDescent="0.3">
      <c r="A224" s="664" t="s">
        <v>530</v>
      </c>
      <c r="B224" s="665" t="s">
        <v>3947</v>
      </c>
      <c r="C224" s="665" t="s">
        <v>3221</v>
      </c>
      <c r="D224" s="665" t="s">
        <v>3222</v>
      </c>
      <c r="E224" s="665" t="s">
        <v>3197</v>
      </c>
      <c r="F224" s="668"/>
      <c r="G224" s="668"/>
      <c r="H224" s="681">
        <v>0</v>
      </c>
      <c r="I224" s="668">
        <v>2</v>
      </c>
      <c r="J224" s="668">
        <v>286.005</v>
      </c>
      <c r="K224" s="681">
        <v>1</v>
      </c>
      <c r="L224" s="668">
        <v>2</v>
      </c>
      <c r="M224" s="669">
        <v>286.005</v>
      </c>
    </row>
    <row r="225" spans="1:13" ht="14.4" customHeight="1" x14ac:dyDescent="0.3">
      <c r="A225" s="664" t="s">
        <v>530</v>
      </c>
      <c r="B225" s="665" t="s">
        <v>3947</v>
      </c>
      <c r="C225" s="665" t="s">
        <v>2960</v>
      </c>
      <c r="D225" s="665" t="s">
        <v>2961</v>
      </c>
      <c r="E225" s="665" t="s">
        <v>3948</v>
      </c>
      <c r="F225" s="668"/>
      <c r="G225" s="668"/>
      <c r="H225" s="681">
        <v>0</v>
      </c>
      <c r="I225" s="668">
        <v>1</v>
      </c>
      <c r="J225" s="668">
        <v>102.21000000000002</v>
      </c>
      <c r="K225" s="681">
        <v>1</v>
      </c>
      <c r="L225" s="668">
        <v>1</v>
      </c>
      <c r="M225" s="669">
        <v>102.21000000000002</v>
      </c>
    </row>
    <row r="226" spans="1:13" ht="14.4" customHeight="1" x14ac:dyDescent="0.3">
      <c r="A226" s="664" t="s">
        <v>530</v>
      </c>
      <c r="B226" s="665" t="s">
        <v>3947</v>
      </c>
      <c r="C226" s="665" t="s">
        <v>3163</v>
      </c>
      <c r="D226" s="665" t="s">
        <v>3164</v>
      </c>
      <c r="E226" s="665" t="s">
        <v>3949</v>
      </c>
      <c r="F226" s="668"/>
      <c r="G226" s="668"/>
      <c r="H226" s="681">
        <v>0</v>
      </c>
      <c r="I226" s="668">
        <v>10</v>
      </c>
      <c r="J226" s="668">
        <v>1988.8998626367847</v>
      </c>
      <c r="K226" s="681">
        <v>1</v>
      </c>
      <c r="L226" s="668">
        <v>10</v>
      </c>
      <c r="M226" s="669">
        <v>1988.8998626367847</v>
      </c>
    </row>
    <row r="227" spans="1:13" ht="14.4" customHeight="1" x14ac:dyDescent="0.3">
      <c r="A227" s="664" t="s">
        <v>530</v>
      </c>
      <c r="B227" s="665" t="s">
        <v>3947</v>
      </c>
      <c r="C227" s="665" t="s">
        <v>3141</v>
      </c>
      <c r="D227" s="665" t="s">
        <v>3142</v>
      </c>
      <c r="E227" s="665" t="s">
        <v>3120</v>
      </c>
      <c r="F227" s="668"/>
      <c r="G227" s="668"/>
      <c r="H227" s="681">
        <v>0</v>
      </c>
      <c r="I227" s="668">
        <v>89</v>
      </c>
      <c r="J227" s="668">
        <v>3641.8621845773009</v>
      </c>
      <c r="K227" s="681">
        <v>1</v>
      </c>
      <c r="L227" s="668">
        <v>89</v>
      </c>
      <c r="M227" s="669">
        <v>3641.8621845773009</v>
      </c>
    </row>
    <row r="228" spans="1:13" ht="14.4" customHeight="1" x14ac:dyDescent="0.3">
      <c r="A228" s="664" t="s">
        <v>530</v>
      </c>
      <c r="B228" s="665" t="s">
        <v>3947</v>
      </c>
      <c r="C228" s="665" t="s">
        <v>3144</v>
      </c>
      <c r="D228" s="665" t="s">
        <v>3145</v>
      </c>
      <c r="E228" s="665" t="s">
        <v>3120</v>
      </c>
      <c r="F228" s="668"/>
      <c r="G228" s="668"/>
      <c r="H228" s="681">
        <v>0</v>
      </c>
      <c r="I228" s="668">
        <v>155</v>
      </c>
      <c r="J228" s="668">
        <v>6308.8807880237518</v>
      </c>
      <c r="K228" s="681">
        <v>1</v>
      </c>
      <c r="L228" s="668">
        <v>155</v>
      </c>
      <c r="M228" s="669">
        <v>6308.8807880237518</v>
      </c>
    </row>
    <row r="229" spans="1:13" ht="14.4" customHeight="1" x14ac:dyDescent="0.3">
      <c r="A229" s="664" t="s">
        <v>530</v>
      </c>
      <c r="B229" s="665" t="s">
        <v>3947</v>
      </c>
      <c r="C229" s="665" t="s">
        <v>3147</v>
      </c>
      <c r="D229" s="665" t="s">
        <v>3950</v>
      </c>
      <c r="E229" s="665" t="s">
        <v>3120</v>
      </c>
      <c r="F229" s="668"/>
      <c r="G229" s="668"/>
      <c r="H229" s="681">
        <v>0</v>
      </c>
      <c r="I229" s="668">
        <v>109</v>
      </c>
      <c r="J229" s="668">
        <v>4488.6374449609366</v>
      </c>
      <c r="K229" s="681">
        <v>1</v>
      </c>
      <c r="L229" s="668">
        <v>109</v>
      </c>
      <c r="M229" s="669">
        <v>4488.6374449609366</v>
      </c>
    </row>
    <row r="230" spans="1:13" ht="14.4" customHeight="1" x14ac:dyDescent="0.3">
      <c r="A230" s="664" t="s">
        <v>530</v>
      </c>
      <c r="B230" s="665" t="s">
        <v>3947</v>
      </c>
      <c r="C230" s="665" t="s">
        <v>3150</v>
      </c>
      <c r="D230" s="665" t="s">
        <v>3951</v>
      </c>
      <c r="E230" s="665" t="s">
        <v>3120</v>
      </c>
      <c r="F230" s="668"/>
      <c r="G230" s="668"/>
      <c r="H230" s="681">
        <v>0</v>
      </c>
      <c r="I230" s="668">
        <v>279</v>
      </c>
      <c r="J230" s="668">
        <v>11489.220000000001</v>
      </c>
      <c r="K230" s="681">
        <v>1</v>
      </c>
      <c r="L230" s="668">
        <v>279</v>
      </c>
      <c r="M230" s="669">
        <v>11489.220000000001</v>
      </c>
    </row>
    <row r="231" spans="1:13" ht="14.4" customHeight="1" x14ac:dyDescent="0.3">
      <c r="A231" s="664" t="s">
        <v>530</v>
      </c>
      <c r="B231" s="665" t="s">
        <v>3947</v>
      </c>
      <c r="C231" s="665" t="s">
        <v>3153</v>
      </c>
      <c r="D231" s="665" t="s">
        <v>3952</v>
      </c>
      <c r="E231" s="665" t="s">
        <v>3120</v>
      </c>
      <c r="F231" s="668"/>
      <c r="G231" s="668"/>
      <c r="H231" s="681">
        <v>0</v>
      </c>
      <c r="I231" s="668">
        <v>84</v>
      </c>
      <c r="J231" s="668">
        <v>3459.1200795620603</v>
      </c>
      <c r="K231" s="681">
        <v>1</v>
      </c>
      <c r="L231" s="668">
        <v>84</v>
      </c>
      <c r="M231" s="669">
        <v>3459.1200795620603</v>
      </c>
    </row>
    <row r="232" spans="1:13" ht="14.4" customHeight="1" x14ac:dyDescent="0.3">
      <c r="A232" s="664" t="s">
        <v>530</v>
      </c>
      <c r="B232" s="665" t="s">
        <v>3947</v>
      </c>
      <c r="C232" s="665" t="s">
        <v>3181</v>
      </c>
      <c r="D232" s="665" t="s">
        <v>3182</v>
      </c>
      <c r="E232" s="665" t="s">
        <v>3183</v>
      </c>
      <c r="F232" s="668"/>
      <c r="G232" s="668"/>
      <c r="H232" s="681">
        <v>0</v>
      </c>
      <c r="I232" s="668">
        <v>1</v>
      </c>
      <c r="J232" s="668">
        <v>135.60000000000005</v>
      </c>
      <c r="K232" s="681">
        <v>1</v>
      </c>
      <c r="L232" s="668">
        <v>1</v>
      </c>
      <c r="M232" s="669">
        <v>135.60000000000005</v>
      </c>
    </row>
    <row r="233" spans="1:13" ht="14.4" customHeight="1" x14ac:dyDescent="0.3">
      <c r="A233" s="664" t="s">
        <v>530</v>
      </c>
      <c r="B233" s="665" t="s">
        <v>3947</v>
      </c>
      <c r="C233" s="665" t="s">
        <v>3188</v>
      </c>
      <c r="D233" s="665" t="s">
        <v>3189</v>
      </c>
      <c r="E233" s="665" t="s">
        <v>3183</v>
      </c>
      <c r="F233" s="668"/>
      <c r="G233" s="668"/>
      <c r="H233" s="681">
        <v>0</v>
      </c>
      <c r="I233" s="668">
        <v>4</v>
      </c>
      <c r="J233" s="668">
        <v>542.4</v>
      </c>
      <c r="K233" s="681">
        <v>1</v>
      </c>
      <c r="L233" s="668">
        <v>4</v>
      </c>
      <c r="M233" s="669">
        <v>542.4</v>
      </c>
    </row>
    <row r="234" spans="1:13" ht="14.4" customHeight="1" x14ac:dyDescent="0.3">
      <c r="A234" s="664" t="s">
        <v>530</v>
      </c>
      <c r="B234" s="665" t="s">
        <v>3947</v>
      </c>
      <c r="C234" s="665" t="s">
        <v>3185</v>
      </c>
      <c r="D234" s="665" t="s">
        <v>3186</v>
      </c>
      <c r="E234" s="665" t="s">
        <v>3183</v>
      </c>
      <c r="F234" s="668"/>
      <c r="G234" s="668"/>
      <c r="H234" s="681">
        <v>0</v>
      </c>
      <c r="I234" s="668">
        <v>8</v>
      </c>
      <c r="J234" s="668">
        <v>1084.8</v>
      </c>
      <c r="K234" s="681">
        <v>1</v>
      </c>
      <c r="L234" s="668">
        <v>8</v>
      </c>
      <c r="M234" s="669">
        <v>1084.8</v>
      </c>
    </row>
    <row r="235" spans="1:13" ht="14.4" customHeight="1" x14ac:dyDescent="0.3">
      <c r="A235" s="664" t="s">
        <v>530</v>
      </c>
      <c r="B235" s="665" t="s">
        <v>3947</v>
      </c>
      <c r="C235" s="665" t="s">
        <v>3168</v>
      </c>
      <c r="D235" s="665" t="s">
        <v>3953</v>
      </c>
      <c r="E235" s="665" t="s">
        <v>3157</v>
      </c>
      <c r="F235" s="668"/>
      <c r="G235" s="668"/>
      <c r="H235" s="681">
        <v>0</v>
      </c>
      <c r="I235" s="668">
        <v>59</v>
      </c>
      <c r="J235" s="668">
        <v>9701.369999999999</v>
      </c>
      <c r="K235" s="681">
        <v>1</v>
      </c>
      <c r="L235" s="668">
        <v>59</v>
      </c>
      <c r="M235" s="669">
        <v>9701.369999999999</v>
      </c>
    </row>
    <row r="236" spans="1:13" ht="14.4" customHeight="1" x14ac:dyDescent="0.3">
      <c r="A236" s="664" t="s">
        <v>530</v>
      </c>
      <c r="B236" s="665" t="s">
        <v>3947</v>
      </c>
      <c r="C236" s="665" t="s">
        <v>3166</v>
      </c>
      <c r="D236" s="665" t="s">
        <v>3136</v>
      </c>
      <c r="E236" s="665" t="s">
        <v>3157</v>
      </c>
      <c r="F236" s="668"/>
      <c r="G236" s="668"/>
      <c r="H236" s="681">
        <v>0</v>
      </c>
      <c r="I236" s="668">
        <v>60</v>
      </c>
      <c r="J236" s="668">
        <v>8317.7999999999993</v>
      </c>
      <c r="K236" s="681">
        <v>1</v>
      </c>
      <c r="L236" s="668">
        <v>60</v>
      </c>
      <c r="M236" s="669">
        <v>8317.7999999999993</v>
      </c>
    </row>
    <row r="237" spans="1:13" ht="14.4" customHeight="1" x14ac:dyDescent="0.3">
      <c r="A237" s="664" t="s">
        <v>530</v>
      </c>
      <c r="B237" s="665" t="s">
        <v>3947</v>
      </c>
      <c r="C237" s="665" t="s">
        <v>3159</v>
      </c>
      <c r="D237" s="665" t="s">
        <v>3160</v>
      </c>
      <c r="E237" s="665" t="s">
        <v>3157</v>
      </c>
      <c r="F237" s="668"/>
      <c r="G237" s="668"/>
      <c r="H237" s="681">
        <v>0</v>
      </c>
      <c r="I237" s="668">
        <v>144</v>
      </c>
      <c r="J237" s="668">
        <v>22534.560000000005</v>
      </c>
      <c r="K237" s="681">
        <v>1</v>
      </c>
      <c r="L237" s="668">
        <v>144</v>
      </c>
      <c r="M237" s="669">
        <v>22534.560000000005</v>
      </c>
    </row>
    <row r="238" spans="1:13" ht="14.4" customHeight="1" x14ac:dyDescent="0.3">
      <c r="A238" s="664" t="s">
        <v>530</v>
      </c>
      <c r="B238" s="665" t="s">
        <v>3947</v>
      </c>
      <c r="C238" s="665" t="s">
        <v>3155</v>
      </c>
      <c r="D238" s="665" t="s">
        <v>3156</v>
      </c>
      <c r="E238" s="665" t="s">
        <v>3157</v>
      </c>
      <c r="F238" s="668"/>
      <c r="G238" s="668"/>
      <c r="H238" s="681">
        <v>0</v>
      </c>
      <c r="I238" s="668">
        <v>10</v>
      </c>
      <c r="J238" s="668">
        <v>2537.6</v>
      </c>
      <c r="K238" s="681">
        <v>1</v>
      </c>
      <c r="L238" s="668">
        <v>10</v>
      </c>
      <c r="M238" s="669">
        <v>2537.6</v>
      </c>
    </row>
    <row r="239" spans="1:13" ht="14.4" customHeight="1" x14ac:dyDescent="0.3">
      <c r="A239" s="664" t="s">
        <v>530</v>
      </c>
      <c r="B239" s="665" t="s">
        <v>3947</v>
      </c>
      <c r="C239" s="665" t="s">
        <v>3115</v>
      </c>
      <c r="D239" s="665" t="s">
        <v>3954</v>
      </c>
      <c r="E239" s="665" t="s">
        <v>3117</v>
      </c>
      <c r="F239" s="668">
        <v>6</v>
      </c>
      <c r="G239" s="668">
        <v>263.57987201828877</v>
      </c>
      <c r="H239" s="681">
        <v>1</v>
      </c>
      <c r="I239" s="668"/>
      <c r="J239" s="668"/>
      <c r="K239" s="681">
        <v>0</v>
      </c>
      <c r="L239" s="668">
        <v>6</v>
      </c>
      <c r="M239" s="669">
        <v>263.57987201828877</v>
      </c>
    </row>
    <row r="240" spans="1:13" ht="14.4" customHeight="1" x14ac:dyDescent="0.3">
      <c r="A240" s="664" t="s">
        <v>530</v>
      </c>
      <c r="B240" s="665" t="s">
        <v>3947</v>
      </c>
      <c r="C240" s="665" t="s">
        <v>3123</v>
      </c>
      <c r="D240" s="665" t="s">
        <v>3955</v>
      </c>
      <c r="E240" s="665" t="s">
        <v>3120</v>
      </c>
      <c r="F240" s="668">
        <v>18</v>
      </c>
      <c r="G240" s="668">
        <v>489.5529622966223</v>
      </c>
      <c r="H240" s="681">
        <v>1</v>
      </c>
      <c r="I240" s="668"/>
      <c r="J240" s="668"/>
      <c r="K240" s="681">
        <v>0</v>
      </c>
      <c r="L240" s="668">
        <v>18</v>
      </c>
      <c r="M240" s="669">
        <v>489.5529622966223</v>
      </c>
    </row>
    <row r="241" spans="1:13" ht="14.4" customHeight="1" x14ac:dyDescent="0.3">
      <c r="A241" s="664" t="s">
        <v>530</v>
      </c>
      <c r="B241" s="665" t="s">
        <v>3947</v>
      </c>
      <c r="C241" s="665" t="s">
        <v>3118</v>
      </c>
      <c r="D241" s="665" t="s">
        <v>3956</v>
      </c>
      <c r="E241" s="665" t="s">
        <v>3120</v>
      </c>
      <c r="F241" s="668">
        <v>18</v>
      </c>
      <c r="G241" s="668">
        <v>489.57373336389185</v>
      </c>
      <c r="H241" s="681">
        <v>1</v>
      </c>
      <c r="I241" s="668"/>
      <c r="J241" s="668"/>
      <c r="K241" s="681">
        <v>0</v>
      </c>
      <c r="L241" s="668">
        <v>18</v>
      </c>
      <c r="M241" s="669">
        <v>489.57373336389185</v>
      </c>
    </row>
    <row r="242" spans="1:13" ht="14.4" customHeight="1" x14ac:dyDescent="0.3">
      <c r="A242" s="664" t="s">
        <v>530</v>
      </c>
      <c r="B242" s="665" t="s">
        <v>3947</v>
      </c>
      <c r="C242" s="665" t="s">
        <v>3121</v>
      </c>
      <c r="D242" s="665" t="s">
        <v>3957</v>
      </c>
      <c r="E242" s="665" t="s">
        <v>3120</v>
      </c>
      <c r="F242" s="668">
        <v>34</v>
      </c>
      <c r="G242" s="668">
        <v>924.66818059443676</v>
      </c>
      <c r="H242" s="681">
        <v>1</v>
      </c>
      <c r="I242" s="668"/>
      <c r="J242" s="668"/>
      <c r="K242" s="681">
        <v>0</v>
      </c>
      <c r="L242" s="668">
        <v>34</v>
      </c>
      <c r="M242" s="669">
        <v>924.66818059443676</v>
      </c>
    </row>
    <row r="243" spans="1:13" ht="14.4" customHeight="1" x14ac:dyDescent="0.3">
      <c r="A243" s="664" t="s">
        <v>530</v>
      </c>
      <c r="B243" s="665" t="s">
        <v>3947</v>
      </c>
      <c r="C243" s="665" t="s">
        <v>3193</v>
      </c>
      <c r="D243" s="665" t="s">
        <v>3156</v>
      </c>
      <c r="E243" s="665" t="s">
        <v>3194</v>
      </c>
      <c r="F243" s="668"/>
      <c r="G243" s="668"/>
      <c r="H243" s="681">
        <v>0</v>
      </c>
      <c r="I243" s="668">
        <v>1</v>
      </c>
      <c r="J243" s="668">
        <v>278.52</v>
      </c>
      <c r="K243" s="681">
        <v>1</v>
      </c>
      <c r="L243" s="668">
        <v>1</v>
      </c>
      <c r="M243" s="669">
        <v>278.52</v>
      </c>
    </row>
    <row r="244" spans="1:13" ht="14.4" customHeight="1" x14ac:dyDescent="0.3">
      <c r="A244" s="664" t="s">
        <v>530</v>
      </c>
      <c r="B244" s="665" t="s">
        <v>3947</v>
      </c>
      <c r="C244" s="665" t="s">
        <v>3191</v>
      </c>
      <c r="D244" s="665" t="s">
        <v>3192</v>
      </c>
      <c r="E244" s="665" t="s">
        <v>3173</v>
      </c>
      <c r="F244" s="668"/>
      <c r="G244" s="668"/>
      <c r="H244" s="681">
        <v>0</v>
      </c>
      <c r="I244" s="668">
        <v>10</v>
      </c>
      <c r="J244" s="668">
        <v>1119.4993406201822</v>
      </c>
      <c r="K244" s="681">
        <v>1</v>
      </c>
      <c r="L244" s="668">
        <v>10</v>
      </c>
      <c r="M244" s="669">
        <v>1119.4993406201822</v>
      </c>
    </row>
    <row r="245" spans="1:13" ht="14.4" customHeight="1" x14ac:dyDescent="0.3">
      <c r="A245" s="664" t="s">
        <v>530</v>
      </c>
      <c r="B245" s="665" t="s">
        <v>3947</v>
      </c>
      <c r="C245" s="665" t="s">
        <v>3171</v>
      </c>
      <c r="D245" s="665" t="s">
        <v>3172</v>
      </c>
      <c r="E245" s="665" t="s">
        <v>3173</v>
      </c>
      <c r="F245" s="668"/>
      <c r="G245" s="668"/>
      <c r="H245" s="681">
        <v>0</v>
      </c>
      <c r="I245" s="668">
        <v>31</v>
      </c>
      <c r="J245" s="668">
        <v>3470.4547332754496</v>
      </c>
      <c r="K245" s="681">
        <v>1</v>
      </c>
      <c r="L245" s="668">
        <v>31</v>
      </c>
      <c r="M245" s="669">
        <v>3470.4547332754496</v>
      </c>
    </row>
    <row r="246" spans="1:13" ht="14.4" customHeight="1" x14ac:dyDescent="0.3">
      <c r="A246" s="664" t="s">
        <v>530</v>
      </c>
      <c r="B246" s="665" t="s">
        <v>3947</v>
      </c>
      <c r="C246" s="665" t="s">
        <v>3174</v>
      </c>
      <c r="D246" s="665" t="s">
        <v>3175</v>
      </c>
      <c r="E246" s="665" t="s">
        <v>3173</v>
      </c>
      <c r="F246" s="668"/>
      <c r="G246" s="668"/>
      <c r="H246" s="681">
        <v>0</v>
      </c>
      <c r="I246" s="668">
        <v>68</v>
      </c>
      <c r="J246" s="668">
        <v>7612.5986847308186</v>
      </c>
      <c r="K246" s="681">
        <v>1</v>
      </c>
      <c r="L246" s="668">
        <v>68</v>
      </c>
      <c r="M246" s="669">
        <v>7612.5986847308186</v>
      </c>
    </row>
    <row r="247" spans="1:13" ht="14.4" customHeight="1" x14ac:dyDescent="0.3">
      <c r="A247" s="664" t="s">
        <v>530</v>
      </c>
      <c r="B247" s="665" t="s">
        <v>3947</v>
      </c>
      <c r="C247" s="665" t="s">
        <v>3177</v>
      </c>
      <c r="D247" s="665" t="s">
        <v>3958</v>
      </c>
      <c r="E247" s="665" t="s">
        <v>3173</v>
      </c>
      <c r="F247" s="668"/>
      <c r="G247" s="668"/>
      <c r="H247" s="681">
        <v>0</v>
      </c>
      <c r="I247" s="668">
        <v>22</v>
      </c>
      <c r="J247" s="668">
        <v>2462.8985790854858</v>
      </c>
      <c r="K247" s="681">
        <v>1</v>
      </c>
      <c r="L247" s="668">
        <v>22</v>
      </c>
      <c r="M247" s="669">
        <v>2462.8985790854858</v>
      </c>
    </row>
    <row r="248" spans="1:13" ht="14.4" customHeight="1" x14ac:dyDescent="0.3">
      <c r="A248" s="664" t="s">
        <v>530</v>
      </c>
      <c r="B248" s="665" t="s">
        <v>3947</v>
      </c>
      <c r="C248" s="665" t="s">
        <v>3195</v>
      </c>
      <c r="D248" s="665" t="s">
        <v>3196</v>
      </c>
      <c r="E248" s="665" t="s">
        <v>3197</v>
      </c>
      <c r="F248" s="668"/>
      <c r="G248" s="668"/>
      <c r="H248" s="681">
        <v>0</v>
      </c>
      <c r="I248" s="668">
        <v>69</v>
      </c>
      <c r="J248" s="668">
        <v>11293.219097950139</v>
      </c>
      <c r="K248" s="681">
        <v>1</v>
      </c>
      <c r="L248" s="668">
        <v>69</v>
      </c>
      <c r="M248" s="669">
        <v>11293.219097950139</v>
      </c>
    </row>
    <row r="249" spans="1:13" ht="14.4" customHeight="1" x14ac:dyDescent="0.3">
      <c r="A249" s="664" t="s">
        <v>530</v>
      </c>
      <c r="B249" s="665" t="s">
        <v>3947</v>
      </c>
      <c r="C249" s="665" t="s">
        <v>3200</v>
      </c>
      <c r="D249" s="665" t="s">
        <v>3201</v>
      </c>
      <c r="E249" s="665" t="s">
        <v>3197</v>
      </c>
      <c r="F249" s="668"/>
      <c r="G249" s="668"/>
      <c r="H249" s="681">
        <v>0</v>
      </c>
      <c r="I249" s="668">
        <v>24</v>
      </c>
      <c r="J249" s="668">
        <v>2944.5595081830861</v>
      </c>
      <c r="K249" s="681">
        <v>1</v>
      </c>
      <c r="L249" s="668">
        <v>24</v>
      </c>
      <c r="M249" s="669">
        <v>2944.5595081830861</v>
      </c>
    </row>
    <row r="250" spans="1:13" ht="14.4" customHeight="1" x14ac:dyDescent="0.3">
      <c r="A250" s="664" t="s">
        <v>530</v>
      </c>
      <c r="B250" s="665" t="s">
        <v>3947</v>
      </c>
      <c r="C250" s="665" t="s">
        <v>3198</v>
      </c>
      <c r="D250" s="665" t="s">
        <v>3199</v>
      </c>
      <c r="E250" s="665" t="s">
        <v>3197</v>
      </c>
      <c r="F250" s="668"/>
      <c r="G250" s="668"/>
      <c r="H250" s="681">
        <v>0</v>
      </c>
      <c r="I250" s="668">
        <v>15</v>
      </c>
      <c r="J250" s="668">
        <v>1840.35</v>
      </c>
      <c r="K250" s="681">
        <v>1</v>
      </c>
      <c r="L250" s="668">
        <v>15</v>
      </c>
      <c r="M250" s="669">
        <v>1840.35</v>
      </c>
    </row>
    <row r="251" spans="1:13" ht="14.4" customHeight="1" x14ac:dyDescent="0.3">
      <c r="A251" s="664" t="s">
        <v>530</v>
      </c>
      <c r="B251" s="665" t="s">
        <v>3947</v>
      </c>
      <c r="C251" s="665" t="s">
        <v>3209</v>
      </c>
      <c r="D251" s="665" t="s">
        <v>3210</v>
      </c>
      <c r="E251" s="665" t="s">
        <v>3197</v>
      </c>
      <c r="F251" s="668"/>
      <c r="G251" s="668"/>
      <c r="H251" s="681">
        <v>0</v>
      </c>
      <c r="I251" s="668">
        <v>16</v>
      </c>
      <c r="J251" s="668">
        <v>2327.9962643297158</v>
      </c>
      <c r="K251" s="681">
        <v>1</v>
      </c>
      <c r="L251" s="668">
        <v>16</v>
      </c>
      <c r="M251" s="669">
        <v>2327.9962643297158</v>
      </c>
    </row>
    <row r="252" spans="1:13" ht="14.4" customHeight="1" x14ac:dyDescent="0.3">
      <c r="A252" s="664" t="s">
        <v>530</v>
      </c>
      <c r="B252" s="665" t="s">
        <v>3947</v>
      </c>
      <c r="C252" s="665" t="s">
        <v>3211</v>
      </c>
      <c r="D252" s="665" t="s">
        <v>3212</v>
      </c>
      <c r="E252" s="665" t="s">
        <v>3197</v>
      </c>
      <c r="F252" s="668"/>
      <c r="G252" s="668"/>
      <c r="H252" s="681">
        <v>0</v>
      </c>
      <c r="I252" s="668">
        <v>2</v>
      </c>
      <c r="J252" s="668">
        <v>290.99999999999994</v>
      </c>
      <c r="K252" s="681">
        <v>1</v>
      </c>
      <c r="L252" s="668">
        <v>2</v>
      </c>
      <c r="M252" s="669">
        <v>290.99999999999994</v>
      </c>
    </row>
    <row r="253" spans="1:13" ht="14.4" customHeight="1" x14ac:dyDescent="0.3">
      <c r="A253" s="664" t="s">
        <v>530</v>
      </c>
      <c r="B253" s="665" t="s">
        <v>3947</v>
      </c>
      <c r="C253" s="665" t="s">
        <v>3204</v>
      </c>
      <c r="D253" s="665" t="s">
        <v>3959</v>
      </c>
      <c r="E253" s="665" t="s">
        <v>3206</v>
      </c>
      <c r="F253" s="668"/>
      <c r="G253" s="668"/>
      <c r="H253" s="681">
        <v>0</v>
      </c>
      <c r="I253" s="668">
        <v>49</v>
      </c>
      <c r="J253" s="668">
        <v>8783.7403557299567</v>
      </c>
      <c r="K253" s="681">
        <v>1</v>
      </c>
      <c r="L253" s="668">
        <v>49</v>
      </c>
      <c r="M253" s="669">
        <v>8783.7403557299567</v>
      </c>
    </row>
    <row r="254" spans="1:13" ht="14.4" customHeight="1" x14ac:dyDescent="0.3">
      <c r="A254" s="664" t="s">
        <v>530</v>
      </c>
      <c r="B254" s="665" t="s">
        <v>3947</v>
      </c>
      <c r="C254" s="665" t="s">
        <v>3213</v>
      </c>
      <c r="D254" s="665" t="s">
        <v>3214</v>
      </c>
      <c r="E254" s="665" t="s">
        <v>3197</v>
      </c>
      <c r="F254" s="668"/>
      <c r="G254" s="668"/>
      <c r="H254" s="681">
        <v>0</v>
      </c>
      <c r="I254" s="668">
        <v>4</v>
      </c>
      <c r="J254" s="668">
        <v>519.88000000000011</v>
      </c>
      <c r="K254" s="681">
        <v>1</v>
      </c>
      <c r="L254" s="668">
        <v>4</v>
      </c>
      <c r="M254" s="669">
        <v>519.88000000000011</v>
      </c>
    </row>
    <row r="255" spans="1:13" ht="14.4" customHeight="1" x14ac:dyDescent="0.3">
      <c r="A255" s="664" t="s">
        <v>530</v>
      </c>
      <c r="B255" s="665" t="s">
        <v>3947</v>
      </c>
      <c r="C255" s="665" t="s">
        <v>3215</v>
      </c>
      <c r="D255" s="665" t="s">
        <v>3216</v>
      </c>
      <c r="E255" s="665" t="s">
        <v>3197</v>
      </c>
      <c r="F255" s="668"/>
      <c r="G255" s="668"/>
      <c r="H255" s="681">
        <v>0</v>
      </c>
      <c r="I255" s="668">
        <v>8</v>
      </c>
      <c r="J255" s="668">
        <v>1039.7629556920858</v>
      </c>
      <c r="K255" s="681">
        <v>1</v>
      </c>
      <c r="L255" s="668">
        <v>8</v>
      </c>
      <c r="M255" s="669">
        <v>1039.7629556920858</v>
      </c>
    </row>
    <row r="256" spans="1:13" ht="14.4" customHeight="1" x14ac:dyDescent="0.3">
      <c r="A256" s="664" t="s">
        <v>530</v>
      </c>
      <c r="B256" s="665" t="s">
        <v>3947</v>
      </c>
      <c r="C256" s="665" t="s">
        <v>3207</v>
      </c>
      <c r="D256" s="665" t="s">
        <v>3208</v>
      </c>
      <c r="E256" s="665" t="s">
        <v>3197</v>
      </c>
      <c r="F256" s="668"/>
      <c r="G256" s="668"/>
      <c r="H256" s="681">
        <v>0</v>
      </c>
      <c r="I256" s="668">
        <v>13</v>
      </c>
      <c r="J256" s="668">
        <v>1689.6098136004</v>
      </c>
      <c r="K256" s="681">
        <v>1</v>
      </c>
      <c r="L256" s="668">
        <v>13</v>
      </c>
      <c r="M256" s="669">
        <v>1689.6098136004</v>
      </c>
    </row>
    <row r="257" spans="1:13" ht="14.4" customHeight="1" x14ac:dyDescent="0.3">
      <c r="A257" s="664" t="s">
        <v>530</v>
      </c>
      <c r="B257" s="665" t="s">
        <v>3947</v>
      </c>
      <c r="C257" s="665" t="s">
        <v>3202</v>
      </c>
      <c r="D257" s="665" t="s">
        <v>3203</v>
      </c>
      <c r="E257" s="665" t="s">
        <v>3197</v>
      </c>
      <c r="F257" s="668"/>
      <c r="G257" s="668"/>
      <c r="H257" s="681">
        <v>0</v>
      </c>
      <c r="I257" s="668">
        <v>3</v>
      </c>
      <c r="J257" s="668">
        <v>406.25999999999993</v>
      </c>
      <c r="K257" s="681">
        <v>1</v>
      </c>
      <c r="L257" s="668">
        <v>3</v>
      </c>
      <c r="M257" s="669">
        <v>406.25999999999993</v>
      </c>
    </row>
    <row r="258" spans="1:13" ht="14.4" customHeight="1" x14ac:dyDescent="0.3">
      <c r="A258" s="664" t="s">
        <v>530</v>
      </c>
      <c r="B258" s="665" t="s">
        <v>3947</v>
      </c>
      <c r="C258" s="665" t="s">
        <v>3217</v>
      </c>
      <c r="D258" s="665" t="s">
        <v>3218</v>
      </c>
      <c r="E258" s="665" t="s">
        <v>3183</v>
      </c>
      <c r="F258" s="668"/>
      <c r="G258" s="668"/>
      <c r="H258" s="681">
        <v>0</v>
      </c>
      <c r="I258" s="668">
        <v>2</v>
      </c>
      <c r="J258" s="668">
        <v>271.19734246715774</v>
      </c>
      <c r="K258" s="681">
        <v>1</v>
      </c>
      <c r="L258" s="668">
        <v>2</v>
      </c>
      <c r="M258" s="669">
        <v>271.19734246715774</v>
      </c>
    </row>
    <row r="259" spans="1:13" ht="14.4" customHeight="1" x14ac:dyDescent="0.3">
      <c r="A259" s="664" t="s">
        <v>533</v>
      </c>
      <c r="B259" s="665" t="s">
        <v>3645</v>
      </c>
      <c r="C259" s="665" t="s">
        <v>2882</v>
      </c>
      <c r="D259" s="665" t="s">
        <v>3646</v>
      </c>
      <c r="E259" s="665" t="s">
        <v>3647</v>
      </c>
      <c r="F259" s="668"/>
      <c r="G259" s="668"/>
      <c r="H259" s="681">
        <v>0</v>
      </c>
      <c r="I259" s="668">
        <v>1</v>
      </c>
      <c r="J259" s="668">
        <v>629.66</v>
      </c>
      <c r="K259" s="681">
        <v>1</v>
      </c>
      <c r="L259" s="668">
        <v>1</v>
      </c>
      <c r="M259" s="669">
        <v>629.66</v>
      </c>
    </row>
    <row r="260" spans="1:13" ht="14.4" customHeight="1" thickBot="1" x14ac:dyDescent="0.35">
      <c r="A260" s="670" t="s">
        <v>533</v>
      </c>
      <c r="B260" s="671" t="s">
        <v>3960</v>
      </c>
      <c r="C260" s="671" t="s">
        <v>3518</v>
      </c>
      <c r="D260" s="671" t="s">
        <v>3519</v>
      </c>
      <c r="E260" s="671" t="s">
        <v>3961</v>
      </c>
      <c r="F260" s="674"/>
      <c r="G260" s="674"/>
      <c r="H260" s="682">
        <v>0</v>
      </c>
      <c r="I260" s="674">
        <v>1</v>
      </c>
      <c r="J260" s="674">
        <v>1773.97</v>
      </c>
      <c r="K260" s="682">
        <v>1</v>
      </c>
      <c r="L260" s="674">
        <v>1</v>
      </c>
      <c r="M260" s="675">
        <v>1773.97</v>
      </c>
    </row>
  </sheetData>
  <autoFilter ref="A5:M374"/>
  <mergeCells count="4">
    <mergeCell ref="F4:H4"/>
    <mergeCell ref="I4:K4"/>
    <mergeCell ref="L4:M4"/>
    <mergeCell ref="A1:M1"/>
  </mergeCells>
  <conditionalFormatting sqref="H3 H6:H1048576">
    <cfRule type="cellIs" dxfId="59" priority="4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8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467" customWidth="1"/>
    <col min="2" max="2" width="5.44140625" style="336" bestFit="1" customWidth="1"/>
    <col min="3" max="3" width="6.109375" style="336" bestFit="1" customWidth="1"/>
    <col min="4" max="4" width="7.44140625" style="336" bestFit="1" customWidth="1"/>
    <col min="5" max="5" width="6.21875" style="336" bestFit="1" customWidth="1"/>
    <col min="6" max="6" width="6.33203125" style="339" bestFit="1" customWidth="1"/>
    <col min="7" max="7" width="6.109375" style="339" bestFit="1" customWidth="1"/>
    <col min="8" max="8" width="7.44140625" style="339" bestFit="1" customWidth="1"/>
    <col min="9" max="9" width="6.21875" style="339" bestFit="1" customWidth="1"/>
    <col min="10" max="10" width="5.44140625" style="336" bestFit="1" customWidth="1"/>
    <col min="11" max="11" width="6.109375" style="336" bestFit="1" customWidth="1"/>
    <col min="12" max="12" width="7.44140625" style="336" bestFit="1" customWidth="1"/>
    <col min="13" max="13" width="6.21875" style="336" bestFit="1" customWidth="1"/>
    <col min="14" max="14" width="5.33203125" style="339" bestFit="1" customWidth="1"/>
    <col min="15" max="15" width="6.109375" style="339" bestFit="1" customWidth="1"/>
    <col min="16" max="16" width="7.44140625" style="339" bestFit="1" customWidth="1"/>
    <col min="17" max="17" width="6.21875" style="339" bestFit="1" customWidth="1"/>
    <col min="18" max="16384" width="8.88671875" style="254"/>
  </cols>
  <sheetData>
    <row r="1" spans="1:17" ht="18.600000000000001" customHeight="1" thickBot="1" x14ac:dyDescent="0.4">
      <c r="A1" s="519" t="s">
        <v>260</v>
      </c>
      <c r="B1" s="519"/>
      <c r="C1" s="519"/>
      <c r="D1" s="519"/>
      <c r="E1" s="519"/>
      <c r="F1" s="482"/>
      <c r="G1" s="482"/>
      <c r="H1" s="482"/>
      <c r="I1" s="482"/>
      <c r="J1" s="512"/>
      <c r="K1" s="512"/>
      <c r="L1" s="512"/>
      <c r="M1" s="512"/>
      <c r="N1" s="512"/>
      <c r="O1" s="512"/>
      <c r="P1" s="512"/>
      <c r="Q1" s="512"/>
    </row>
    <row r="2" spans="1:17" ht="14.4" customHeight="1" thickBot="1" x14ac:dyDescent="0.35">
      <c r="A2" s="382" t="s">
        <v>310</v>
      </c>
      <c r="B2" s="343"/>
      <c r="C2" s="343"/>
      <c r="D2" s="343"/>
      <c r="E2" s="343"/>
    </row>
    <row r="3" spans="1:17" ht="14.4" customHeight="1" thickBot="1" x14ac:dyDescent="0.35">
      <c r="A3" s="456" t="s">
        <v>3</v>
      </c>
      <c r="B3" s="460">
        <f>SUM(B6:B1048576)</f>
        <v>3177</v>
      </c>
      <c r="C3" s="461">
        <f>SUM(C6:C1048576)</f>
        <v>1485</v>
      </c>
      <c r="D3" s="461">
        <f>SUM(D6:D1048576)</f>
        <v>288</v>
      </c>
      <c r="E3" s="462">
        <f>SUM(E6:E1048576)</f>
        <v>0</v>
      </c>
      <c r="F3" s="459">
        <f>IF(SUM($B3:$E3)=0,"",B3/SUM($B3:$E3))</f>
        <v>0.64181818181818184</v>
      </c>
      <c r="G3" s="457">
        <f t="shared" ref="G3:I3" si="0">IF(SUM($B3:$E3)=0,"",C3/SUM($B3:$E3))</f>
        <v>0.3</v>
      </c>
      <c r="H3" s="457">
        <f t="shared" si="0"/>
        <v>5.8181818181818182E-2</v>
      </c>
      <c r="I3" s="458">
        <f t="shared" si="0"/>
        <v>0</v>
      </c>
      <c r="J3" s="461">
        <f>SUM(J6:J1048576)</f>
        <v>397</v>
      </c>
      <c r="K3" s="461">
        <f>SUM(K6:K1048576)</f>
        <v>619</v>
      </c>
      <c r="L3" s="461">
        <f>SUM(L6:L1048576)</f>
        <v>288</v>
      </c>
      <c r="M3" s="462">
        <f>SUM(M6:M1048576)</f>
        <v>0</v>
      </c>
      <c r="N3" s="459">
        <f>IF(SUM($J3:$M3)=0,"",J3/SUM($J3:$M3))</f>
        <v>0.30444785276073622</v>
      </c>
      <c r="O3" s="457">
        <f t="shared" ref="O3:Q3" si="1">IF(SUM($J3:$M3)=0,"",K3/SUM($J3:$M3))</f>
        <v>0.47469325153374231</v>
      </c>
      <c r="P3" s="457">
        <f t="shared" si="1"/>
        <v>0.22085889570552147</v>
      </c>
      <c r="Q3" s="458">
        <f t="shared" si="1"/>
        <v>0</v>
      </c>
    </row>
    <row r="4" spans="1:17" ht="14.4" customHeight="1" thickBot="1" x14ac:dyDescent="0.35">
      <c r="A4" s="455"/>
      <c r="B4" s="532" t="s">
        <v>262</v>
      </c>
      <c r="C4" s="533"/>
      <c r="D4" s="533"/>
      <c r="E4" s="534"/>
      <c r="F4" s="529" t="s">
        <v>267</v>
      </c>
      <c r="G4" s="530"/>
      <c r="H4" s="530"/>
      <c r="I4" s="531"/>
      <c r="J4" s="532" t="s">
        <v>268</v>
      </c>
      <c r="K4" s="533"/>
      <c r="L4" s="533"/>
      <c r="M4" s="534"/>
      <c r="N4" s="529" t="s">
        <v>269</v>
      </c>
      <c r="O4" s="530"/>
      <c r="P4" s="530"/>
      <c r="Q4" s="531"/>
    </row>
    <row r="5" spans="1:17" ht="14.4" customHeight="1" thickBot="1" x14ac:dyDescent="0.35">
      <c r="A5" s="697" t="s">
        <v>261</v>
      </c>
      <c r="B5" s="698" t="s">
        <v>263</v>
      </c>
      <c r="C5" s="698" t="s">
        <v>264</v>
      </c>
      <c r="D5" s="698" t="s">
        <v>265</v>
      </c>
      <c r="E5" s="699" t="s">
        <v>266</v>
      </c>
      <c r="F5" s="700" t="s">
        <v>263</v>
      </c>
      <c r="G5" s="701" t="s">
        <v>264</v>
      </c>
      <c r="H5" s="701" t="s">
        <v>265</v>
      </c>
      <c r="I5" s="702" t="s">
        <v>266</v>
      </c>
      <c r="J5" s="698" t="s">
        <v>263</v>
      </c>
      <c r="K5" s="698" t="s">
        <v>264</v>
      </c>
      <c r="L5" s="698" t="s">
        <v>265</v>
      </c>
      <c r="M5" s="699" t="s">
        <v>266</v>
      </c>
      <c r="N5" s="700" t="s">
        <v>263</v>
      </c>
      <c r="O5" s="701" t="s">
        <v>264</v>
      </c>
      <c r="P5" s="701" t="s">
        <v>265</v>
      </c>
      <c r="Q5" s="702" t="s">
        <v>266</v>
      </c>
    </row>
    <row r="6" spans="1:17" ht="14.4" customHeight="1" x14ac:dyDescent="0.3">
      <c r="A6" s="706" t="s">
        <v>3963</v>
      </c>
      <c r="B6" s="712"/>
      <c r="C6" s="662"/>
      <c r="D6" s="662"/>
      <c r="E6" s="663"/>
      <c r="F6" s="709"/>
      <c r="G6" s="680"/>
      <c r="H6" s="680"/>
      <c r="I6" s="715"/>
      <c r="J6" s="712"/>
      <c r="K6" s="662"/>
      <c r="L6" s="662"/>
      <c r="M6" s="663"/>
      <c r="N6" s="709"/>
      <c r="O6" s="680"/>
      <c r="P6" s="680"/>
      <c r="Q6" s="703"/>
    </row>
    <row r="7" spans="1:17" ht="14.4" customHeight="1" x14ac:dyDescent="0.3">
      <c r="A7" s="707" t="s">
        <v>3964</v>
      </c>
      <c r="B7" s="713">
        <v>3115</v>
      </c>
      <c r="C7" s="668">
        <v>1475</v>
      </c>
      <c r="D7" s="668">
        <v>288</v>
      </c>
      <c r="E7" s="669"/>
      <c r="F7" s="710">
        <v>0.63858138581385815</v>
      </c>
      <c r="G7" s="681">
        <v>0.30237802378023781</v>
      </c>
      <c r="H7" s="681">
        <v>5.9040590405904057E-2</v>
      </c>
      <c r="I7" s="716">
        <v>0</v>
      </c>
      <c r="J7" s="713">
        <v>365</v>
      </c>
      <c r="K7" s="668">
        <v>615</v>
      </c>
      <c r="L7" s="668">
        <v>288</v>
      </c>
      <c r="M7" s="669"/>
      <c r="N7" s="710">
        <v>0.28785488958990535</v>
      </c>
      <c r="O7" s="681">
        <v>0.48501577287066244</v>
      </c>
      <c r="P7" s="681">
        <v>0.22712933753943218</v>
      </c>
      <c r="Q7" s="704">
        <v>0</v>
      </c>
    </row>
    <row r="8" spans="1:17" ht="14.4" customHeight="1" thickBot="1" x14ac:dyDescent="0.35">
      <c r="A8" s="708" t="s">
        <v>3965</v>
      </c>
      <c r="B8" s="714">
        <v>62</v>
      </c>
      <c r="C8" s="674">
        <v>10</v>
      </c>
      <c r="D8" s="674"/>
      <c r="E8" s="675"/>
      <c r="F8" s="711">
        <v>0.86111111111111116</v>
      </c>
      <c r="G8" s="682">
        <v>0.1388888888888889</v>
      </c>
      <c r="H8" s="682">
        <v>0</v>
      </c>
      <c r="I8" s="717">
        <v>0</v>
      </c>
      <c r="J8" s="714">
        <v>32</v>
      </c>
      <c r="K8" s="674">
        <v>4</v>
      </c>
      <c r="L8" s="674"/>
      <c r="M8" s="675"/>
      <c r="N8" s="711">
        <v>0.88888888888888884</v>
      </c>
      <c r="O8" s="682">
        <v>0.1111111111111111</v>
      </c>
      <c r="P8" s="682">
        <v>0</v>
      </c>
      <c r="Q8" s="705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58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tabColor theme="0" tint="-0.249977111117893"/>
    <pageSetUpPr fitToPage="1"/>
  </sheetPr>
  <dimension ref="A1:N25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RowHeight="14.4" customHeight="1" x14ac:dyDescent="0.3"/>
  <cols>
    <col min="1" max="1" width="9.33203125" style="254" customWidth="1"/>
    <col min="2" max="2" width="34.21875" style="254" customWidth="1"/>
    <col min="3" max="3" width="11.109375" style="254" bestFit="1" customWidth="1"/>
    <col min="4" max="4" width="7.33203125" style="254" bestFit="1" customWidth="1"/>
    <col min="5" max="5" width="11.109375" style="254" bestFit="1" customWidth="1"/>
    <col min="6" max="6" width="5.33203125" style="254" customWidth="1"/>
    <col min="7" max="7" width="7.33203125" style="254" bestFit="1" customWidth="1"/>
    <col min="8" max="8" width="5.33203125" style="254" customWidth="1"/>
    <col min="9" max="9" width="11.109375" style="254" customWidth="1"/>
    <col min="10" max="10" width="5.33203125" style="254" customWidth="1"/>
    <col min="11" max="11" width="7.33203125" style="254" customWidth="1"/>
    <col min="12" max="12" width="5.33203125" style="254" customWidth="1"/>
    <col min="13" max="13" width="0" style="254" hidden="1" customWidth="1"/>
    <col min="14" max="16384" width="8.88671875" style="254"/>
  </cols>
  <sheetData>
    <row r="1" spans="1:14" ht="18.600000000000001" customHeight="1" thickBot="1" x14ac:dyDescent="0.4">
      <c r="A1" s="519" t="s">
        <v>177</v>
      </c>
      <c r="B1" s="519"/>
      <c r="C1" s="519"/>
      <c r="D1" s="519"/>
      <c r="E1" s="519"/>
      <c r="F1" s="519"/>
      <c r="G1" s="519"/>
      <c r="H1" s="519"/>
      <c r="I1" s="482"/>
      <c r="J1" s="482"/>
      <c r="K1" s="482"/>
      <c r="L1" s="482"/>
    </row>
    <row r="2" spans="1:14" ht="14.4" customHeight="1" thickBot="1" x14ac:dyDescent="0.35">
      <c r="A2" s="382" t="s">
        <v>310</v>
      </c>
      <c r="B2" s="335"/>
      <c r="C2" s="335"/>
      <c r="D2" s="335"/>
      <c r="E2" s="335"/>
      <c r="F2" s="335"/>
      <c r="G2" s="335"/>
      <c r="H2" s="335"/>
    </row>
    <row r="3" spans="1:14" ht="14.4" customHeight="1" thickBot="1" x14ac:dyDescent="0.35">
      <c r="A3" s="269"/>
      <c r="B3" s="269"/>
      <c r="C3" s="536" t="s">
        <v>15</v>
      </c>
      <c r="D3" s="535"/>
      <c r="E3" s="535" t="s">
        <v>16</v>
      </c>
      <c r="F3" s="535"/>
      <c r="G3" s="535"/>
      <c r="H3" s="535"/>
      <c r="I3" s="535" t="s">
        <v>190</v>
      </c>
      <c r="J3" s="535"/>
      <c r="K3" s="535"/>
      <c r="L3" s="537"/>
    </row>
    <row r="4" spans="1:14" ht="14.4" customHeight="1" thickBot="1" x14ac:dyDescent="0.35">
      <c r="A4" s="106" t="s">
        <v>17</v>
      </c>
      <c r="B4" s="107" t="s">
        <v>18</v>
      </c>
      <c r="C4" s="108" t="s">
        <v>19</v>
      </c>
      <c r="D4" s="108" t="s">
        <v>20</v>
      </c>
      <c r="E4" s="108" t="s">
        <v>19</v>
      </c>
      <c r="F4" s="108" t="s">
        <v>2</v>
      </c>
      <c r="G4" s="108" t="s">
        <v>20</v>
      </c>
      <c r="H4" s="108" t="s">
        <v>2</v>
      </c>
      <c r="I4" s="108" t="s">
        <v>19</v>
      </c>
      <c r="J4" s="108" t="s">
        <v>2</v>
      </c>
      <c r="K4" s="108" t="s">
        <v>20</v>
      </c>
      <c r="L4" s="109" t="s">
        <v>2</v>
      </c>
    </row>
    <row r="5" spans="1:14" ht="14.4" customHeight="1" x14ac:dyDescent="0.3">
      <c r="A5" s="648">
        <v>30</v>
      </c>
      <c r="B5" s="649" t="s">
        <v>521</v>
      </c>
      <c r="C5" s="652">
        <v>474552.31999999977</v>
      </c>
      <c r="D5" s="652">
        <v>1795</v>
      </c>
      <c r="E5" s="652">
        <v>183516.53999999998</v>
      </c>
      <c r="F5" s="718">
        <v>0.38671508338637994</v>
      </c>
      <c r="G5" s="652">
        <v>636</v>
      </c>
      <c r="H5" s="718">
        <v>0.35431754874651811</v>
      </c>
      <c r="I5" s="652">
        <v>291035.7799999998</v>
      </c>
      <c r="J5" s="718">
        <v>0.61328491661362006</v>
      </c>
      <c r="K5" s="652">
        <v>1159</v>
      </c>
      <c r="L5" s="718">
        <v>0.64568245125348189</v>
      </c>
      <c r="M5" s="652" t="s">
        <v>74</v>
      </c>
      <c r="N5" s="277"/>
    </row>
    <row r="6" spans="1:14" ht="14.4" customHeight="1" x14ac:dyDescent="0.3">
      <c r="A6" s="648">
        <v>30</v>
      </c>
      <c r="B6" s="649" t="s">
        <v>3966</v>
      </c>
      <c r="C6" s="652">
        <v>454711.74999999977</v>
      </c>
      <c r="D6" s="652">
        <v>1702.5</v>
      </c>
      <c r="E6" s="652">
        <v>177676.25999999998</v>
      </c>
      <c r="F6" s="718">
        <v>0.39074481800833183</v>
      </c>
      <c r="G6" s="652">
        <v>574.5</v>
      </c>
      <c r="H6" s="718">
        <v>0.33744493392070485</v>
      </c>
      <c r="I6" s="652">
        <v>277035.48999999982</v>
      </c>
      <c r="J6" s="718">
        <v>0.60925518199166828</v>
      </c>
      <c r="K6" s="652">
        <v>1128</v>
      </c>
      <c r="L6" s="718">
        <v>0.66255506607929515</v>
      </c>
      <c r="M6" s="652" t="s">
        <v>1</v>
      </c>
      <c r="N6" s="277"/>
    </row>
    <row r="7" spans="1:14" ht="14.4" customHeight="1" x14ac:dyDescent="0.3">
      <c r="A7" s="648">
        <v>30</v>
      </c>
      <c r="B7" s="649" t="s">
        <v>3967</v>
      </c>
      <c r="C7" s="652">
        <v>0</v>
      </c>
      <c r="D7" s="652">
        <v>71.5</v>
      </c>
      <c r="E7" s="652">
        <v>0</v>
      </c>
      <c r="F7" s="718" t="s">
        <v>522</v>
      </c>
      <c r="G7" s="652">
        <v>55.5</v>
      </c>
      <c r="H7" s="718">
        <v>0.77622377622377625</v>
      </c>
      <c r="I7" s="652">
        <v>0</v>
      </c>
      <c r="J7" s="718" t="s">
        <v>522</v>
      </c>
      <c r="K7" s="652">
        <v>16</v>
      </c>
      <c r="L7" s="718">
        <v>0.22377622377622378</v>
      </c>
      <c r="M7" s="652" t="s">
        <v>1</v>
      </c>
      <c r="N7" s="277"/>
    </row>
    <row r="8" spans="1:14" ht="14.4" customHeight="1" x14ac:dyDescent="0.3">
      <c r="A8" s="648">
        <v>30</v>
      </c>
      <c r="B8" s="649" t="s">
        <v>3968</v>
      </c>
      <c r="C8" s="652">
        <v>19840.57</v>
      </c>
      <c r="D8" s="652">
        <v>21</v>
      </c>
      <c r="E8" s="652">
        <v>5840.28</v>
      </c>
      <c r="F8" s="718">
        <v>0.29436049468336845</v>
      </c>
      <c r="G8" s="652">
        <v>6</v>
      </c>
      <c r="H8" s="718">
        <v>0.2857142857142857</v>
      </c>
      <c r="I8" s="652">
        <v>14000.29</v>
      </c>
      <c r="J8" s="718">
        <v>0.70563950531663155</v>
      </c>
      <c r="K8" s="652">
        <v>15</v>
      </c>
      <c r="L8" s="718">
        <v>0.7142857142857143</v>
      </c>
      <c r="M8" s="652" t="s">
        <v>1</v>
      </c>
      <c r="N8" s="277"/>
    </row>
    <row r="9" spans="1:14" ht="14.4" customHeight="1" x14ac:dyDescent="0.3">
      <c r="A9" s="648" t="s">
        <v>520</v>
      </c>
      <c r="B9" s="649" t="s">
        <v>3</v>
      </c>
      <c r="C9" s="652">
        <v>474552.31999999977</v>
      </c>
      <c r="D9" s="652">
        <v>1795</v>
      </c>
      <c r="E9" s="652">
        <v>183516.53999999998</v>
      </c>
      <c r="F9" s="718">
        <v>0.38671508338637994</v>
      </c>
      <c r="G9" s="652">
        <v>636</v>
      </c>
      <c r="H9" s="718">
        <v>0.35431754874651811</v>
      </c>
      <c r="I9" s="652">
        <v>291035.7799999998</v>
      </c>
      <c r="J9" s="718">
        <v>0.61328491661362006</v>
      </c>
      <c r="K9" s="652">
        <v>1159</v>
      </c>
      <c r="L9" s="718">
        <v>0.64568245125348189</v>
      </c>
      <c r="M9" s="652" t="s">
        <v>524</v>
      </c>
      <c r="N9" s="277"/>
    </row>
    <row r="11" spans="1:14" ht="14.4" customHeight="1" x14ac:dyDescent="0.3">
      <c r="A11" s="648">
        <v>30</v>
      </c>
      <c r="B11" s="649" t="s">
        <v>521</v>
      </c>
      <c r="C11" s="652" t="s">
        <v>522</v>
      </c>
      <c r="D11" s="652" t="s">
        <v>522</v>
      </c>
      <c r="E11" s="652" t="s">
        <v>522</v>
      </c>
      <c r="F11" s="718" t="s">
        <v>522</v>
      </c>
      <c r="G11" s="652" t="s">
        <v>522</v>
      </c>
      <c r="H11" s="718" t="s">
        <v>522</v>
      </c>
      <c r="I11" s="652" t="s">
        <v>522</v>
      </c>
      <c r="J11" s="718" t="s">
        <v>522</v>
      </c>
      <c r="K11" s="652" t="s">
        <v>522</v>
      </c>
      <c r="L11" s="718" t="s">
        <v>522</v>
      </c>
      <c r="M11" s="652" t="s">
        <v>74</v>
      </c>
      <c r="N11" s="277"/>
    </row>
    <row r="12" spans="1:14" ht="14.4" customHeight="1" x14ac:dyDescent="0.3">
      <c r="A12" s="648" t="s">
        <v>3969</v>
      </c>
      <c r="B12" s="649" t="s">
        <v>3966</v>
      </c>
      <c r="C12" s="652">
        <v>254483.72999999998</v>
      </c>
      <c r="D12" s="652">
        <v>1020</v>
      </c>
      <c r="E12" s="652">
        <v>83317.45</v>
      </c>
      <c r="F12" s="718">
        <v>0.32739794406502926</v>
      </c>
      <c r="G12" s="652">
        <v>242</v>
      </c>
      <c r="H12" s="718">
        <v>0.2372549019607843</v>
      </c>
      <c r="I12" s="652">
        <v>171166.27999999997</v>
      </c>
      <c r="J12" s="718">
        <v>0.67260205593497069</v>
      </c>
      <c r="K12" s="652">
        <v>778</v>
      </c>
      <c r="L12" s="718">
        <v>0.76274509803921564</v>
      </c>
      <c r="M12" s="652" t="s">
        <v>1</v>
      </c>
      <c r="N12" s="277"/>
    </row>
    <row r="13" spans="1:14" ht="14.4" customHeight="1" x14ac:dyDescent="0.3">
      <c r="A13" s="648" t="s">
        <v>3969</v>
      </c>
      <c r="B13" s="649" t="s">
        <v>3967</v>
      </c>
      <c r="C13" s="652">
        <v>0</v>
      </c>
      <c r="D13" s="652">
        <v>6</v>
      </c>
      <c r="E13" s="652">
        <v>0</v>
      </c>
      <c r="F13" s="718" t="s">
        <v>522</v>
      </c>
      <c r="G13" s="652">
        <v>3</v>
      </c>
      <c r="H13" s="718">
        <v>0.5</v>
      </c>
      <c r="I13" s="652">
        <v>0</v>
      </c>
      <c r="J13" s="718" t="s">
        <v>522</v>
      </c>
      <c r="K13" s="652">
        <v>3</v>
      </c>
      <c r="L13" s="718">
        <v>0.5</v>
      </c>
      <c r="M13" s="652" t="s">
        <v>1</v>
      </c>
      <c r="N13" s="277"/>
    </row>
    <row r="14" spans="1:14" ht="14.4" customHeight="1" x14ac:dyDescent="0.3">
      <c r="A14" s="648" t="s">
        <v>3969</v>
      </c>
      <c r="B14" s="649" t="s">
        <v>3968</v>
      </c>
      <c r="C14" s="652">
        <v>9966</v>
      </c>
      <c r="D14" s="652">
        <v>4</v>
      </c>
      <c r="E14" s="652">
        <v>566</v>
      </c>
      <c r="F14" s="718">
        <v>5.6793096528195863E-2</v>
      </c>
      <c r="G14" s="652">
        <v>1</v>
      </c>
      <c r="H14" s="718">
        <v>0.25</v>
      </c>
      <c r="I14" s="652">
        <v>9400</v>
      </c>
      <c r="J14" s="718">
        <v>0.94320690347180414</v>
      </c>
      <c r="K14" s="652">
        <v>3</v>
      </c>
      <c r="L14" s="718">
        <v>0.75</v>
      </c>
      <c r="M14" s="652" t="s">
        <v>1</v>
      </c>
      <c r="N14" s="277"/>
    </row>
    <row r="15" spans="1:14" ht="14.4" customHeight="1" x14ac:dyDescent="0.3">
      <c r="A15" s="648" t="s">
        <v>3969</v>
      </c>
      <c r="B15" s="649" t="s">
        <v>3970</v>
      </c>
      <c r="C15" s="652">
        <v>264449.73</v>
      </c>
      <c r="D15" s="652">
        <v>1030</v>
      </c>
      <c r="E15" s="652">
        <v>83883.45</v>
      </c>
      <c r="F15" s="718">
        <v>0.31719998352806034</v>
      </c>
      <c r="G15" s="652">
        <v>246</v>
      </c>
      <c r="H15" s="718">
        <v>0.23883495145631067</v>
      </c>
      <c r="I15" s="652">
        <v>180566.27999999997</v>
      </c>
      <c r="J15" s="718">
        <v>0.68280001647193966</v>
      </c>
      <c r="K15" s="652">
        <v>784</v>
      </c>
      <c r="L15" s="718">
        <v>0.76116504854368927</v>
      </c>
      <c r="M15" s="652" t="s">
        <v>528</v>
      </c>
      <c r="N15" s="277"/>
    </row>
    <row r="16" spans="1:14" ht="14.4" customHeight="1" x14ac:dyDescent="0.3">
      <c r="A16" s="648" t="s">
        <v>522</v>
      </c>
      <c r="B16" s="649" t="s">
        <v>522</v>
      </c>
      <c r="C16" s="652" t="s">
        <v>522</v>
      </c>
      <c r="D16" s="652" t="s">
        <v>522</v>
      </c>
      <c r="E16" s="652" t="s">
        <v>522</v>
      </c>
      <c r="F16" s="718" t="s">
        <v>522</v>
      </c>
      <c r="G16" s="652" t="s">
        <v>522</v>
      </c>
      <c r="H16" s="718" t="s">
        <v>522</v>
      </c>
      <c r="I16" s="652" t="s">
        <v>522</v>
      </c>
      <c r="J16" s="718" t="s">
        <v>522</v>
      </c>
      <c r="K16" s="652" t="s">
        <v>522</v>
      </c>
      <c r="L16" s="718" t="s">
        <v>522</v>
      </c>
      <c r="M16" s="652" t="s">
        <v>529</v>
      </c>
      <c r="N16" s="277"/>
    </row>
    <row r="17" spans="1:14" ht="14.4" customHeight="1" x14ac:dyDescent="0.3">
      <c r="A17" s="648" t="s">
        <v>3971</v>
      </c>
      <c r="B17" s="649" t="s">
        <v>3966</v>
      </c>
      <c r="C17" s="652">
        <v>200228.02000000008</v>
      </c>
      <c r="D17" s="652">
        <v>682.5</v>
      </c>
      <c r="E17" s="652">
        <v>94358.810000000012</v>
      </c>
      <c r="F17" s="718">
        <v>0.47125677015634465</v>
      </c>
      <c r="G17" s="652">
        <v>332.5</v>
      </c>
      <c r="H17" s="718">
        <v>0.48717948717948717</v>
      </c>
      <c r="I17" s="652">
        <v>105869.21000000005</v>
      </c>
      <c r="J17" s="718">
        <v>0.52874322984365529</v>
      </c>
      <c r="K17" s="652">
        <v>350</v>
      </c>
      <c r="L17" s="718">
        <v>0.51282051282051277</v>
      </c>
      <c r="M17" s="652" t="s">
        <v>1</v>
      </c>
      <c r="N17" s="277"/>
    </row>
    <row r="18" spans="1:14" ht="14.4" customHeight="1" x14ac:dyDescent="0.3">
      <c r="A18" s="648" t="s">
        <v>3971</v>
      </c>
      <c r="B18" s="649" t="s">
        <v>3967</v>
      </c>
      <c r="C18" s="652">
        <v>0</v>
      </c>
      <c r="D18" s="652">
        <v>65.5</v>
      </c>
      <c r="E18" s="652">
        <v>0</v>
      </c>
      <c r="F18" s="718" t="s">
        <v>522</v>
      </c>
      <c r="G18" s="652">
        <v>52.5</v>
      </c>
      <c r="H18" s="718">
        <v>0.80152671755725191</v>
      </c>
      <c r="I18" s="652">
        <v>0</v>
      </c>
      <c r="J18" s="718" t="s">
        <v>522</v>
      </c>
      <c r="K18" s="652">
        <v>13</v>
      </c>
      <c r="L18" s="718">
        <v>0.19847328244274809</v>
      </c>
      <c r="M18" s="652" t="s">
        <v>1</v>
      </c>
      <c r="N18" s="277"/>
    </row>
    <row r="19" spans="1:14" ht="14.4" customHeight="1" x14ac:dyDescent="0.3">
      <c r="A19" s="648" t="s">
        <v>3971</v>
      </c>
      <c r="B19" s="649" t="s">
        <v>3968</v>
      </c>
      <c r="C19" s="652">
        <v>9874.57</v>
      </c>
      <c r="D19" s="652">
        <v>17</v>
      </c>
      <c r="E19" s="652">
        <v>5274.28</v>
      </c>
      <c r="F19" s="718">
        <v>0.5341275620102951</v>
      </c>
      <c r="G19" s="652">
        <v>5</v>
      </c>
      <c r="H19" s="718">
        <v>0.29411764705882354</v>
      </c>
      <c r="I19" s="652">
        <v>4600.29</v>
      </c>
      <c r="J19" s="718">
        <v>0.4658724379897049</v>
      </c>
      <c r="K19" s="652">
        <v>12</v>
      </c>
      <c r="L19" s="718">
        <v>0.70588235294117652</v>
      </c>
      <c r="M19" s="652" t="s">
        <v>1</v>
      </c>
      <c r="N19" s="277"/>
    </row>
    <row r="20" spans="1:14" ht="14.4" customHeight="1" x14ac:dyDescent="0.3">
      <c r="A20" s="648" t="s">
        <v>3971</v>
      </c>
      <c r="B20" s="649" t="s">
        <v>3972</v>
      </c>
      <c r="C20" s="652">
        <v>210102.59000000008</v>
      </c>
      <c r="D20" s="652">
        <v>765</v>
      </c>
      <c r="E20" s="652">
        <v>99633.090000000011</v>
      </c>
      <c r="F20" s="718">
        <v>0.47421162204616313</v>
      </c>
      <c r="G20" s="652">
        <v>390</v>
      </c>
      <c r="H20" s="718">
        <v>0.50980392156862742</v>
      </c>
      <c r="I20" s="652">
        <v>110469.50000000004</v>
      </c>
      <c r="J20" s="718">
        <v>0.52578837795383671</v>
      </c>
      <c r="K20" s="652">
        <v>375</v>
      </c>
      <c r="L20" s="718">
        <v>0.49019607843137253</v>
      </c>
      <c r="M20" s="652" t="s">
        <v>528</v>
      </c>
      <c r="N20" s="277"/>
    </row>
    <row r="21" spans="1:14" ht="14.4" customHeight="1" x14ac:dyDescent="0.3">
      <c r="A21" s="648" t="s">
        <v>522</v>
      </c>
      <c r="B21" s="649" t="s">
        <v>522</v>
      </c>
      <c r="C21" s="652" t="s">
        <v>522</v>
      </c>
      <c r="D21" s="652" t="s">
        <v>522</v>
      </c>
      <c r="E21" s="652" t="s">
        <v>522</v>
      </c>
      <c r="F21" s="718" t="s">
        <v>522</v>
      </c>
      <c r="G21" s="652" t="s">
        <v>522</v>
      </c>
      <c r="H21" s="718" t="s">
        <v>522</v>
      </c>
      <c r="I21" s="652" t="s">
        <v>522</v>
      </c>
      <c r="J21" s="718" t="s">
        <v>522</v>
      </c>
      <c r="K21" s="652" t="s">
        <v>522</v>
      </c>
      <c r="L21" s="718" t="s">
        <v>522</v>
      </c>
      <c r="M21" s="652" t="s">
        <v>529</v>
      </c>
      <c r="N21" s="277"/>
    </row>
    <row r="22" spans="1:14" ht="14.4" customHeight="1" x14ac:dyDescent="0.3">
      <c r="A22" s="648" t="s">
        <v>520</v>
      </c>
      <c r="B22" s="649" t="s">
        <v>523</v>
      </c>
      <c r="C22" s="652">
        <v>474552.32000000007</v>
      </c>
      <c r="D22" s="652">
        <v>1795</v>
      </c>
      <c r="E22" s="652">
        <v>183516.54</v>
      </c>
      <c r="F22" s="718">
        <v>0.38671508338637978</v>
      </c>
      <c r="G22" s="652">
        <v>636</v>
      </c>
      <c r="H22" s="718">
        <v>0.35431754874651811</v>
      </c>
      <c r="I22" s="652">
        <v>291035.77999999997</v>
      </c>
      <c r="J22" s="718">
        <v>0.61328491661362006</v>
      </c>
      <c r="K22" s="652">
        <v>1159</v>
      </c>
      <c r="L22" s="718">
        <v>0.64568245125348189</v>
      </c>
      <c r="M22" s="652" t="s">
        <v>524</v>
      </c>
      <c r="N22" s="277"/>
    </row>
    <row r="23" spans="1:14" ht="14.4" customHeight="1" x14ac:dyDescent="0.3">
      <c r="A23" s="719" t="s">
        <v>3973</v>
      </c>
    </row>
    <row r="24" spans="1:14" ht="14.4" customHeight="1" x14ac:dyDescent="0.3">
      <c r="A24" s="720" t="s">
        <v>3974</v>
      </c>
    </row>
    <row r="25" spans="1:14" ht="14.4" customHeight="1" x14ac:dyDescent="0.3">
      <c r="A25" s="719" t="s">
        <v>3975</v>
      </c>
    </row>
  </sheetData>
  <autoFilter ref="A4:M4"/>
  <mergeCells count="4">
    <mergeCell ref="E3:H3"/>
    <mergeCell ref="C3:D3"/>
    <mergeCell ref="I3:L3"/>
    <mergeCell ref="A1:L1"/>
  </mergeCells>
  <conditionalFormatting sqref="F4 F10 F23:F1048576">
    <cfRule type="cellIs" dxfId="57" priority="15" stopIfTrue="1" operator="lessThan">
      <formula>0.6</formula>
    </cfRule>
  </conditionalFormatting>
  <conditionalFormatting sqref="B5:B9">
    <cfRule type="expression" dxfId="56" priority="10">
      <formula>AND(LEFT(M5,6)&lt;&gt;"mezera",M5&lt;&gt;"")</formula>
    </cfRule>
  </conditionalFormatting>
  <conditionalFormatting sqref="A5:A9">
    <cfRule type="expression" dxfId="55" priority="8">
      <formula>AND(M5&lt;&gt;"",M5&lt;&gt;"mezeraKL")</formula>
    </cfRule>
  </conditionalFormatting>
  <conditionalFormatting sqref="F5:F9">
    <cfRule type="cellIs" dxfId="54" priority="7" operator="lessThan">
      <formula>0.6</formula>
    </cfRule>
  </conditionalFormatting>
  <conditionalFormatting sqref="B5:L9">
    <cfRule type="expression" dxfId="53" priority="9">
      <formula>OR($M5="KL",$M5="SumaKL")</formula>
    </cfRule>
    <cfRule type="expression" dxfId="52" priority="11">
      <formula>$M5="SumaNS"</formula>
    </cfRule>
  </conditionalFormatting>
  <conditionalFormatting sqref="A5:L9">
    <cfRule type="expression" dxfId="51" priority="12">
      <formula>$M5&lt;&gt;""</formula>
    </cfRule>
  </conditionalFormatting>
  <conditionalFormatting sqref="B11:B22">
    <cfRule type="expression" dxfId="50" priority="4">
      <formula>AND(LEFT(M11,6)&lt;&gt;"mezera",M11&lt;&gt;"")</formula>
    </cfRule>
  </conditionalFormatting>
  <conditionalFormatting sqref="A11:A22">
    <cfRule type="expression" dxfId="49" priority="2">
      <formula>AND(M11&lt;&gt;"",M11&lt;&gt;"mezeraKL")</formula>
    </cfRule>
  </conditionalFormatting>
  <conditionalFormatting sqref="F11:F22">
    <cfRule type="cellIs" dxfId="48" priority="1" operator="lessThan">
      <formula>0.6</formula>
    </cfRule>
  </conditionalFormatting>
  <conditionalFormatting sqref="B11:L22">
    <cfRule type="expression" dxfId="47" priority="3">
      <formula>OR($M11="KL",$M11="SumaKL")</formula>
    </cfRule>
    <cfRule type="expression" dxfId="46" priority="5">
      <formula>$M11="SumaNS"</formula>
    </cfRule>
  </conditionalFormatting>
  <conditionalFormatting sqref="A11:L22">
    <cfRule type="expression" dxfId="45" priority="6">
      <formula>$M11&lt;&gt;""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0">
    <tabColor theme="0" tint="-0.249977111117893"/>
    <pageSetUpPr fitToPage="1"/>
  </sheetPr>
  <dimension ref="A1:M18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RowHeight="14.4" customHeight="1" x14ac:dyDescent="0.3"/>
  <cols>
    <col min="1" max="1" width="30.88671875" style="254" customWidth="1"/>
    <col min="2" max="2" width="11.109375" style="336" bestFit="1" customWidth="1"/>
    <col min="3" max="3" width="11.109375" style="254" hidden="1" customWidth="1"/>
    <col min="4" max="4" width="7.33203125" style="336" bestFit="1" customWidth="1"/>
    <col min="5" max="5" width="7.33203125" style="254" hidden="1" customWidth="1"/>
    <col min="6" max="6" width="11.109375" style="336" bestFit="1" customWidth="1"/>
    <col min="7" max="7" width="5.33203125" style="339" customWidth="1"/>
    <col min="8" max="8" width="7.33203125" style="336" bestFit="1" customWidth="1"/>
    <col min="9" max="9" width="5.33203125" style="339" customWidth="1"/>
    <col min="10" max="10" width="11.109375" style="336" customWidth="1"/>
    <col min="11" max="11" width="5.33203125" style="339" customWidth="1"/>
    <col min="12" max="12" width="7.33203125" style="336" customWidth="1"/>
    <col min="13" max="13" width="5.33203125" style="339" customWidth="1"/>
    <col min="14" max="14" width="0" style="254" hidden="1" customWidth="1"/>
    <col min="15" max="16384" width="8.88671875" style="254"/>
  </cols>
  <sheetData>
    <row r="1" spans="1:13" ht="18.600000000000001" customHeight="1" thickBot="1" x14ac:dyDescent="0.4">
      <c r="A1" s="519" t="s">
        <v>191</v>
      </c>
      <c r="B1" s="519"/>
      <c r="C1" s="519"/>
      <c r="D1" s="519"/>
      <c r="E1" s="519"/>
      <c r="F1" s="519"/>
      <c r="G1" s="519"/>
      <c r="H1" s="519"/>
      <c r="I1" s="519"/>
      <c r="J1" s="482"/>
      <c r="K1" s="482"/>
      <c r="L1" s="482"/>
      <c r="M1" s="482"/>
    </row>
    <row r="2" spans="1:13" ht="14.4" customHeight="1" thickBot="1" x14ac:dyDescent="0.35">
      <c r="A2" s="382" t="s">
        <v>310</v>
      </c>
      <c r="B2" s="343"/>
      <c r="C2" s="335"/>
      <c r="D2" s="343"/>
      <c r="E2" s="335"/>
      <c r="F2" s="343"/>
      <c r="G2" s="344"/>
      <c r="H2" s="343"/>
      <c r="I2" s="344"/>
    </row>
    <row r="3" spans="1:13" ht="14.4" customHeight="1" thickBot="1" x14ac:dyDescent="0.35">
      <c r="A3" s="269"/>
      <c r="B3" s="536" t="s">
        <v>15</v>
      </c>
      <c r="C3" s="538"/>
      <c r="D3" s="535"/>
      <c r="E3" s="268"/>
      <c r="F3" s="535" t="s">
        <v>16</v>
      </c>
      <c r="G3" s="535"/>
      <c r="H3" s="535"/>
      <c r="I3" s="535"/>
      <c r="J3" s="535" t="s">
        <v>190</v>
      </c>
      <c r="K3" s="535"/>
      <c r="L3" s="535"/>
      <c r="M3" s="537"/>
    </row>
    <row r="4" spans="1:13" ht="14.4" customHeight="1" thickBot="1" x14ac:dyDescent="0.35">
      <c r="A4" s="697" t="s">
        <v>167</v>
      </c>
      <c r="B4" s="698" t="s">
        <v>19</v>
      </c>
      <c r="C4" s="724"/>
      <c r="D4" s="698" t="s">
        <v>20</v>
      </c>
      <c r="E4" s="724"/>
      <c r="F4" s="698" t="s">
        <v>19</v>
      </c>
      <c r="G4" s="701" t="s">
        <v>2</v>
      </c>
      <c r="H4" s="698" t="s">
        <v>20</v>
      </c>
      <c r="I4" s="701" t="s">
        <v>2</v>
      </c>
      <c r="J4" s="698" t="s">
        <v>19</v>
      </c>
      <c r="K4" s="701" t="s">
        <v>2</v>
      </c>
      <c r="L4" s="698" t="s">
        <v>20</v>
      </c>
      <c r="M4" s="702" t="s">
        <v>2</v>
      </c>
    </row>
    <row r="5" spans="1:13" ht="14.4" customHeight="1" x14ac:dyDescent="0.3">
      <c r="A5" s="721" t="s">
        <v>3976</v>
      </c>
      <c r="B5" s="712">
        <v>17052.449999999997</v>
      </c>
      <c r="C5" s="659">
        <v>1</v>
      </c>
      <c r="D5" s="725">
        <v>46</v>
      </c>
      <c r="E5" s="728" t="s">
        <v>3976</v>
      </c>
      <c r="F5" s="712">
        <v>5997.5199999999995</v>
      </c>
      <c r="G5" s="680">
        <v>0.35171016481502659</v>
      </c>
      <c r="H5" s="662">
        <v>12</v>
      </c>
      <c r="I5" s="703">
        <v>0.2608695652173913</v>
      </c>
      <c r="J5" s="731">
        <v>11054.929999999998</v>
      </c>
      <c r="K5" s="680">
        <v>0.64828983518497341</v>
      </c>
      <c r="L5" s="662">
        <v>34</v>
      </c>
      <c r="M5" s="703">
        <v>0.73913043478260865</v>
      </c>
    </row>
    <row r="6" spans="1:13" ht="14.4" customHeight="1" x14ac:dyDescent="0.3">
      <c r="A6" s="722" t="s">
        <v>3977</v>
      </c>
      <c r="B6" s="713">
        <v>148900.52000000002</v>
      </c>
      <c r="C6" s="665">
        <v>1</v>
      </c>
      <c r="D6" s="726">
        <v>438</v>
      </c>
      <c r="E6" s="729" t="s">
        <v>3977</v>
      </c>
      <c r="F6" s="713">
        <v>71342.78</v>
      </c>
      <c r="G6" s="681">
        <v>0.47913049598483598</v>
      </c>
      <c r="H6" s="668">
        <v>208</v>
      </c>
      <c r="I6" s="704">
        <v>0.47488584474885842</v>
      </c>
      <c r="J6" s="732">
        <v>77557.740000000005</v>
      </c>
      <c r="K6" s="681">
        <v>0.52086950401516396</v>
      </c>
      <c r="L6" s="668">
        <v>230</v>
      </c>
      <c r="M6" s="704">
        <v>0.52511415525114158</v>
      </c>
    </row>
    <row r="7" spans="1:13" ht="14.4" customHeight="1" x14ac:dyDescent="0.3">
      <c r="A7" s="722" t="s">
        <v>3978</v>
      </c>
      <c r="B7" s="713">
        <v>181.13</v>
      </c>
      <c r="C7" s="665">
        <v>1</v>
      </c>
      <c r="D7" s="726">
        <v>1</v>
      </c>
      <c r="E7" s="729" t="s">
        <v>3978</v>
      </c>
      <c r="F7" s="713">
        <v>181.13</v>
      </c>
      <c r="G7" s="681">
        <v>1</v>
      </c>
      <c r="H7" s="668">
        <v>1</v>
      </c>
      <c r="I7" s="704">
        <v>1</v>
      </c>
      <c r="J7" s="732"/>
      <c r="K7" s="681">
        <v>0</v>
      </c>
      <c r="L7" s="668"/>
      <c r="M7" s="704">
        <v>0</v>
      </c>
    </row>
    <row r="8" spans="1:13" ht="14.4" customHeight="1" x14ac:dyDescent="0.3">
      <c r="A8" s="722" t="s">
        <v>3979</v>
      </c>
      <c r="B8" s="713">
        <v>931</v>
      </c>
      <c r="C8" s="665">
        <v>1</v>
      </c>
      <c r="D8" s="726">
        <v>9</v>
      </c>
      <c r="E8" s="729" t="s">
        <v>3979</v>
      </c>
      <c r="F8" s="713">
        <v>465.5</v>
      </c>
      <c r="G8" s="681">
        <v>0.5</v>
      </c>
      <c r="H8" s="668">
        <v>4</v>
      </c>
      <c r="I8" s="704">
        <v>0.44444444444444442</v>
      </c>
      <c r="J8" s="732">
        <v>465.5</v>
      </c>
      <c r="K8" s="681">
        <v>0.5</v>
      </c>
      <c r="L8" s="668">
        <v>5</v>
      </c>
      <c r="M8" s="704">
        <v>0.55555555555555558</v>
      </c>
    </row>
    <row r="9" spans="1:13" ht="14.4" customHeight="1" x14ac:dyDescent="0.3">
      <c r="A9" s="722" t="s">
        <v>3980</v>
      </c>
      <c r="B9" s="713">
        <v>2452.0700000000002</v>
      </c>
      <c r="C9" s="665">
        <v>1</v>
      </c>
      <c r="D9" s="726">
        <v>29</v>
      </c>
      <c r="E9" s="729" t="s">
        <v>3980</v>
      </c>
      <c r="F9" s="713">
        <v>461.90000000000003</v>
      </c>
      <c r="G9" s="681">
        <v>0.1883714575848161</v>
      </c>
      <c r="H9" s="668">
        <v>6</v>
      </c>
      <c r="I9" s="704">
        <v>0.20689655172413793</v>
      </c>
      <c r="J9" s="732">
        <v>1990.17</v>
      </c>
      <c r="K9" s="681">
        <v>0.8116285424151839</v>
      </c>
      <c r="L9" s="668">
        <v>23</v>
      </c>
      <c r="M9" s="704">
        <v>0.7931034482758621</v>
      </c>
    </row>
    <row r="10" spans="1:13" ht="14.4" customHeight="1" x14ac:dyDescent="0.3">
      <c r="A10" s="722" t="s">
        <v>3981</v>
      </c>
      <c r="B10" s="713">
        <v>2025.7199999999998</v>
      </c>
      <c r="C10" s="665">
        <v>1</v>
      </c>
      <c r="D10" s="726">
        <v>5</v>
      </c>
      <c r="E10" s="729" t="s">
        <v>3981</v>
      </c>
      <c r="F10" s="713">
        <v>242.85000000000002</v>
      </c>
      <c r="G10" s="681">
        <v>0.11988330075232512</v>
      </c>
      <c r="H10" s="668">
        <v>2</v>
      </c>
      <c r="I10" s="704">
        <v>0.4</v>
      </c>
      <c r="J10" s="732">
        <v>1782.87</v>
      </c>
      <c r="K10" s="681">
        <v>0.88011669924767488</v>
      </c>
      <c r="L10" s="668">
        <v>3</v>
      </c>
      <c r="M10" s="704">
        <v>0.6</v>
      </c>
    </row>
    <row r="11" spans="1:13" ht="14.4" customHeight="1" x14ac:dyDescent="0.3">
      <c r="A11" s="722" t="s">
        <v>3982</v>
      </c>
      <c r="B11" s="713">
        <v>1073.3899999999999</v>
      </c>
      <c r="C11" s="665">
        <v>1</v>
      </c>
      <c r="D11" s="726">
        <v>9</v>
      </c>
      <c r="E11" s="729" t="s">
        <v>3982</v>
      </c>
      <c r="F11" s="713">
        <v>0</v>
      </c>
      <c r="G11" s="681">
        <v>0</v>
      </c>
      <c r="H11" s="668">
        <v>1</v>
      </c>
      <c r="I11" s="704">
        <v>0.1111111111111111</v>
      </c>
      <c r="J11" s="732">
        <v>1073.3899999999999</v>
      </c>
      <c r="K11" s="681">
        <v>1</v>
      </c>
      <c r="L11" s="668">
        <v>8</v>
      </c>
      <c r="M11" s="704">
        <v>0.88888888888888884</v>
      </c>
    </row>
    <row r="12" spans="1:13" ht="14.4" customHeight="1" x14ac:dyDescent="0.3">
      <c r="A12" s="722" t="s">
        <v>3983</v>
      </c>
      <c r="B12" s="713">
        <v>60615.339999999989</v>
      </c>
      <c r="C12" s="665">
        <v>1</v>
      </c>
      <c r="D12" s="726">
        <v>267</v>
      </c>
      <c r="E12" s="729" t="s">
        <v>3983</v>
      </c>
      <c r="F12" s="713">
        <v>8250.08</v>
      </c>
      <c r="G12" s="681">
        <v>0.136105480889821</v>
      </c>
      <c r="H12" s="668">
        <v>39.5</v>
      </c>
      <c r="I12" s="704">
        <v>0.14794007490636704</v>
      </c>
      <c r="J12" s="732">
        <v>52365.259999999987</v>
      </c>
      <c r="K12" s="681">
        <v>0.863894519110179</v>
      </c>
      <c r="L12" s="668">
        <v>227.5</v>
      </c>
      <c r="M12" s="704">
        <v>0.85205992509363293</v>
      </c>
    </row>
    <row r="13" spans="1:13" ht="14.4" customHeight="1" x14ac:dyDescent="0.3">
      <c r="A13" s="722" t="s">
        <v>3984</v>
      </c>
      <c r="B13" s="713">
        <v>47109.620000000017</v>
      </c>
      <c r="C13" s="665">
        <v>1</v>
      </c>
      <c r="D13" s="726">
        <v>190</v>
      </c>
      <c r="E13" s="729" t="s">
        <v>3984</v>
      </c>
      <c r="F13" s="713">
        <v>14265.070000000002</v>
      </c>
      <c r="G13" s="681">
        <v>0.30280588126161911</v>
      </c>
      <c r="H13" s="668">
        <v>50</v>
      </c>
      <c r="I13" s="704">
        <v>0.26315789473684209</v>
      </c>
      <c r="J13" s="732">
        <v>32844.550000000017</v>
      </c>
      <c r="K13" s="681">
        <v>0.69719411873838089</v>
      </c>
      <c r="L13" s="668">
        <v>140</v>
      </c>
      <c r="M13" s="704">
        <v>0.73684210526315785</v>
      </c>
    </row>
    <row r="14" spans="1:13" ht="14.4" customHeight="1" x14ac:dyDescent="0.3">
      <c r="A14" s="722" t="s">
        <v>3985</v>
      </c>
      <c r="B14" s="713">
        <v>65172.630000000005</v>
      </c>
      <c r="C14" s="665">
        <v>1</v>
      </c>
      <c r="D14" s="726">
        <v>215</v>
      </c>
      <c r="E14" s="729" t="s">
        <v>3985</v>
      </c>
      <c r="F14" s="713">
        <v>30621.540000000005</v>
      </c>
      <c r="G14" s="681">
        <v>0.46985275874243532</v>
      </c>
      <c r="H14" s="668">
        <v>55.5</v>
      </c>
      <c r="I14" s="704">
        <v>0.25813953488372093</v>
      </c>
      <c r="J14" s="732">
        <v>34551.089999999997</v>
      </c>
      <c r="K14" s="681">
        <v>0.53014724125756463</v>
      </c>
      <c r="L14" s="668">
        <v>159.5</v>
      </c>
      <c r="M14" s="704">
        <v>0.74186046511627912</v>
      </c>
    </row>
    <row r="15" spans="1:13" ht="14.4" customHeight="1" x14ac:dyDescent="0.3">
      <c r="A15" s="722" t="s">
        <v>3986</v>
      </c>
      <c r="B15" s="713">
        <v>50982.44</v>
      </c>
      <c r="C15" s="665">
        <v>1</v>
      </c>
      <c r="D15" s="726">
        <v>239</v>
      </c>
      <c r="E15" s="729" t="s">
        <v>3986</v>
      </c>
      <c r="F15" s="713">
        <v>17916.800000000003</v>
      </c>
      <c r="G15" s="681">
        <v>0.35143080637176255</v>
      </c>
      <c r="H15" s="668">
        <v>111</v>
      </c>
      <c r="I15" s="704">
        <v>0.46443514644351463</v>
      </c>
      <c r="J15" s="732">
        <v>33065.64</v>
      </c>
      <c r="K15" s="681">
        <v>0.64856919362823739</v>
      </c>
      <c r="L15" s="668">
        <v>128</v>
      </c>
      <c r="M15" s="704">
        <v>0.53556485355648531</v>
      </c>
    </row>
    <row r="16" spans="1:13" ht="14.4" customHeight="1" x14ac:dyDescent="0.3">
      <c r="A16" s="722" t="s">
        <v>3987</v>
      </c>
      <c r="B16" s="713">
        <v>18397.22</v>
      </c>
      <c r="C16" s="665">
        <v>1</v>
      </c>
      <c r="D16" s="726">
        <v>75</v>
      </c>
      <c r="E16" s="729" t="s">
        <v>3987</v>
      </c>
      <c r="F16" s="713">
        <v>5920.46</v>
      </c>
      <c r="G16" s="681">
        <v>0.3218127521440739</v>
      </c>
      <c r="H16" s="668">
        <v>19</v>
      </c>
      <c r="I16" s="704">
        <v>0.25333333333333335</v>
      </c>
      <c r="J16" s="732">
        <v>12476.76</v>
      </c>
      <c r="K16" s="681">
        <v>0.67818724785592599</v>
      </c>
      <c r="L16" s="668">
        <v>56</v>
      </c>
      <c r="M16" s="704">
        <v>0.7466666666666667</v>
      </c>
    </row>
    <row r="17" spans="1:13" ht="14.4" customHeight="1" x14ac:dyDescent="0.3">
      <c r="A17" s="722" t="s">
        <v>3988</v>
      </c>
      <c r="B17" s="713">
        <v>38052.650000000009</v>
      </c>
      <c r="C17" s="665">
        <v>1</v>
      </c>
      <c r="D17" s="726">
        <v>156</v>
      </c>
      <c r="E17" s="729" t="s">
        <v>3988</v>
      </c>
      <c r="F17" s="713">
        <v>13611.110000000004</v>
      </c>
      <c r="G17" s="681">
        <v>0.35769151425721996</v>
      </c>
      <c r="H17" s="668">
        <v>63</v>
      </c>
      <c r="I17" s="704">
        <v>0.40384615384615385</v>
      </c>
      <c r="J17" s="732">
        <v>24441.54</v>
      </c>
      <c r="K17" s="681">
        <v>0.64230848574277999</v>
      </c>
      <c r="L17" s="668">
        <v>93</v>
      </c>
      <c r="M17" s="704">
        <v>0.59615384615384615</v>
      </c>
    </row>
    <row r="18" spans="1:13" ht="14.4" customHeight="1" thickBot="1" x14ac:dyDescent="0.35">
      <c r="A18" s="723" t="s">
        <v>3989</v>
      </c>
      <c r="B18" s="714">
        <v>21606.14</v>
      </c>
      <c r="C18" s="671">
        <v>1</v>
      </c>
      <c r="D18" s="727">
        <v>116</v>
      </c>
      <c r="E18" s="730" t="s">
        <v>3989</v>
      </c>
      <c r="F18" s="714">
        <v>14239.799999999997</v>
      </c>
      <c r="G18" s="682">
        <v>0.65906265533778818</v>
      </c>
      <c r="H18" s="674">
        <v>64</v>
      </c>
      <c r="I18" s="705">
        <v>0.55172413793103448</v>
      </c>
      <c r="J18" s="733">
        <v>7366.340000000002</v>
      </c>
      <c r="K18" s="682">
        <v>0.34093734466221187</v>
      </c>
      <c r="L18" s="674">
        <v>52</v>
      </c>
      <c r="M18" s="705">
        <v>0.44827586206896552</v>
      </c>
    </row>
  </sheetData>
  <autoFilter ref="A4:N4"/>
  <mergeCells count="4">
    <mergeCell ref="A1:M1"/>
    <mergeCell ref="B3:D3"/>
    <mergeCell ref="F3:I3"/>
    <mergeCell ref="J3:M3"/>
  </mergeCells>
  <conditionalFormatting sqref="G4:G1048576">
    <cfRule type="cellIs" dxfId="44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>
    <tabColor theme="0" tint="-0.249977111117893"/>
    <pageSetUpPr fitToPage="1"/>
  </sheetPr>
  <dimension ref="A1:U1492"/>
  <sheetViews>
    <sheetView showGridLines="0" showRowColHeaders="0" topLeftCell="C1" workbookViewId="0">
      <pane ySplit="6" topLeftCell="A7" activePane="bottomLeft" state="frozen"/>
      <selection activeCell="N30" sqref="N30"/>
      <selection pane="bottomLeft" sqref="A1:U1"/>
    </sheetView>
  </sheetViews>
  <sheetFormatPr defaultRowHeight="14.4" customHeight="1" outlineLevelCol="1" x14ac:dyDescent="0.3"/>
  <cols>
    <col min="1" max="1" width="9.77734375" style="254" hidden="1" customWidth="1" outlineLevel="1"/>
    <col min="2" max="2" width="28.33203125" style="254" hidden="1" customWidth="1" outlineLevel="1"/>
    <col min="3" max="3" width="9" style="254" customWidth="1" collapsed="1"/>
    <col min="4" max="4" width="18.77734375" style="347" customWidth="1"/>
    <col min="5" max="5" width="13.5546875" style="337" customWidth="1"/>
    <col min="6" max="6" width="6" style="254" bestFit="1" customWidth="1"/>
    <col min="7" max="7" width="8.77734375" style="254" customWidth="1"/>
    <col min="8" max="8" width="5" style="254" bestFit="1" customWidth="1"/>
    <col min="9" max="9" width="8.5546875" style="254" hidden="1" customWidth="1" outlineLevel="1"/>
    <col min="10" max="10" width="25.77734375" style="254" customWidth="1" collapsed="1"/>
    <col min="11" max="11" width="8.77734375" style="254" customWidth="1"/>
    <col min="12" max="12" width="7.77734375" style="338" customWidth="1"/>
    <col min="13" max="13" width="11.109375" style="338" customWidth="1"/>
    <col min="14" max="14" width="7.77734375" style="254" customWidth="1"/>
    <col min="15" max="15" width="7.77734375" style="348" customWidth="1"/>
    <col min="16" max="16" width="11.109375" style="338" customWidth="1"/>
    <col min="17" max="17" width="5.44140625" style="339" bestFit="1" customWidth="1"/>
    <col min="18" max="18" width="7.77734375" style="254" customWidth="1"/>
    <col min="19" max="19" width="5.44140625" style="339" bestFit="1" customWidth="1"/>
    <col min="20" max="20" width="7.77734375" style="348" customWidth="1"/>
    <col min="21" max="21" width="5.44140625" style="339" bestFit="1" customWidth="1"/>
    <col min="22" max="16384" width="8.88671875" style="254"/>
  </cols>
  <sheetData>
    <row r="1" spans="1:21" ht="18.600000000000001" customHeight="1" thickBot="1" x14ac:dyDescent="0.4">
      <c r="A1" s="510" t="s">
        <v>5324</v>
      </c>
      <c r="B1" s="482"/>
      <c r="C1" s="482"/>
      <c r="D1" s="482"/>
      <c r="E1" s="482"/>
      <c r="F1" s="482"/>
      <c r="G1" s="482"/>
      <c r="H1" s="482"/>
      <c r="I1" s="482"/>
      <c r="J1" s="482"/>
      <c r="K1" s="482"/>
      <c r="L1" s="482"/>
      <c r="M1" s="482"/>
      <c r="N1" s="482"/>
      <c r="O1" s="482"/>
      <c r="P1" s="482"/>
      <c r="Q1" s="482"/>
      <c r="R1" s="482"/>
      <c r="S1" s="482"/>
      <c r="T1" s="482"/>
      <c r="U1" s="482"/>
    </row>
    <row r="2" spans="1:21" ht="14.4" customHeight="1" thickBot="1" x14ac:dyDescent="0.35">
      <c r="A2" s="382" t="s">
        <v>310</v>
      </c>
      <c r="B2" s="345"/>
      <c r="C2" s="335"/>
      <c r="D2" s="335"/>
      <c r="E2" s="346"/>
      <c r="F2" s="335"/>
      <c r="G2" s="335"/>
      <c r="H2" s="335"/>
      <c r="I2" s="335"/>
      <c r="J2" s="335"/>
      <c r="K2" s="335"/>
      <c r="L2" s="335"/>
      <c r="M2" s="335"/>
      <c r="N2" s="335"/>
      <c r="O2" s="335"/>
      <c r="P2" s="335"/>
      <c r="Q2" s="335"/>
      <c r="R2" s="335"/>
      <c r="S2" s="335"/>
      <c r="T2" s="335"/>
      <c r="U2" s="335"/>
    </row>
    <row r="3" spans="1:21" ht="14.4" customHeight="1" thickBot="1" x14ac:dyDescent="0.35">
      <c r="A3" s="542"/>
      <c r="B3" s="543"/>
      <c r="C3" s="543"/>
      <c r="D3" s="543"/>
      <c r="E3" s="543"/>
      <c r="F3" s="543"/>
      <c r="G3" s="543"/>
      <c r="H3" s="543"/>
      <c r="I3" s="543"/>
      <c r="J3" s="543"/>
      <c r="K3" s="544" t="s">
        <v>159</v>
      </c>
      <c r="L3" s="545"/>
      <c r="M3" s="70">
        <f>SUBTOTAL(9,M7:M1048576)</f>
        <v>474552.31999999989</v>
      </c>
      <c r="N3" s="70">
        <f>SUBTOTAL(9,N7:N1048576)</f>
        <v>4143</v>
      </c>
      <c r="O3" s="70">
        <f>SUBTOTAL(9,O7:O1048576)</f>
        <v>1795</v>
      </c>
      <c r="P3" s="70">
        <f>SUBTOTAL(9,P7:P1048576)</f>
        <v>183516.53999999992</v>
      </c>
      <c r="Q3" s="71">
        <f>IF(M3=0,0,P3/M3)</f>
        <v>0.38671508338637972</v>
      </c>
      <c r="R3" s="70">
        <f>SUBTOTAL(9,R7:R1048576)</f>
        <v>1504</v>
      </c>
      <c r="S3" s="71">
        <f>IF(N3=0,0,R3/N3)</f>
        <v>0.36302196475983589</v>
      </c>
      <c r="T3" s="70">
        <f>SUBTOTAL(9,T7:T1048576)</f>
        <v>636</v>
      </c>
      <c r="U3" s="72">
        <f>IF(O3=0,0,T3/O3)</f>
        <v>0.35431754874651811</v>
      </c>
    </row>
    <row r="4" spans="1:21" ht="14.4" customHeight="1" x14ac:dyDescent="0.3">
      <c r="A4" s="73"/>
      <c r="B4" s="74"/>
      <c r="C4" s="74"/>
      <c r="D4" s="75"/>
      <c r="E4" s="269"/>
      <c r="F4" s="74"/>
      <c r="G4" s="74"/>
      <c r="H4" s="74"/>
      <c r="I4" s="74"/>
      <c r="J4" s="74"/>
      <c r="K4" s="74"/>
      <c r="L4" s="74"/>
      <c r="M4" s="546" t="s">
        <v>15</v>
      </c>
      <c r="N4" s="547"/>
      <c r="O4" s="547"/>
      <c r="P4" s="548" t="s">
        <v>21</v>
      </c>
      <c r="Q4" s="547"/>
      <c r="R4" s="547"/>
      <c r="S4" s="547"/>
      <c r="T4" s="547"/>
      <c r="U4" s="549"/>
    </row>
    <row r="5" spans="1:21" ht="14.4" customHeight="1" thickBot="1" x14ac:dyDescent="0.35">
      <c r="A5" s="76"/>
      <c r="B5" s="77"/>
      <c r="C5" s="74"/>
      <c r="D5" s="75"/>
      <c r="E5" s="269"/>
      <c r="F5" s="74"/>
      <c r="G5" s="74"/>
      <c r="H5" s="74"/>
      <c r="I5" s="74"/>
      <c r="J5" s="74"/>
      <c r="K5" s="74"/>
      <c r="L5" s="74"/>
      <c r="M5" s="110" t="s">
        <v>22</v>
      </c>
      <c r="N5" s="111" t="s">
        <v>13</v>
      </c>
      <c r="O5" s="111" t="s">
        <v>20</v>
      </c>
      <c r="P5" s="539" t="s">
        <v>22</v>
      </c>
      <c r="Q5" s="540"/>
      <c r="R5" s="539" t="s">
        <v>13</v>
      </c>
      <c r="S5" s="540"/>
      <c r="T5" s="539" t="s">
        <v>20</v>
      </c>
      <c r="U5" s="541"/>
    </row>
    <row r="6" spans="1:21" s="337" customFormat="1" ht="14.4" customHeight="1" thickBot="1" x14ac:dyDescent="0.35">
      <c r="A6" s="734" t="s">
        <v>23</v>
      </c>
      <c r="B6" s="735" t="s">
        <v>5</v>
      </c>
      <c r="C6" s="734" t="s">
        <v>24</v>
      </c>
      <c r="D6" s="735" t="s">
        <v>6</v>
      </c>
      <c r="E6" s="735" t="s">
        <v>193</v>
      </c>
      <c r="F6" s="735" t="s">
        <v>25</v>
      </c>
      <c r="G6" s="735" t="s">
        <v>26</v>
      </c>
      <c r="H6" s="735" t="s">
        <v>8</v>
      </c>
      <c r="I6" s="735" t="s">
        <v>10</v>
      </c>
      <c r="J6" s="735" t="s">
        <v>11</v>
      </c>
      <c r="K6" s="735" t="s">
        <v>12</v>
      </c>
      <c r="L6" s="735" t="s">
        <v>27</v>
      </c>
      <c r="M6" s="736" t="s">
        <v>14</v>
      </c>
      <c r="N6" s="737" t="s">
        <v>28</v>
      </c>
      <c r="O6" s="737" t="s">
        <v>28</v>
      </c>
      <c r="P6" s="737" t="s">
        <v>14</v>
      </c>
      <c r="Q6" s="737" t="s">
        <v>2</v>
      </c>
      <c r="R6" s="737" t="s">
        <v>28</v>
      </c>
      <c r="S6" s="737" t="s">
        <v>2</v>
      </c>
      <c r="T6" s="737" t="s">
        <v>28</v>
      </c>
      <c r="U6" s="738" t="s">
        <v>2</v>
      </c>
    </row>
    <row r="7" spans="1:21" ht="14.4" customHeight="1" x14ac:dyDescent="0.3">
      <c r="A7" s="739">
        <v>30</v>
      </c>
      <c r="B7" s="740" t="s">
        <v>521</v>
      </c>
      <c r="C7" s="740" t="s">
        <v>3969</v>
      </c>
      <c r="D7" s="741" t="s">
        <v>5322</v>
      </c>
      <c r="E7" s="742" t="s">
        <v>3977</v>
      </c>
      <c r="F7" s="740" t="s">
        <v>3966</v>
      </c>
      <c r="G7" s="740" t="s">
        <v>3990</v>
      </c>
      <c r="H7" s="740" t="s">
        <v>522</v>
      </c>
      <c r="I7" s="740" t="s">
        <v>719</v>
      </c>
      <c r="J7" s="740" t="s">
        <v>720</v>
      </c>
      <c r="K7" s="740" t="s">
        <v>3991</v>
      </c>
      <c r="L7" s="743">
        <v>36.270000000000003</v>
      </c>
      <c r="M7" s="743">
        <v>145.08000000000001</v>
      </c>
      <c r="N7" s="740">
        <v>4</v>
      </c>
      <c r="O7" s="744">
        <v>1</v>
      </c>
      <c r="P7" s="743">
        <v>72.540000000000006</v>
      </c>
      <c r="Q7" s="745">
        <v>0.5</v>
      </c>
      <c r="R7" s="740">
        <v>2</v>
      </c>
      <c r="S7" s="745">
        <v>0.5</v>
      </c>
      <c r="T7" s="744">
        <v>0.5</v>
      </c>
      <c r="U7" s="235">
        <v>0.5</v>
      </c>
    </row>
    <row r="8" spans="1:21" ht="14.4" customHeight="1" x14ac:dyDescent="0.3">
      <c r="A8" s="664">
        <v>30</v>
      </c>
      <c r="B8" s="665" t="s">
        <v>521</v>
      </c>
      <c r="C8" s="665" t="s">
        <v>3969</v>
      </c>
      <c r="D8" s="746" t="s">
        <v>5322</v>
      </c>
      <c r="E8" s="747" t="s">
        <v>3977</v>
      </c>
      <c r="F8" s="665" t="s">
        <v>3966</v>
      </c>
      <c r="G8" s="665" t="s">
        <v>3992</v>
      </c>
      <c r="H8" s="665" t="s">
        <v>522</v>
      </c>
      <c r="I8" s="665" t="s">
        <v>3993</v>
      </c>
      <c r="J8" s="665" t="s">
        <v>3994</v>
      </c>
      <c r="K8" s="665" t="s">
        <v>3912</v>
      </c>
      <c r="L8" s="666">
        <v>18.809999999999999</v>
      </c>
      <c r="M8" s="666">
        <v>37.619999999999997</v>
      </c>
      <c r="N8" s="665">
        <v>2</v>
      </c>
      <c r="O8" s="748">
        <v>1</v>
      </c>
      <c r="P8" s="666"/>
      <c r="Q8" s="681">
        <v>0</v>
      </c>
      <c r="R8" s="665"/>
      <c r="S8" s="681">
        <v>0</v>
      </c>
      <c r="T8" s="748"/>
      <c r="U8" s="704">
        <v>0</v>
      </c>
    </row>
    <row r="9" spans="1:21" ht="14.4" customHeight="1" x14ac:dyDescent="0.3">
      <c r="A9" s="664">
        <v>30</v>
      </c>
      <c r="B9" s="665" t="s">
        <v>521</v>
      </c>
      <c r="C9" s="665" t="s">
        <v>3969</v>
      </c>
      <c r="D9" s="746" t="s">
        <v>5322</v>
      </c>
      <c r="E9" s="747" t="s">
        <v>3977</v>
      </c>
      <c r="F9" s="665" t="s">
        <v>3966</v>
      </c>
      <c r="G9" s="665" t="s">
        <v>3995</v>
      </c>
      <c r="H9" s="665" t="s">
        <v>522</v>
      </c>
      <c r="I9" s="665" t="s">
        <v>3996</v>
      </c>
      <c r="J9" s="665" t="s">
        <v>3997</v>
      </c>
      <c r="K9" s="665" t="s">
        <v>3998</v>
      </c>
      <c r="L9" s="666">
        <v>0</v>
      </c>
      <c r="M9" s="666">
        <v>0</v>
      </c>
      <c r="N9" s="665">
        <v>1</v>
      </c>
      <c r="O9" s="748">
        <v>0.5</v>
      </c>
      <c r="P9" s="666">
        <v>0</v>
      </c>
      <c r="Q9" s="681"/>
      <c r="R9" s="665">
        <v>1</v>
      </c>
      <c r="S9" s="681">
        <v>1</v>
      </c>
      <c r="T9" s="748">
        <v>0.5</v>
      </c>
      <c r="U9" s="704">
        <v>1</v>
      </c>
    </row>
    <row r="10" spans="1:21" ht="14.4" customHeight="1" x14ac:dyDescent="0.3">
      <c r="A10" s="664">
        <v>30</v>
      </c>
      <c r="B10" s="665" t="s">
        <v>521</v>
      </c>
      <c r="C10" s="665" t="s">
        <v>3969</v>
      </c>
      <c r="D10" s="746" t="s">
        <v>5322</v>
      </c>
      <c r="E10" s="747" t="s">
        <v>3977</v>
      </c>
      <c r="F10" s="665" t="s">
        <v>3966</v>
      </c>
      <c r="G10" s="665" t="s">
        <v>3999</v>
      </c>
      <c r="H10" s="665" t="s">
        <v>2584</v>
      </c>
      <c r="I10" s="665" t="s">
        <v>3422</v>
      </c>
      <c r="J10" s="665" t="s">
        <v>3056</v>
      </c>
      <c r="K10" s="665" t="s">
        <v>3819</v>
      </c>
      <c r="L10" s="666">
        <v>154.36000000000001</v>
      </c>
      <c r="M10" s="666">
        <v>154.36000000000001</v>
      </c>
      <c r="N10" s="665">
        <v>1</v>
      </c>
      <c r="O10" s="748">
        <v>0.5</v>
      </c>
      <c r="P10" s="666"/>
      <c r="Q10" s="681">
        <v>0</v>
      </c>
      <c r="R10" s="665"/>
      <c r="S10" s="681">
        <v>0</v>
      </c>
      <c r="T10" s="748"/>
      <c r="U10" s="704">
        <v>0</v>
      </c>
    </row>
    <row r="11" spans="1:21" ht="14.4" customHeight="1" x14ac:dyDescent="0.3">
      <c r="A11" s="664">
        <v>30</v>
      </c>
      <c r="B11" s="665" t="s">
        <v>521</v>
      </c>
      <c r="C11" s="665" t="s">
        <v>3969</v>
      </c>
      <c r="D11" s="746" t="s">
        <v>5322</v>
      </c>
      <c r="E11" s="747" t="s">
        <v>3977</v>
      </c>
      <c r="F11" s="665" t="s">
        <v>3966</v>
      </c>
      <c r="G11" s="665" t="s">
        <v>4000</v>
      </c>
      <c r="H11" s="665" t="s">
        <v>2584</v>
      </c>
      <c r="I11" s="665" t="s">
        <v>2833</v>
      </c>
      <c r="J11" s="665" t="s">
        <v>2838</v>
      </c>
      <c r="K11" s="665" t="s">
        <v>3783</v>
      </c>
      <c r="L11" s="666">
        <v>181.13</v>
      </c>
      <c r="M11" s="666">
        <v>724.52</v>
      </c>
      <c r="N11" s="665">
        <v>4</v>
      </c>
      <c r="O11" s="748">
        <v>1</v>
      </c>
      <c r="P11" s="666"/>
      <c r="Q11" s="681">
        <v>0</v>
      </c>
      <c r="R11" s="665"/>
      <c r="S11" s="681">
        <v>0</v>
      </c>
      <c r="T11" s="748"/>
      <c r="U11" s="704">
        <v>0</v>
      </c>
    </row>
    <row r="12" spans="1:21" ht="14.4" customHeight="1" x14ac:dyDescent="0.3">
      <c r="A12" s="664">
        <v>30</v>
      </c>
      <c r="B12" s="665" t="s">
        <v>521</v>
      </c>
      <c r="C12" s="665" t="s">
        <v>3969</v>
      </c>
      <c r="D12" s="746" t="s">
        <v>5322</v>
      </c>
      <c r="E12" s="747" t="s">
        <v>3977</v>
      </c>
      <c r="F12" s="665" t="s">
        <v>3966</v>
      </c>
      <c r="G12" s="665" t="s">
        <v>4001</v>
      </c>
      <c r="H12" s="665" t="s">
        <v>522</v>
      </c>
      <c r="I12" s="665" t="s">
        <v>1864</v>
      </c>
      <c r="J12" s="665" t="s">
        <v>1865</v>
      </c>
      <c r="K12" s="665" t="s">
        <v>4002</v>
      </c>
      <c r="L12" s="666">
        <v>58.5</v>
      </c>
      <c r="M12" s="666">
        <v>58.5</v>
      </c>
      <c r="N12" s="665">
        <v>1</v>
      </c>
      <c r="O12" s="748">
        <v>0.5</v>
      </c>
      <c r="P12" s="666">
        <v>58.5</v>
      </c>
      <c r="Q12" s="681">
        <v>1</v>
      </c>
      <c r="R12" s="665">
        <v>1</v>
      </c>
      <c r="S12" s="681">
        <v>1</v>
      </c>
      <c r="T12" s="748">
        <v>0.5</v>
      </c>
      <c r="U12" s="704">
        <v>1</v>
      </c>
    </row>
    <row r="13" spans="1:21" ht="14.4" customHeight="1" x14ac:dyDescent="0.3">
      <c r="A13" s="664">
        <v>30</v>
      </c>
      <c r="B13" s="665" t="s">
        <v>521</v>
      </c>
      <c r="C13" s="665" t="s">
        <v>3969</v>
      </c>
      <c r="D13" s="746" t="s">
        <v>5322</v>
      </c>
      <c r="E13" s="747" t="s">
        <v>3977</v>
      </c>
      <c r="F13" s="665" t="s">
        <v>3966</v>
      </c>
      <c r="G13" s="665" t="s">
        <v>4003</v>
      </c>
      <c r="H13" s="665" t="s">
        <v>2584</v>
      </c>
      <c r="I13" s="665" t="s">
        <v>2647</v>
      </c>
      <c r="J13" s="665" t="s">
        <v>2648</v>
      </c>
      <c r="K13" s="665" t="s">
        <v>3721</v>
      </c>
      <c r="L13" s="666">
        <v>35.11</v>
      </c>
      <c r="M13" s="666">
        <v>70.22</v>
      </c>
      <c r="N13" s="665">
        <v>2</v>
      </c>
      <c r="O13" s="748">
        <v>0.5</v>
      </c>
      <c r="P13" s="666"/>
      <c r="Q13" s="681">
        <v>0</v>
      </c>
      <c r="R13" s="665"/>
      <c r="S13" s="681">
        <v>0</v>
      </c>
      <c r="T13" s="748"/>
      <c r="U13" s="704">
        <v>0</v>
      </c>
    </row>
    <row r="14" spans="1:21" ht="14.4" customHeight="1" x14ac:dyDescent="0.3">
      <c r="A14" s="664">
        <v>30</v>
      </c>
      <c r="B14" s="665" t="s">
        <v>521</v>
      </c>
      <c r="C14" s="665" t="s">
        <v>3969</v>
      </c>
      <c r="D14" s="746" t="s">
        <v>5322</v>
      </c>
      <c r="E14" s="747" t="s">
        <v>3977</v>
      </c>
      <c r="F14" s="665" t="s">
        <v>3966</v>
      </c>
      <c r="G14" s="665" t="s">
        <v>4004</v>
      </c>
      <c r="H14" s="665" t="s">
        <v>522</v>
      </c>
      <c r="I14" s="665" t="s">
        <v>2125</v>
      </c>
      <c r="J14" s="665" t="s">
        <v>2126</v>
      </c>
      <c r="K14" s="665" t="s">
        <v>4005</v>
      </c>
      <c r="L14" s="666">
        <v>0</v>
      </c>
      <c r="M14" s="666">
        <v>0</v>
      </c>
      <c r="N14" s="665">
        <v>2</v>
      </c>
      <c r="O14" s="748">
        <v>0.66666666666666663</v>
      </c>
      <c r="P14" s="666">
        <v>0</v>
      </c>
      <c r="Q14" s="681"/>
      <c r="R14" s="665">
        <v>2</v>
      </c>
      <c r="S14" s="681">
        <v>1</v>
      </c>
      <c r="T14" s="748">
        <v>0.66666666666666663</v>
      </c>
      <c r="U14" s="704">
        <v>1</v>
      </c>
    </row>
    <row r="15" spans="1:21" ht="14.4" customHeight="1" x14ac:dyDescent="0.3">
      <c r="A15" s="664">
        <v>30</v>
      </c>
      <c r="B15" s="665" t="s">
        <v>521</v>
      </c>
      <c r="C15" s="665" t="s">
        <v>3969</v>
      </c>
      <c r="D15" s="746" t="s">
        <v>5322</v>
      </c>
      <c r="E15" s="747" t="s">
        <v>3977</v>
      </c>
      <c r="F15" s="665" t="s">
        <v>3966</v>
      </c>
      <c r="G15" s="665" t="s">
        <v>4006</v>
      </c>
      <c r="H15" s="665" t="s">
        <v>2584</v>
      </c>
      <c r="I15" s="665" t="s">
        <v>2930</v>
      </c>
      <c r="J15" s="665" t="s">
        <v>2931</v>
      </c>
      <c r="K15" s="665" t="s">
        <v>3779</v>
      </c>
      <c r="L15" s="666">
        <v>85.16</v>
      </c>
      <c r="M15" s="666">
        <v>170.32</v>
      </c>
      <c r="N15" s="665">
        <v>2</v>
      </c>
      <c r="O15" s="748">
        <v>0.5</v>
      </c>
      <c r="P15" s="666"/>
      <c r="Q15" s="681">
        <v>0</v>
      </c>
      <c r="R15" s="665"/>
      <c r="S15" s="681">
        <v>0</v>
      </c>
      <c r="T15" s="748"/>
      <c r="U15" s="704">
        <v>0</v>
      </c>
    </row>
    <row r="16" spans="1:21" ht="14.4" customHeight="1" x14ac:dyDescent="0.3">
      <c r="A16" s="664">
        <v>30</v>
      </c>
      <c r="B16" s="665" t="s">
        <v>521</v>
      </c>
      <c r="C16" s="665" t="s">
        <v>3969</v>
      </c>
      <c r="D16" s="746" t="s">
        <v>5322</v>
      </c>
      <c r="E16" s="747" t="s">
        <v>3977</v>
      </c>
      <c r="F16" s="665" t="s">
        <v>3966</v>
      </c>
      <c r="G16" s="665" t="s">
        <v>4007</v>
      </c>
      <c r="H16" s="665" t="s">
        <v>522</v>
      </c>
      <c r="I16" s="665" t="s">
        <v>1299</v>
      </c>
      <c r="J16" s="665" t="s">
        <v>1300</v>
      </c>
      <c r="K16" s="665" t="s">
        <v>4008</v>
      </c>
      <c r="L16" s="666">
        <v>1544.99</v>
      </c>
      <c r="M16" s="666">
        <v>3089.98</v>
      </c>
      <c r="N16" s="665">
        <v>2</v>
      </c>
      <c r="O16" s="748">
        <v>0.5</v>
      </c>
      <c r="P16" s="666"/>
      <c r="Q16" s="681">
        <v>0</v>
      </c>
      <c r="R16" s="665"/>
      <c r="S16" s="681">
        <v>0</v>
      </c>
      <c r="T16" s="748"/>
      <c r="U16" s="704">
        <v>0</v>
      </c>
    </row>
    <row r="17" spans="1:21" ht="14.4" customHeight="1" x14ac:dyDescent="0.3">
      <c r="A17" s="664">
        <v>30</v>
      </c>
      <c r="B17" s="665" t="s">
        <v>521</v>
      </c>
      <c r="C17" s="665" t="s">
        <v>3969</v>
      </c>
      <c r="D17" s="746" t="s">
        <v>5322</v>
      </c>
      <c r="E17" s="747" t="s">
        <v>3977</v>
      </c>
      <c r="F17" s="665" t="s">
        <v>3966</v>
      </c>
      <c r="G17" s="665" t="s">
        <v>4009</v>
      </c>
      <c r="H17" s="665" t="s">
        <v>522</v>
      </c>
      <c r="I17" s="665" t="s">
        <v>1748</v>
      </c>
      <c r="J17" s="665" t="s">
        <v>1749</v>
      </c>
      <c r="K17" s="665" t="s">
        <v>3722</v>
      </c>
      <c r="L17" s="666">
        <v>0</v>
      </c>
      <c r="M17" s="666">
        <v>0</v>
      </c>
      <c r="N17" s="665">
        <v>1</v>
      </c>
      <c r="O17" s="748">
        <v>0.5</v>
      </c>
      <c r="P17" s="666"/>
      <c r="Q17" s="681"/>
      <c r="R17" s="665"/>
      <c r="S17" s="681">
        <v>0</v>
      </c>
      <c r="T17" s="748"/>
      <c r="U17" s="704">
        <v>0</v>
      </c>
    </row>
    <row r="18" spans="1:21" ht="14.4" customHeight="1" x14ac:dyDescent="0.3">
      <c r="A18" s="664">
        <v>30</v>
      </c>
      <c r="B18" s="665" t="s">
        <v>521</v>
      </c>
      <c r="C18" s="665" t="s">
        <v>3969</v>
      </c>
      <c r="D18" s="746" t="s">
        <v>5322</v>
      </c>
      <c r="E18" s="747" t="s">
        <v>3977</v>
      </c>
      <c r="F18" s="665" t="s">
        <v>3966</v>
      </c>
      <c r="G18" s="665" t="s">
        <v>4010</v>
      </c>
      <c r="H18" s="665" t="s">
        <v>2584</v>
      </c>
      <c r="I18" s="665" t="s">
        <v>4011</v>
      </c>
      <c r="J18" s="665" t="s">
        <v>4012</v>
      </c>
      <c r="K18" s="665" t="s">
        <v>3674</v>
      </c>
      <c r="L18" s="666">
        <v>65.77</v>
      </c>
      <c r="M18" s="666">
        <v>131.54</v>
      </c>
      <c r="N18" s="665">
        <v>2</v>
      </c>
      <c r="O18" s="748">
        <v>0.5</v>
      </c>
      <c r="P18" s="666"/>
      <c r="Q18" s="681">
        <v>0</v>
      </c>
      <c r="R18" s="665"/>
      <c r="S18" s="681">
        <v>0</v>
      </c>
      <c r="T18" s="748"/>
      <c r="U18" s="704">
        <v>0</v>
      </c>
    </row>
    <row r="19" spans="1:21" ht="14.4" customHeight="1" x14ac:dyDescent="0.3">
      <c r="A19" s="664">
        <v>30</v>
      </c>
      <c r="B19" s="665" t="s">
        <v>521</v>
      </c>
      <c r="C19" s="665" t="s">
        <v>3969</v>
      </c>
      <c r="D19" s="746" t="s">
        <v>5322</v>
      </c>
      <c r="E19" s="747" t="s">
        <v>3977</v>
      </c>
      <c r="F19" s="665" t="s">
        <v>3966</v>
      </c>
      <c r="G19" s="665" t="s">
        <v>4010</v>
      </c>
      <c r="H19" s="665" t="s">
        <v>2584</v>
      </c>
      <c r="I19" s="665" t="s">
        <v>2813</v>
      </c>
      <c r="J19" s="665" t="s">
        <v>2814</v>
      </c>
      <c r="K19" s="665" t="s">
        <v>3716</v>
      </c>
      <c r="L19" s="666">
        <v>131.54</v>
      </c>
      <c r="M19" s="666">
        <v>263.08</v>
      </c>
      <c r="N19" s="665">
        <v>2</v>
      </c>
      <c r="O19" s="748">
        <v>0.5</v>
      </c>
      <c r="P19" s="666"/>
      <c r="Q19" s="681">
        <v>0</v>
      </c>
      <c r="R19" s="665"/>
      <c r="S19" s="681">
        <v>0</v>
      </c>
      <c r="T19" s="748"/>
      <c r="U19" s="704">
        <v>0</v>
      </c>
    </row>
    <row r="20" spans="1:21" ht="14.4" customHeight="1" x14ac:dyDescent="0.3">
      <c r="A20" s="664">
        <v>30</v>
      </c>
      <c r="B20" s="665" t="s">
        <v>521</v>
      </c>
      <c r="C20" s="665" t="s">
        <v>3969</v>
      </c>
      <c r="D20" s="746" t="s">
        <v>5322</v>
      </c>
      <c r="E20" s="747" t="s">
        <v>3977</v>
      </c>
      <c r="F20" s="665" t="s">
        <v>3966</v>
      </c>
      <c r="G20" s="665" t="s">
        <v>4013</v>
      </c>
      <c r="H20" s="665" t="s">
        <v>522</v>
      </c>
      <c r="I20" s="665" t="s">
        <v>2128</v>
      </c>
      <c r="J20" s="665" t="s">
        <v>2129</v>
      </c>
      <c r="K20" s="665" t="s">
        <v>3734</v>
      </c>
      <c r="L20" s="666">
        <v>48.27</v>
      </c>
      <c r="M20" s="666">
        <v>96.54</v>
      </c>
      <c r="N20" s="665">
        <v>2</v>
      </c>
      <c r="O20" s="748">
        <v>0.5</v>
      </c>
      <c r="P20" s="666"/>
      <c r="Q20" s="681">
        <v>0</v>
      </c>
      <c r="R20" s="665"/>
      <c r="S20" s="681">
        <v>0</v>
      </c>
      <c r="T20" s="748"/>
      <c r="U20" s="704">
        <v>0</v>
      </c>
    </row>
    <row r="21" spans="1:21" ht="14.4" customHeight="1" x14ac:dyDescent="0.3">
      <c r="A21" s="664">
        <v>30</v>
      </c>
      <c r="B21" s="665" t="s">
        <v>521</v>
      </c>
      <c r="C21" s="665" t="s">
        <v>3969</v>
      </c>
      <c r="D21" s="746" t="s">
        <v>5322</v>
      </c>
      <c r="E21" s="747" t="s">
        <v>3977</v>
      </c>
      <c r="F21" s="665" t="s">
        <v>3966</v>
      </c>
      <c r="G21" s="665" t="s">
        <v>4014</v>
      </c>
      <c r="H21" s="665" t="s">
        <v>522</v>
      </c>
      <c r="I21" s="665" t="s">
        <v>932</v>
      </c>
      <c r="J21" s="665" t="s">
        <v>933</v>
      </c>
      <c r="K21" s="665" t="s">
        <v>4015</v>
      </c>
      <c r="L21" s="666">
        <v>63.7</v>
      </c>
      <c r="M21" s="666">
        <v>127.4</v>
      </c>
      <c r="N21" s="665">
        <v>2</v>
      </c>
      <c r="O21" s="748">
        <v>0.5</v>
      </c>
      <c r="P21" s="666"/>
      <c r="Q21" s="681">
        <v>0</v>
      </c>
      <c r="R21" s="665"/>
      <c r="S21" s="681">
        <v>0</v>
      </c>
      <c r="T21" s="748"/>
      <c r="U21" s="704">
        <v>0</v>
      </c>
    </row>
    <row r="22" spans="1:21" ht="14.4" customHeight="1" x14ac:dyDescent="0.3">
      <c r="A22" s="664">
        <v>30</v>
      </c>
      <c r="B22" s="665" t="s">
        <v>521</v>
      </c>
      <c r="C22" s="665" t="s">
        <v>3969</v>
      </c>
      <c r="D22" s="746" t="s">
        <v>5322</v>
      </c>
      <c r="E22" s="747" t="s">
        <v>3977</v>
      </c>
      <c r="F22" s="665" t="s">
        <v>3966</v>
      </c>
      <c r="G22" s="665" t="s">
        <v>4014</v>
      </c>
      <c r="H22" s="665" t="s">
        <v>522</v>
      </c>
      <c r="I22" s="665" t="s">
        <v>4016</v>
      </c>
      <c r="J22" s="665" t="s">
        <v>4017</v>
      </c>
      <c r="K22" s="665" t="s">
        <v>4018</v>
      </c>
      <c r="L22" s="666">
        <v>0</v>
      </c>
      <c r="M22" s="666">
        <v>0</v>
      </c>
      <c r="N22" s="665">
        <v>3</v>
      </c>
      <c r="O22" s="748">
        <v>1</v>
      </c>
      <c r="P22" s="666">
        <v>0</v>
      </c>
      <c r="Q22" s="681"/>
      <c r="R22" s="665">
        <v>1</v>
      </c>
      <c r="S22" s="681">
        <v>0.33333333333333331</v>
      </c>
      <c r="T22" s="748">
        <v>0.5</v>
      </c>
      <c r="U22" s="704">
        <v>0.5</v>
      </c>
    </row>
    <row r="23" spans="1:21" ht="14.4" customHeight="1" x14ac:dyDescent="0.3">
      <c r="A23" s="664">
        <v>30</v>
      </c>
      <c r="B23" s="665" t="s">
        <v>521</v>
      </c>
      <c r="C23" s="665" t="s">
        <v>3969</v>
      </c>
      <c r="D23" s="746" t="s">
        <v>5322</v>
      </c>
      <c r="E23" s="747" t="s">
        <v>3977</v>
      </c>
      <c r="F23" s="665" t="s">
        <v>3966</v>
      </c>
      <c r="G23" s="665" t="s">
        <v>4014</v>
      </c>
      <c r="H23" s="665" t="s">
        <v>522</v>
      </c>
      <c r="I23" s="665" t="s">
        <v>1154</v>
      </c>
      <c r="J23" s="665" t="s">
        <v>4017</v>
      </c>
      <c r="K23" s="665" t="s">
        <v>4015</v>
      </c>
      <c r="L23" s="666">
        <v>63.7</v>
      </c>
      <c r="M23" s="666">
        <v>254.8</v>
      </c>
      <c r="N23" s="665">
        <v>4</v>
      </c>
      <c r="O23" s="748">
        <v>1</v>
      </c>
      <c r="P23" s="666">
        <v>127.4</v>
      </c>
      <c r="Q23" s="681">
        <v>0.5</v>
      </c>
      <c r="R23" s="665">
        <v>2</v>
      </c>
      <c r="S23" s="681">
        <v>0.5</v>
      </c>
      <c r="T23" s="748">
        <v>0.5</v>
      </c>
      <c r="U23" s="704">
        <v>0.5</v>
      </c>
    </row>
    <row r="24" spans="1:21" ht="14.4" customHeight="1" x14ac:dyDescent="0.3">
      <c r="A24" s="664">
        <v>30</v>
      </c>
      <c r="B24" s="665" t="s">
        <v>521</v>
      </c>
      <c r="C24" s="665" t="s">
        <v>3969</v>
      </c>
      <c r="D24" s="746" t="s">
        <v>5322</v>
      </c>
      <c r="E24" s="747" t="s">
        <v>3977</v>
      </c>
      <c r="F24" s="665" t="s">
        <v>3966</v>
      </c>
      <c r="G24" s="665" t="s">
        <v>4019</v>
      </c>
      <c r="H24" s="665" t="s">
        <v>2584</v>
      </c>
      <c r="I24" s="665" t="s">
        <v>2701</v>
      </c>
      <c r="J24" s="665" t="s">
        <v>2706</v>
      </c>
      <c r="K24" s="665" t="s">
        <v>3892</v>
      </c>
      <c r="L24" s="666">
        <v>424.24</v>
      </c>
      <c r="M24" s="666">
        <v>424.24</v>
      </c>
      <c r="N24" s="665">
        <v>1</v>
      </c>
      <c r="O24" s="748">
        <v>0.5</v>
      </c>
      <c r="P24" s="666">
        <v>424.24</v>
      </c>
      <c r="Q24" s="681">
        <v>1</v>
      </c>
      <c r="R24" s="665">
        <v>1</v>
      </c>
      <c r="S24" s="681">
        <v>1</v>
      </c>
      <c r="T24" s="748">
        <v>0.5</v>
      </c>
      <c r="U24" s="704">
        <v>1</v>
      </c>
    </row>
    <row r="25" spans="1:21" ht="14.4" customHeight="1" x14ac:dyDescent="0.3">
      <c r="A25" s="664">
        <v>30</v>
      </c>
      <c r="B25" s="665" t="s">
        <v>521</v>
      </c>
      <c r="C25" s="665" t="s">
        <v>3969</v>
      </c>
      <c r="D25" s="746" t="s">
        <v>5322</v>
      </c>
      <c r="E25" s="747" t="s">
        <v>3977</v>
      </c>
      <c r="F25" s="665" t="s">
        <v>3966</v>
      </c>
      <c r="G25" s="665" t="s">
        <v>4020</v>
      </c>
      <c r="H25" s="665" t="s">
        <v>522</v>
      </c>
      <c r="I25" s="665" t="s">
        <v>1391</v>
      </c>
      <c r="J25" s="665" t="s">
        <v>4021</v>
      </c>
      <c r="K25" s="665" t="s">
        <v>4022</v>
      </c>
      <c r="L25" s="666">
        <v>0</v>
      </c>
      <c r="M25" s="666">
        <v>0</v>
      </c>
      <c r="N25" s="665">
        <v>2</v>
      </c>
      <c r="O25" s="748">
        <v>0.5</v>
      </c>
      <c r="P25" s="666">
        <v>0</v>
      </c>
      <c r="Q25" s="681"/>
      <c r="R25" s="665">
        <v>2</v>
      </c>
      <c r="S25" s="681">
        <v>1</v>
      </c>
      <c r="T25" s="748">
        <v>0.5</v>
      </c>
      <c r="U25" s="704">
        <v>1</v>
      </c>
    </row>
    <row r="26" spans="1:21" ht="14.4" customHeight="1" x14ac:dyDescent="0.3">
      <c r="A26" s="664">
        <v>30</v>
      </c>
      <c r="B26" s="665" t="s">
        <v>521</v>
      </c>
      <c r="C26" s="665" t="s">
        <v>3969</v>
      </c>
      <c r="D26" s="746" t="s">
        <v>5322</v>
      </c>
      <c r="E26" s="747" t="s">
        <v>3977</v>
      </c>
      <c r="F26" s="665" t="s">
        <v>3966</v>
      </c>
      <c r="G26" s="665" t="s">
        <v>4023</v>
      </c>
      <c r="H26" s="665" t="s">
        <v>522</v>
      </c>
      <c r="I26" s="665" t="s">
        <v>893</v>
      </c>
      <c r="J26" s="665" t="s">
        <v>894</v>
      </c>
      <c r="K26" s="665" t="s">
        <v>4024</v>
      </c>
      <c r="L26" s="666">
        <v>84.39</v>
      </c>
      <c r="M26" s="666">
        <v>168.78</v>
      </c>
      <c r="N26" s="665">
        <v>2</v>
      </c>
      <c r="O26" s="748">
        <v>0.5</v>
      </c>
      <c r="P26" s="666">
        <v>168.78</v>
      </c>
      <c r="Q26" s="681">
        <v>1</v>
      </c>
      <c r="R26" s="665">
        <v>2</v>
      </c>
      <c r="S26" s="681">
        <v>1</v>
      </c>
      <c r="T26" s="748">
        <v>0.5</v>
      </c>
      <c r="U26" s="704">
        <v>1</v>
      </c>
    </row>
    <row r="27" spans="1:21" ht="14.4" customHeight="1" x14ac:dyDescent="0.3">
      <c r="A27" s="664">
        <v>30</v>
      </c>
      <c r="B27" s="665" t="s">
        <v>521</v>
      </c>
      <c r="C27" s="665" t="s">
        <v>3969</v>
      </c>
      <c r="D27" s="746" t="s">
        <v>5322</v>
      </c>
      <c r="E27" s="747" t="s">
        <v>3977</v>
      </c>
      <c r="F27" s="665" t="s">
        <v>3966</v>
      </c>
      <c r="G27" s="665" t="s">
        <v>4025</v>
      </c>
      <c r="H27" s="665" t="s">
        <v>522</v>
      </c>
      <c r="I27" s="665" t="s">
        <v>864</v>
      </c>
      <c r="J27" s="665" t="s">
        <v>865</v>
      </c>
      <c r="K27" s="665" t="s">
        <v>4026</v>
      </c>
      <c r="L27" s="666">
        <v>151.51</v>
      </c>
      <c r="M27" s="666">
        <v>454.53</v>
      </c>
      <c r="N27" s="665">
        <v>3</v>
      </c>
      <c r="O27" s="748">
        <v>1.5</v>
      </c>
      <c r="P27" s="666"/>
      <c r="Q27" s="681">
        <v>0</v>
      </c>
      <c r="R27" s="665"/>
      <c r="S27" s="681">
        <v>0</v>
      </c>
      <c r="T27" s="748"/>
      <c r="U27" s="704">
        <v>0</v>
      </c>
    </row>
    <row r="28" spans="1:21" ht="14.4" customHeight="1" x14ac:dyDescent="0.3">
      <c r="A28" s="664">
        <v>30</v>
      </c>
      <c r="B28" s="665" t="s">
        <v>521</v>
      </c>
      <c r="C28" s="665" t="s">
        <v>3969</v>
      </c>
      <c r="D28" s="746" t="s">
        <v>5322</v>
      </c>
      <c r="E28" s="747" t="s">
        <v>3977</v>
      </c>
      <c r="F28" s="665" t="s">
        <v>3966</v>
      </c>
      <c r="G28" s="665" t="s">
        <v>4027</v>
      </c>
      <c r="H28" s="665" t="s">
        <v>522</v>
      </c>
      <c r="I28" s="665" t="s">
        <v>4028</v>
      </c>
      <c r="J28" s="665" t="s">
        <v>4029</v>
      </c>
      <c r="K28" s="665" t="s">
        <v>4030</v>
      </c>
      <c r="L28" s="666">
        <v>0</v>
      </c>
      <c r="M28" s="666">
        <v>0</v>
      </c>
      <c r="N28" s="665">
        <v>1</v>
      </c>
      <c r="O28" s="748">
        <v>0.5</v>
      </c>
      <c r="P28" s="666"/>
      <c r="Q28" s="681"/>
      <c r="R28" s="665"/>
      <c r="S28" s="681">
        <v>0</v>
      </c>
      <c r="T28" s="748"/>
      <c r="U28" s="704">
        <v>0</v>
      </c>
    </row>
    <row r="29" spans="1:21" ht="14.4" customHeight="1" x14ac:dyDescent="0.3">
      <c r="A29" s="664">
        <v>30</v>
      </c>
      <c r="B29" s="665" t="s">
        <v>521</v>
      </c>
      <c r="C29" s="665" t="s">
        <v>3969</v>
      </c>
      <c r="D29" s="746" t="s">
        <v>5322</v>
      </c>
      <c r="E29" s="747" t="s">
        <v>3977</v>
      </c>
      <c r="F29" s="665" t="s">
        <v>3966</v>
      </c>
      <c r="G29" s="665" t="s">
        <v>4031</v>
      </c>
      <c r="H29" s="665" t="s">
        <v>522</v>
      </c>
      <c r="I29" s="665" t="s">
        <v>4032</v>
      </c>
      <c r="J29" s="665" t="s">
        <v>1380</v>
      </c>
      <c r="K29" s="665" t="s">
        <v>4033</v>
      </c>
      <c r="L29" s="666">
        <v>118.65</v>
      </c>
      <c r="M29" s="666">
        <v>237.3</v>
      </c>
      <c r="N29" s="665">
        <v>2</v>
      </c>
      <c r="O29" s="748">
        <v>0.5</v>
      </c>
      <c r="P29" s="666">
        <v>237.3</v>
      </c>
      <c r="Q29" s="681">
        <v>1</v>
      </c>
      <c r="R29" s="665">
        <v>2</v>
      </c>
      <c r="S29" s="681">
        <v>1</v>
      </c>
      <c r="T29" s="748">
        <v>0.5</v>
      </c>
      <c r="U29" s="704">
        <v>1</v>
      </c>
    </row>
    <row r="30" spans="1:21" ht="14.4" customHeight="1" x14ac:dyDescent="0.3">
      <c r="A30" s="664">
        <v>30</v>
      </c>
      <c r="B30" s="665" t="s">
        <v>521</v>
      </c>
      <c r="C30" s="665" t="s">
        <v>3969</v>
      </c>
      <c r="D30" s="746" t="s">
        <v>5322</v>
      </c>
      <c r="E30" s="747" t="s">
        <v>3977</v>
      </c>
      <c r="F30" s="665" t="s">
        <v>3966</v>
      </c>
      <c r="G30" s="665" t="s">
        <v>4034</v>
      </c>
      <c r="H30" s="665" t="s">
        <v>522</v>
      </c>
      <c r="I30" s="665" t="s">
        <v>4035</v>
      </c>
      <c r="J30" s="665" t="s">
        <v>2503</v>
      </c>
      <c r="K30" s="665" t="s">
        <v>4036</v>
      </c>
      <c r="L30" s="666">
        <v>98.75</v>
      </c>
      <c r="M30" s="666">
        <v>98.75</v>
      </c>
      <c r="N30" s="665">
        <v>1</v>
      </c>
      <c r="O30" s="748">
        <v>0.5</v>
      </c>
      <c r="P30" s="666"/>
      <c r="Q30" s="681">
        <v>0</v>
      </c>
      <c r="R30" s="665"/>
      <c r="S30" s="681">
        <v>0</v>
      </c>
      <c r="T30" s="748"/>
      <c r="U30" s="704">
        <v>0</v>
      </c>
    </row>
    <row r="31" spans="1:21" ht="14.4" customHeight="1" x14ac:dyDescent="0.3">
      <c r="A31" s="664">
        <v>30</v>
      </c>
      <c r="B31" s="665" t="s">
        <v>521</v>
      </c>
      <c r="C31" s="665" t="s">
        <v>3969</v>
      </c>
      <c r="D31" s="746" t="s">
        <v>5322</v>
      </c>
      <c r="E31" s="747" t="s">
        <v>3977</v>
      </c>
      <c r="F31" s="665" t="s">
        <v>3966</v>
      </c>
      <c r="G31" s="665" t="s">
        <v>4037</v>
      </c>
      <c r="H31" s="665" t="s">
        <v>522</v>
      </c>
      <c r="I31" s="665" t="s">
        <v>3507</v>
      </c>
      <c r="J31" s="665" t="s">
        <v>3508</v>
      </c>
      <c r="K31" s="665" t="s">
        <v>3509</v>
      </c>
      <c r="L31" s="666">
        <v>29.13</v>
      </c>
      <c r="M31" s="666">
        <v>58.26</v>
      </c>
      <c r="N31" s="665">
        <v>2</v>
      </c>
      <c r="O31" s="748">
        <v>0.5</v>
      </c>
      <c r="P31" s="666"/>
      <c r="Q31" s="681">
        <v>0</v>
      </c>
      <c r="R31" s="665"/>
      <c r="S31" s="681">
        <v>0</v>
      </c>
      <c r="T31" s="748"/>
      <c r="U31" s="704">
        <v>0</v>
      </c>
    </row>
    <row r="32" spans="1:21" ht="14.4" customHeight="1" x14ac:dyDescent="0.3">
      <c r="A32" s="664">
        <v>30</v>
      </c>
      <c r="B32" s="665" t="s">
        <v>521</v>
      </c>
      <c r="C32" s="665" t="s">
        <v>3969</v>
      </c>
      <c r="D32" s="746" t="s">
        <v>5322</v>
      </c>
      <c r="E32" s="747" t="s">
        <v>3977</v>
      </c>
      <c r="F32" s="665" t="s">
        <v>3966</v>
      </c>
      <c r="G32" s="665" t="s">
        <v>4038</v>
      </c>
      <c r="H32" s="665" t="s">
        <v>522</v>
      </c>
      <c r="I32" s="665" t="s">
        <v>4039</v>
      </c>
      <c r="J32" s="665" t="s">
        <v>4040</v>
      </c>
      <c r="K32" s="665" t="s">
        <v>3869</v>
      </c>
      <c r="L32" s="666">
        <v>0</v>
      </c>
      <c r="M32" s="666">
        <v>0</v>
      </c>
      <c r="N32" s="665">
        <v>1</v>
      </c>
      <c r="O32" s="748">
        <v>0.5</v>
      </c>
      <c r="P32" s="666"/>
      <c r="Q32" s="681"/>
      <c r="R32" s="665"/>
      <c r="S32" s="681">
        <v>0</v>
      </c>
      <c r="T32" s="748"/>
      <c r="U32" s="704">
        <v>0</v>
      </c>
    </row>
    <row r="33" spans="1:21" ht="14.4" customHeight="1" x14ac:dyDescent="0.3">
      <c r="A33" s="664">
        <v>30</v>
      </c>
      <c r="B33" s="665" t="s">
        <v>521</v>
      </c>
      <c r="C33" s="665" t="s">
        <v>3969</v>
      </c>
      <c r="D33" s="746" t="s">
        <v>5322</v>
      </c>
      <c r="E33" s="747" t="s">
        <v>3977</v>
      </c>
      <c r="F33" s="665" t="s">
        <v>3966</v>
      </c>
      <c r="G33" s="665" t="s">
        <v>4038</v>
      </c>
      <c r="H33" s="665" t="s">
        <v>522</v>
      </c>
      <c r="I33" s="665" t="s">
        <v>4041</v>
      </c>
      <c r="J33" s="665" t="s">
        <v>2394</v>
      </c>
      <c r="K33" s="665" t="s">
        <v>4042</v>
      </c>
      <c r="L33" s="666">
        <v>0</v>
      </c>
      <c r="M33" s="666">
        <v>0</v>
      </c>
      <c r="N33" s="665">
        <v>2</v>
      </c>
      <c r="O33" s="748">
        <v>0.5</v>
      </c>
      <c r="P33" s="666">
        <v>0</v>
      </c>
      <c r="Q33" s="681"/>
      <c r="R33" s="665">
        <v>2</v>
      </c>
      <c r="S33" s="681">
        <v>1</v>
      </c>
      <c r="T33" s="748">
        <v>0.5</v>
      </c>
      <c r="U33" s="704">
        <v>1</v>
      </c>
    </row>
    <row r="34" spans="1:21" ht="14.4" customHeight="1" x14ac:dyDescent="0.3">
      <c r="A34" s="664">
        <v>30</v>
      </c>
      <c r="B34" s="665" t="s">
        <v>521</v>
      </c>
      <c r="C34" s="665" t="s">
        <v>3969</v>
      </c>
      <c r="D34" s="746" t="s">
        <v>5322</v>
      </c>
      <c r="E34" s="747" t="s">
        <v>3977</v>
      </c>
      <c r="F34" s="665" t="s">
        <v>3966</v>
      </c>
      <c r="G34" s="665" t="s">
        <v>4043</v>
      </c>
      <c r="H34" s="665" t="s">
        <v>522</v>
      </c>
      <c r="I34" s="665" t="s">
        <v>1018</v>
      </c>
      <c r="J34" s="665" t="s">
        <v>4044</v>
      </c>
      <c r="K34" s="665" t="s">
        <v>1121</v>
      </c>
      <c r="L34" s="666">
        <v>88.76</v>
      </c>
      <c r="M34" s="666">
        <v>88.76</v>
      </c>
      <c r="N34" s="665">
        <v>1</v>
      </c>
      <c r="O34" s="748">
        <v>0.5</v>
      </c>
      <c r="P34" s="666">
        <v>88.76</v>
      </c>
      <c r="Q34" s="681">
        <v>1</v>
      </c>
      <c r="R34" s="665">
        <v>1</v>
      </c>
      <c r="S34" s="681">
        <v>1</v>
      </c>
      <c r="T34" s="748">
        <v>0.5</v>
      </c>
      <c r="U34" s="704">
        <v>1</v>
      </c>
    </row>
    <row r="35" spans="1:21" ht="14.4" customHeight="1" x14ac:dyDescent="0.3">
      <c r="A35" s="664">
        <v>30</v>
      </c>
      <c r="B35" s="665" t="s">
        <v>521</v>
      </c>
      <c r="C35" s="665" t="s">
        <v>3969</v>
      </c>
      <c r="D35" s="746" t="s">
        <v>5322</v>
      </c>
      <c r="E35" s="747" t="s">
        <v>3977</v>
      </c>
      <c r="F35" s="665" t="s">
        <v>3966</v>
      </c>
      <c r="G35" s="665" t="s">
        <v>4045</v>
      </c>
      <c r="H35" s="665" t="s">
        <v>2584</v>
      </c>
      <c r="I35" s="665" t="s">
        <v>2622</v>
      </c>
      <c r="J35" s="665" t="s">
        <v>3633</v>
      </c>
      <c r="K35" s="665" t="s">
        <v>3634</v>
      </c>
      <c r="L35" s="666">
        <v>57.64</v>
      </c>
      <c r="M35" s="666">
        <v>115.28</v>
      </c>
      <c r="N35" s="665">
        <v>2</v>
      </c>
      <c r="O35" s="748">
        <v>0.5</v>
      </c>
      <c r="P35" s="666"/>
      <c r="Q35" s="681">
        <v>0</v>
      </c>
      <c r="R35" s="665"/>
      <c r="S35" s="681">
        <v>0</v>
      </c>
      <c r="T35" s="748"/>
      <c r="U35" s="704">
        <v>0</v>
      </c>
    </row>
    <row r="36" spans="1:21" ht="14.4" customHeight="1" x14ac:dyDescent="0.3">
      <c r="A36" s="664">
        <v>30</v>
      </c>
      <c r="B36" s="665" t="s">
        <v>521</v>
      </c>
      <c r="C36" s="665" t="s">
        <v>3969</v>
      </c>
      <c r="D36" s="746" t="s">
        <v>5322</v>
      </c>
      <c r="E36" s="747" t="s">
        <v>3977</v>
      </c>
      <c r="F36" s="665" t="s">
        <v>3966</v>
      </c>
      <c r="G36" s="665" t="s">
        <v>4046</v>
      </c>
      <c r="H36" s="665" t="s">
        <v>522</v>
      </c>
      <c r="I36" s="665" t="s">
        <v>1014</v>
      </c>
      <c r="J36" s="665" t="s">
        <v>1015</v>
      </c>
      <c r="K36" s="665" t="s">
        <v>4047</v>
      </c>
      <c r="L36" s="666">
        <v>31.09</v>
      </c>
      <c r="M36" s="666">
        <v>62.18</v>
      </c>
      <c r="N36" s="665">
        <v>2</v>
      </c>
      <c r="O36" s="748">
        <v>0.5</v>
      </c>
      <c r="P36" s="666"/>
      <c r="Q36" s="681">
        <v>0</v>
      </c>
      <c r="R36" s="665"/>
      <c r="S36" s="681">
        <v>0</v>
      </c>
      <c r="T36" s="748"/>
      <c r="U36" s="704">
        <v>0</v>
      </c>
    </row>
    <row r="37" spans="1:21" ht="14.4" customHeight="1" x14ac:dyDescent="0.3">
      <c r="A37" s="664">
        <v>30</v>
      </c>
      <c r="B37" s="665" t="s">
        <v>521</v>
      </c>
      <c r="C37" s="665" t="s">
        <v>3969</v>
      </c>
      <c r="D37" s="746" t="s">
        <v>5322</v>
      </c>
      <c r="E37" s="747" t="s">
        <v>3977</v>
      </c>
      <c r="F37" s="665" t="s">
        <v>3966</v>
      </c>
      <c r="G37" s="665" t="s">
        <v>4048</v>
      </c>
      <c r="H37" s="665" t="s">
        <v>2584</v>
      </c>
      <c r="I37" s="665" t="s">
        <v>3034</v>
      </c>
      <c r="J37" s="665" t="s">
        <v>3035</v>
      </c>
      <c r="K37" s="665" t="s">
        <v>3807</v>
      </c>
      <c r="L37" s="666">
        <v>46.07</v>
      </c>
      <c r="M37" s="666">
        <v>92.14</v>
      </c>
      <c r="N37" s="665">
        <v>2</v>
      </c>
      <c r="O37" s="748">
        <v>0.5</v>
      </c>
      <c r="P37" s="666">
        <v>92.14</v>
      </c>
      <c r="Q37" s="681">
        <v>1</v>
      </c>
      <c r="R37" s="665">
        <v>2</v>
      </c>
      <c r="S37" s="681">
        <v>1</v>
      </c>
      <c r="T37" s="748">
        <v>0.5</v>
      </c>
      <c r="U37" s="704">
        <v>1</v>
      </c>
    </row>
    <row r="38" spans="1:21" ht="14.4" customHeight="1" x14ac:dyDescent="0.3">
      <c r="A38" s="664">
        <v>30</v>
      </c>
      <c r="B38" s="665" t="s">
        <v>521</v>
      </c>
      <c r="C38" s="665" t="s">
        <v>3969</v>
      </c>
      <c r="D38" s="746" t="s">
        <v>5322</v>
      </c>
      <c r="E38" s="747" t="s">
        <v>3977</v>
      </c>
      <c r="F38" s="665" t="s">
        <v>3966</v>
      </c>
      <c r="G38" s="665" t="s">
        <v>4049</v>
      </c>
      <c r="H38" s="665" t="s">
        <v>522</v>
      </c>
      <c r="I38" s="665" t="s">
        <v>4050</v>
      </c>
      <c r="J38" s="665" t="s">
        <v>1774</v>
      </c>
      <c r="K38" s="665" t="s">
        <v>4051</v>
      </c>
      <c r="L38" s="666">
        <v>122.73</v>
      </c>
      <c r="M38" s="666">
        <v>245.46</v>
      </c>
      <c r="N38" s="665">
        <v>2</v>
      </c>
      <c r="O38" s="748">
        <v>0.5</v>
      </c>
      <c r="P38" s="666">
        <v>245.46</v>
      </c>
      <c r="Q38" s="681">
        <v>1</v>
      </c>
      <c r="R38" s="665">
        <v>2</v>
      </c>
      <c r="S38" s="681">
        <v>1</v>
      </c>
      <c r="T38" s="748">
        <v>0.5</v>
      </c>
      <c r="U38" s="704">
        <v>1</v>
      </c>
    </row>
    <row r="39" spans="1:21" ht="14.4" customHeight="1" x14ac:dyDescent="0.3">
      <c r="A39" s="664">
        <v>30</v>
      </c>
      <c r="B39" s="665" t="s">
        <v>521</v>
      </c>
      <c r="C39" s="665" t="s">
        <v>3969</v>
      </c>
      <c r="D39" s="746" t="s">
        <v>5322</v>
      </c>
      <c r="E39" s="747" t="s">
        <v>3977</v>
      </c>
      <c r="F39" s="665" t="s">
        <v>3966</v>
      </c>
      <c r="G39" s="665" t="s">
        <v>4052</v>
      </c>
      <c r="H39" s="665" t="s">
        <v>2584</v>
      </c>
      <c r="I39" s="665" t="s">
        <v>2663</v>
      </c>
      <c r="J39" s="665" t="s">
        <v>2664</v>
      </c>
      <c r="K39" s="665" t="s">
        <v>3671</v>
      </c>
      <c r="L39" s="666">
        <v>43.21</v>
      </c>
      <c r="M39" s="666">
        <v>86.42</v>
      </c>
      <c r="N39" s="665">
        <v>2</v>
      </c>
      <c r="O39" s="748">
        <v>0.5</v>
      </c>
      <c r="P39" s="666"/>
      <c r="Q39" s="681">
        <v>0</v>
      </c>
      <c r="R39" s="665"/>
      <c r="S39" s="681">
        <v>0</v>
      </c>
      <c r="T39" s="748"/>
      <c r="U39" s="704">
        <v>0</v>
      </c>
    </row>
    <row r="40" spans="1:21" ht="14.4" customHeight="1" x14ac:dyDescent="0.3">
      <c r="A40" s="664">
        <v>30</v>
      </c>
      <c r="B40" s="665" t="s">
        <v>521</v>
      </c>
      <c r="C40" s="665" t="s">
        <v>3969</v>
      </c>
      <c r="D40" s="746" t="s">
        <v>5322</v>
      </c>
      <c r="E40" s="747" t="s">
        <v>3977</v>
      </c>
      <c r="F40" s="665" t="s">
        <v>3966</v>
      </c>
      <c r="G40" s="665" t="s">
        <v>4053</v>
      </c>
      <c r="H40" s="665" t="s">
        <v>2584</v>
      </c>
      <c r="I40" s="665" t="s">
        <v>2639</v>
      </c>
      <c r="J40" s="665" t="s">
        <v>2640</v>
      </c>
      <c r="K40" s="665" t="s">
        <v>3798</v>
      </c>
      <c r="L40" s="666">
        <v>37.159999999999997</v>
      </c>
      <c r="M40" s="666">
        <v>74.319999999999993</v>
      </c>
      <c r="N40" s="665">
        <v>2</v>
      </c>
      <c r="O40" s="748">
        <v>0.5</v>
      </c>
      <c r="P40" s="666"/>
      <c r="Q40" s="681">
        <v>0</v>
      </c>
      <c r="R40" s="665"/>
      <c r="S40" s="681">
        <v>0</v>
      </c>
      <c r="T40" s="748"/>
      <c r="U40" s="704">
        <v>0</v>
      </c>
    </row>
    <row r="41" spans="1:21" ht="14.4" customHeight="1" x14ac:dyDescent="0.3">
      <c r="A41" s="664">
        <v>30</v>
      </c>
      <c r="B41" s="665" t="s">
        <v>521</v>
      </c>
      <c r="C41" s="665" t="s">
        <v>3969</v>
      </c>
      <c r="D41" s="746" t="s">
        <v>5322</v>
      </c>
      <c r="E41" s="747" t="s">
        <v>3977</v>
      </c>
      <c r="F41" s="665" t="s">
        <v>3966</v>
      </c>
      <c r="G41" s="665" t="s">
        <v>4054</v>
      </c>
      <c r="H41" s="665" t="s">
        <v>522</v>
      </c>
      <c r="I41" s="665" t="s">
        <v>4055</v>
      </c>
      <c r="J41" s="665" t="s">
        <v>1532</v>
      </c>
      <c r="K41" s="665" t="s">
        <v>4056</v>
      </c>
      <c r="L41" s="666">
        <v>0</v>
      </c>
      <c r="M41" s="666">
        <v>0</v>
      </c>
      <c r="N41" s="665">
        <v>1</v>
      </c>
      <c r="O41" s="748">
        <v>0.5</v>
      </c>
      <c r="P41" s="666">
        <v>0</v>
      </c>
      <c r="Q41" s="681"/>
      <c r="R41" s="665">
        <v>1</v>
      </c>
      <c r="S41" s="681">
        <v>1</v>
      </c>
      <c r="T41" s="748">
        <v>0.5</v>
      </c>
      <c r="U41" s="704">
        <v>1</v>
      </c>
    </row>
    <row r="42" spans="1:21" ht="14.4" customHeight="1" x14ac:dyDescent="0.3">
      <c r="A42" s="664">
        <v>30</v>
      </c>
      <c r="B42" s="665" t="s">
        <v>521</v>
      </c>
      <c r="C42" s="665" t="s">
        <v>3969</v>
      </c>
      <c r="D42" s="746" t="s">
        <v>5322</v>
      </c>
      <c r="E42" s="747" t="s">
        <v>3977</v>
      </c>
      <c r="F42" s="665" t="s">
        <v>3966</v>
      </c>
      <c r="G42" s="665" t="s">
        <v>4057</v>
      </c>
      <c r="H42" s="665" t="s">
        <v>522</v>
      </c>
      <c r="I42" s="665" t="s">
        <v>1022</v>
      </c>
      <c r="J42" s="665" t="s">
        <v>1023</v>
      </c>
      <c r="K42" s="665" t="s">
        <v>3716</v>
      </c>
      <c r="L42" s="666">
        <v>38.729999999999997</v>
      </c>
      <c r="M42" s="666">
        <v>77.459999999999994</v>
      </c>
      <c r="N42" s="665">
        <v>2</v>
      </c>
      <c r="O42" s="748">
        <v>0.66666666666666663</v>
      </c>
      <c r="P42" s="666">
        <v>77.459999999999994</v>
      </c>
      <c r="Q42" s="681">
        <v>1</v>
      </c>
      <c r="R42" s="665">
        <v>2</v>
      </c>
      <c r="S42" s="681">
        <v>1</v>
      </c>
      <c r="T42" s="748">
        <v>0.66666666666666663</v>
      </c>
      <c r="U42" s="704">
        <v>1</v>
      </c>
    </row>
    <row r="43" spans="1:21" ht="14.4" customHeight="1" x14ac:dyDescent="0.3">
      <c r="A43" s="664">
        <v>30</v>
      </c>
      <c r="B43" s="665" t="s">
        <v>521</v>
      </c>
      <c r="C43" s="665" t="s">
        <v>3969</v>
      </c>
      <c r="D43" s="746" t="s">
        <v>5322</v>
      </c>
      <c r="E43" s="747" t="s">
        <v>3977</v>
      </c>
      <c r="F43" s="665" t="s">
        <v>3966</v>
      </c>
      <c r="G43" s="665" t="s">
        <v>4058</v>
      </c>
      <c r="H43" s="665" t="s">
        <v>2584</v>
      </c>
      <c r="I43" s="665" t="s">
        <v>2618</v>
      </c>
      <c r="J43" s="665" t="s">
        <v>3712</v>
      </c>
      <c r="K43" s="665" t="s">
        <v>3713</v>
      </c>
      <c r="L43" s="666">
        <v>140.6</v>
      </c>
      <c r="M43" s="666">
        <v>281.2</v>
      </c>
      <c r="N43" s="665">
        <v>2</v>
      </c>
      <c r="O43" s="748">
        <v>0.5</v>
      </c>
      <c r="P43" s="666"/>
      <c r="Q43" s="681">
        <v>0</v>
      </c>
      <c r="R43" s="665"/>
      <c r="S43" s="681">
        <v>0</v>
      </c>
      <c r="T43" s="748"/>
      <c r="U43" s="704">
        <v>0</v>
      </c>
    </row>
    <row r="44" spans="1:21" ht="14.4" customHeight="1" x14ac:dyDescent="0.3">
      <c r="A44" s="664">
        <v>30</v>
      </c>
      <c r="B44" s="665" t="s">
        <v>521</v>
      </c>
      <c r="C44" s="665" t="s">
        <v>3969</v>
      </c>
      <c r="D44" s="746" t="s">
        <v>5322</v>
      </c>
      <c r="E44" s="747" t="s">
        <v>3977</v>
      </c>
      <c r="F44" s="665" t="s">
        <v>3966</v>
      </c>
      <c r="G44" s="665" t="s">
        <v>4059</v>
      </c>
      <c r="H44" s="665" t="s">
        <v>2584</v>
      </c>
      <c r="I44" s="665" t="s">
        <v>4060</v>
      </c>
      <c r="J44" s="665" t="s">
        <v>2636</v>
      </c>
      <c r="K44" s="665" t="s">
        <v>3688</v>
      </c>
      <c r="L44" s="666">
        <v>490.89</v>
      </c>
      <c r="M44" s="666">
        <v>1963.56</v>
      </c>
      <c r="N44" s="665">
        <v>4</v>
      </c>
      <c r="O44" s="748">
        <v>0.5</v>
      </c>
      <c r="P44" s="666"/>
      <c r="Q44" s="681">
        <v>0</v>
      </c>
      <c r="R44" s="665"/>
      <c r="S44" s="681">
        <v>0</v>
      </c>
      <c r="T44" s="748"/>
      <c r="U44" s="704">
        <v>0</v>
      </c>
    </row>
    <row r="45" spans="1:21" ht="14.4" customHeight="1" x14ac:dyDescent="0.3">
      <c r="A45" s="664">
        <v>30</v>
      </c>
      <c r="B45" s="665" t="s">
        <v>521</v>
      </c>
      <c r="C45" s="665" t="s">
        <v>3969</v>
      </c>
      <c r="D45" s="746" t="s">
        <v>5322</v>
      </c>
      <c r="E45" s="747" t="s">
        <v>3977</v>
      </c>
      <c r="F45" s="665" t="s">
        <v>3966</v>
      </c>
      <c r="G45" s="665" t="s">
        <v>4059</v>
      </c>
      <c r="H45" s="665" t="s">
        <v>2584</v>
      </c>
      <c r="I45" s="665" t="s">
        <v>4061</v>
      </c>
      <c r="J45" s="665" t="s">
        <v>2680</v>
      </c>
      <c r="K45" s="665" t="s">
        <v>3684</v>
      </c>
      <c r="L45" s="666">
        <v>1385.62</v>
      </c>
      <c r="M45" s="666">
        <v>2771.24</v>
      </c>
      <c r="N45" s="665">
        <v>2</v>
      </c>
      <c r="O45" s="748">
        <v>0.33333333333333331</v>
      </c>
      <c r="P45" s="666">
        <v>2771.24</v>
      </c>
      <c r="Q45" s="681">
        <v>1</v>
      </c>
      <c r="R45" s="665">
        <v>2</v>
      </c>
      <c r="S45" s="681">
        <v>1</v>
      </c>
      <c r="T45" s="748">
        <v>0.33333333333333331</v>
      </c>
      <c r="U45" s="704">
        <v>1</v>
      </c>
    </row>
    <row r="46" spans="1:21" ht="14.4" customHeight="1" x14ac:dyDescent="0.3">
      <c r="A46" s="664">
        <v>30</v>
      </c>
      <c r="B46" s="665" t="s">
        <v>521</v>
      </c>
      <c r="C46" s="665" t="s">
        <v>3969</v>
      </c>
      <c r="D46" s="746" t="s">
        <v>5322</v>
      </c>
      <c r="E46" s="747" t="s">
        <v>3977</v>
      </c>
      <c r="F46" s="665" t="s">
        <v>3966</v>
      </c>
      <c r="G46" s="665" t="s">
        <v>4062</v>
      </c>
      <c r="H46" s="665" t="s">
        <v>2584</v>
      </c>
      <c r="I46" s="665" t="s">
        <v>3049</v>
      </c>
      <c r="J46" s="665" t="s">
        <v>2968</v>
      </c>
      <c r="K46" s="665" t="s">
        <v>3733</v>
      </c>
      <c r="L46" s="666">
        <v>51.83</v>
      </c>
      <c r="M46" s="666">
        <v>103.66</v>
      </c>
      <c r="N46" s="665">
        <v>2</v>
      </c>
      <c r="O46" s="748">
        <v>0.5</v>
      </c>
      <c r="P46" s="666">
        <v>103.66</v>
      </c>
      <c r="Q46" s="681">
        <v>1</v>
      </c>
      <c r="R46" s="665">
        <v>2</v>
      </c>
      <c r="S46" s="681">
        <v>1</v>
      </c>
      <c r="T46" s="748">
        <v>0.5</v>
      </c>
      <c r="U46" s="704">
        <v>1</v>
      </c>
    </row>
    <row r="47" spans="1:21" ht="14.4" customHeight="1" x14ac:dyDescent="0.3">
      <c r="A47" s="664">
        <v>30</v>
      </c>
      <c r="B47" s="665" t="s">
        <v>521</v>
      </c>
      <c r="C47" s="665" t="s">
        <v>3969</v>
      </c>
      <c r="D47" s="746" t="s">
        <v>5322</v>
      </c>
      <c r="E47" s="747" t="s">
        <v>3977</v>
      </c>
      <c r="F47" s="665" t="s">
        <v>3966</v>
      </c>
      <c r="G47" s="665" t="s">
        <v>4063</v>
      </c>
      <c r="H47" s="665" t="s">
        <v>522</v>
      </c>
      <c r="I47" s="665" t="s">
        <v>3417</v>
      </c>
      <c r="J47" s="665" t="s">
        <v>3418</v>
      </c>
      <c r="K47" s="665" t="s">
        <v>3869</v>
      </c>
      <c r="L47" s="666">
        <v>88.1</v>
      </c>
      <c r="M47" s="666">
        <v>352.4</v>
      </c>
      <c r="N47" s="665">
        <v>4</v>
      </c>
      <c r="O47" s="748">
        <v>1.5</v>
      </c>
      <c r="P47" s="666">
        <v>176.2</v>
      </c>
      <c r="Q47" s="681">
        <v>0.5</v>
      </c>
      <c r="R47" s="665">
        <v>2</v>
      </c>
      <c r="S47" s="681">
        <v>0.5</v>
      </c>
      <c r="T47" s="748">
        <v>0.5</v>
      </c>
      <c r="U47" s="704">
        <v>0.33333333333333331</v>
      </c>
    </row>
    <row r="48" spans="1:21" ht="14.4" customHeight="1" x14ac:dyDescent="0.3">
      <c r="A48" s="664">
        <v>30</v>
      </c>
      <c r="B48" s="665" t="s">
        <v>521</v>
      </c>
      <c r="C48" s="665" t="s">
        <v>3969</v>
      </c>
      <c r="D48" s="746" t="s">
        <v>5322</v>
      </c>
      <c r="E48" s="747" t="s">
        <v>3977</v>
      </c>
      <c r="F48" s="665" t="s">
        <v>3966</v>
      </c>
      <c r="G48" s="665" t="s">
        <v>4064</v>
      </c>
      <c r="H48" s="665" t="s">
        <v>522</v>
      </c>
      <c r="I48" s="665" t="s">
        <v>4065</v>
      </c>
      <c r="J48" s="665" t="s">
        <v>824</v>
      </c>
      <c r="K48" s="665" t="s">
        <v>3637</v>
      </c>
      <c r="L48" s="666">
        <v>57.64</v>
      </c>
      <c r="M48" s="666">
        <v>115.28</v>
      </c>
      <c r="N48" s="665">
        <v>2</v>
      </c>
      <c r="O48" s="748">
        <v>0.5</v>
      </c>
      <c r="P48" s="666"/>
      <c r="Q48" s="681">
        <v>0</v>
      </c>
      <c r="R48" s="665"/>
      <c r="S48" s="681">
        <v>0</v>
      </c>
      <c r="T48" s="748"/>
      <c r="U48" s="704">
        <v>0</v>
      </c>
    </row>
    <row r="49" spans="1:21" ht="14.4" customHeight="1" x14ac:dyDescent="0.3">
      <c r="A49" s="664">
        <v>30</v>
      </c>
      <c r="B49" s="665" t="s">
        <v>521</v>
      </c>
      <c r="C49" s="665" t="s">
        <v>3969</v>
      </c>
      <c r="D49" s="746" t="s">
        <v>5322</v>
      </c>
      <c r="E49" s="747" t="s">
        <v>3977</v>
      </c>
      <c r="F49" s="665" t="s">
        <v>3966</v>
      </c>
      <c r="G49" s="665" t="s">
        <v>4066</v>
      </c>
      <c r="H49" s="665" t="s">
        <v>2584</v>
      </c>
      <c r="I49" s="665" t="s">
        <v>4067</v>
      </c>
      <c r="J49" s="665" t="s">
        <v>3079</v>
      </c>
      <c r="K49" s="665" t="s">
        <v>3627</v>
      </c>
      <c r="L49" s="666">
        <v>28.81</v>
      </c>
      <c r="M49" s="666">
        <v>172.85999999999999</v>
      </c>
      <c r="N49" s="665">
        <v>6</v>
      </c>
      <c r="O49" s="748">
        <v>1.8333333333333333</v>
      </c>
      <c r="P49" s="666">
        <v>115.24</v>
      </c>
      <c r="Q49" s="681">
        <v>0.66666666666666674</v>
      </c>
      <c r="R49" s="665">
        <v>4</v>
      </c>
      <c r="S49" s="681">
        <v>0.66666666666666663</v>
      </c>
      <c r="T49" s="748">
        <v>1.3333333333333333</v>
      </c>
      <c r="U49" s="704">
        <v>0.72727272727272729</v>
      </c>
    </row>
    <row r="50" spans="1:21" ht="14.4" customHeight="1" x14ac:dyDescent="0.3">
      <c r="A50" s="664">
        <v>30</v>
      </c>
      <c r="B50" s="665" t="s">
        <v>521</v>
      </c>
      <c r="C50" s="665" t="s">
        <v>3969</v>
      </c>
      <c r="D50" s="746" t="s">
        <v>5322</v>
      </c>
      <c r="E50" s="747" t="s">
        <v>3977</v>
      </c>
      <c r="F50" s="665" t="s">
        <v>3966</v>
      </c>
      <c r="G50" s="665" t="s">
        <v>4068</v>
      </c>
      <c r="H50" s="665" t="s">
        <v>2584</v>
      </c>
      <c r="I50" s="665" t="s">
        <v>2853</v>
      </c>
      <c r="J50" s="665" t="s">
        <v>2767</v>
      </c>
      <c r="K50" s="665" t="s">
        <v>3764</v>
      </c>
      <c r="L50" s="666">
        <v>117.46</v>
      </c>
      <c r="M50" s="666">
        <v>234.92</v>
      </c>
      <c r="N50" s="665">
        <v>2</v>
      </c>
      <c r="O50" s="748">
        <v>0.5</v>
      </c>
      <c r="P50" s="666">
        <v>117.46</v>
      </c>
      <c r="Q50" s="681">
        <v>0.5</v>
      </c>
      <c r="R50" s="665">
        <v>1</v>
      </c>
      <c r="S50" s="681">
        <v>0.5</v>
      </c>
      <c r="T50" s="748">
        <v>0.25</v>
      </c>
      <c r="U50" s="704">
        <v>0.5</v>
      </c>
    </row>
    <row r="51" spans="1:21" ht="14.4" customHeight="1" x14ac:dyDescent="0.3">
      <c r="A51" s="664">
        <v>30</v>
      </c>
      <c r="B51" s="665" t="s">
        <v>521</v>
      </c>
      <c r="C51" s="665" t="s">
        <v>3969</v>
      </c>
      <c r="D51" s="746" t="s">
        <v>5322</v>
      </c>
      <c r="E51" s="747" t="s">
        <v>3977</v>
      </c>
      <c r="F51" s="665" t="s">
        <v>3966</v>
      </c>
      <c r="G51" s="665" t="s">
        <v>4069</v>
      </c>
      <c r="H51" s="665" t="s">
        <v>2584</v>
      </c>
      <c r="I51" s="665" t="s">
        <v>3051</v>
      </c>
      <c r="J51" s="665" t="s">
        <v>3052</v>
      </c>
      <c r="K51" s="665" t="s">
        <v>3754</v>
      </c>
      <c r="L51" s="666">
        <v>167.43</v>
      </c>
      <c r="M51" s="666">
        <v>167.43</v>
      </c>
      <c r="N51" s="665">
        <v>1</v>
      </c>
      <c r="O51" s="748">
        <v>0.5</v>
      </c>
      <c r="P51" s="666"/>
      <c r="Q51" s="681">
        <v>0</v>
      </c>
      <c r="R51" s="665"/>
      <c r="S51" s="681">
        <v>0</v>
      </c>
      <c r="T51" s="748"/>
      <c r="U51" s="704">
        <v>0</v>
      </c>
    </row>
    <row r="52" spans="1:21" ht="14.4" customHeight="1" x14ac:dyDescent="0.3">
      <c r="A52" s="664">
        <v>30</v>
      </c>
      <c r="B52" s="665" t="s">
        <v>521</v>
      </c>
      <c r="C52" s="665" t="s">
        <v>3969</v>
      </c>
      <c r="D52" s="746" t="s">
        <v>5322</v>
      </c>
      <c r="E52" s="747" t="s">
        <v>3977</v>
      </c>
      <c r="F52" s="665" t="s">
        <v>3966</v>
      </c>
      <c r="G52" s="665" t="s">
        <v>4070</v>
      </c>
      <c r="H52" s="665" t="s">
        <v>522</v>
      </c>
      <c r="I52" s="665" t="s">
        <v>554</v>
      </c>
      <c r="J52" s="665" t="s">
        <v>555</v>
      </c>
      <c r="K52" s="665" t="s">
        <v>3700</v>
      </c>
      <c r="L52" s="666">
        <v>160.1</v>
      </c>
      <c r="M52" s="666">
        <v>320.2</v>
      </c>
      <c r="N52" s="665">
        <v>2</v>
      </c>
      <c r="O52" s="748">
        <v>0.5</v>
      </c>
      <c r="P52" s="666"/>
      <c r="Q52" s="681">
        <v>0</v>
      </c>
      <c r="R52" s="665"/>
      <c r="S52" s="681">
        <v>0</v>
      </c>
      <c r="T52" s="748"/>
      <c r="U52" s="704">
        <v>0</v>
      </c>
    </row>
    <row r="53" spans="1:21" ht="14.4" customHeight="1" x14ac:dyDescent="0.3">
      <c r="A53" s="664">
        <v>30</v>
      </c>
      <c r="B53" s="665" t="s">
        <v>521</v>
      </c>
      <c r="C53" s="665" t="s">
        <v>3969</v>
      </c>
      <c r="D53" s="746" t="s">
        <v>5322</v>
      </c>
      <c r="E53" s="747" t="s">
        <v>3977</v>
      </c>
      <c r="F53" s="665" t="s">
        <v>3966</v>
      </c>
      <c r="G53" s="665" t="s">
        <v>4071</v>
      </c>
      <c r="H53" s="665" t="s">
        <v>522</v>
      </c>
      <c r="I53" s="665" t="s">
        <v>4072</v>
      </c>
      <c r="J53" s="665" t="s">
        <v>2566</v>
      </c>
      <c r="K53" s="665" t="s">
        <v>4073</v>
      </c>
      <c r="L53" s="666">
        <v>0</v>
      </c>
      <c r="M53" s="666">
        <v>0</v>
      </c>
      <c r="N53" s="665">
        <v>1</v>
      </c>
      <c r="O53" s="748">
        <v>0.5</v>
      </c>
      <c r="P53" s="666"/>
      <c r="Q53" s="681"/>
      <c r="R53" s="665"/>
      <c r="S53" s="681">
        <v>0</v>
      </c>
      <c r="T53" s="748"/>
      <c r="U53" s="704">
        <v>0</v>
      </c>
    </row>
    <row r="54" spans="1:21" ht="14.4" customHeight="1" x14ac:dyDescent="0.3">
      <c r="A54" s="664">
        <v>30</v>
      </c>
      <c r="B54" s="665" t="s">
        <v>521</v>
      </c>
      <c r="C54" s="665" t="s">
        <v>3969</v>
      </c>
      <c r="D54" s="746" t="s">
        <v>5322</v>
      </c>
      <c r="E54" s="747" t="s">
        <v>3977</v>
      </c>
      <c r="F54" s="665" t="s">
        <v>3966</v>
      </c>
      <c r="G54" s="665" t="s">
        <v>4074</v>
      </c>
      <c r="H54" s="665" t="s">
        <v>2584</v>
      </c>
      <c r="I54" s="665" t="s">
        <v>4075</v>
      </c>
      <c r="J54" s="665" t="s">
        <v>2586</v>
      </c>
      <c r="K54" s="665" t="s">
        <v>4076</v>
      </c>
      <c r="L54" s="666">
        <v>0</v>
      </c>
      <c r="M54" s="666">
        <v>0</v>
      </c>
      <c r="N54" s="665">
        <v>3</v>
      </c>
      <c r="O54" s="748">
        <v>1</v>
      </c>
      <c r="P54" s="666">
        <v>0</v>
      </c>
      <c r="Q54" s="681"/>
      <c r="R54" s="665">
        <v>3</v>
      </c>
      <c r="S54" s="681">
        <v>1</v>
      </c>
      <c r="T54" s="748">
        <v>1</v>
      </c>
      <c r="U54" s="704">
        <v>1</v>
      </c>
    </row>
    <row r="55" spans="1:21" ht="14.4" customHeight="1" x14ac:dyDescent="0.3">
      <c r="A55" s="664">
        <v>30</v>
      </c>
      <c r="B55" s="665" t="s">
        <v>521</v>
      </c>
      <c r="C55" s="665" t="s">
        <v>3969</v>
      </c>
      <c r="D55" s="746" t="s">
        <v>5322</v>
      </c>
      <c r="E55" s="747" t="s">
        <v>3977</v>
      </c>
      <c r="F55" s="665" t="s">
        <v>3966</v>
      </c>
      <c r="G55" s="665" t="s">
        <v>4077</v>
      </c>
      <c r="H55" s="665" t="s">
        <v>522</v>
      </c>
      <c r="I55" s="665" t="s">
        <v>4078</v>
      </c>
      <c r="J55" s="665" t="s">
        <v>4079</v>
      </c>
      <c r="K55" s="665" t="s">
        <v>4080</v>
      </c>
      <c r="L55" s="666">
        <v>42.47</v>
      </c>
      <c r="M55" s="666">
        <v>84.94</v>
      </c>
      <c r="N55" s="665">
        <v>2</v>
      </c>
      <c r="O55" s="748">
        <v>0.5</v>
      </c>
      <c r="P55" s="666"/>
      <c r="Q55" s="681">
        <v>0</v>
      </c>
      <c r="R55" s="665"/>
      <c r="S55" s="681">
        <v>0</v>
      </c>
      <c r="T55" s="748"/>
      <c r="U55" s="704">
        <v>0</v>
      </c>
    </row>
    <row r="56" spans="1:21" ht="14.4" customHeight="1" x14ac:dyDescent="0.3">
      <c r="A56" s="664">
        <v>30</v>
      </c>
      <c r="B56" s="665" t="s">
        <v>521</v>
      </c>
      <c r="C56" s="665" t="s">
        <v>3969</v>
      </c>
      <c r="D56" s="746" t="s">
        <v>5322</v>
      </c>
      <c r="E56" s="747" t="s">
        <v>3977</v>
      </c>
      <c r="F56" s="665" t="s">
        <v>3966</v>
      </c>
      <c r="G56" s="665" t="s">
        <v>4081</v>
      </c>
      <c r="H56" s="665" t="s">
        <v>522</v>
      </c>
      <c r="I56" s="665" t="s">
        <v>3398</v>
      </c>
      <c r="J56" s="665" t="s">
        <v>3399</v>
      </c>
      <c r="K56" s="665" t="s">
        <v>4082</v>
      </c>
      <c r="L56" s="666">
        <v>453.8</v>
      </c>
      <c r="M56" s="666">
        <v>453.8</v>
      </c>
      <c r="N56" s="665">
        <v>1</v>
      </c>
      <c r="O56" s="748">
        <v>1</v>
      </c>
      <c r="P56" s="666">
        <v>453.8</v>
      </c>
      <c r="Q56" s="681">
        <v>1</v>
      </c>
      <c r="R56" s="665">
        <v>1</v>
      </c>
      <c r="S56" s="681">
        <v>1</v>
      </c>
      <c r="T56" s="748">
        <v>1</v>
      </c>
      <c r="U56" s="704">
        <v>1</v>
      </c>
    </row>
    <row r="57" spans="1:21" ht="14.4" customHeight="1" x14ac:dyDescent="0.3">
      <c r="A57" s="664">
        <v>30</v>
      </c>
      <c r="B57" s="665" t="s">
        <v>521</v>
      </c>
      <c r="C57" s="665" t="s">
        <v>3969</v>
      </c>
      <c r="D57" s="746" t="s">
        <v>5322</v>
      </c>
      <c r="E57" s="747" t="s">
        <v>3977</v>
      </c>
      <c r="F57" s="665" t="s">
        <v>3966</v>
      </c>
      <c r="G57" s="665" t="s">
        <v>4083</v>
      </c>
      <c r="H57" s="665" t="s">
        <v>522</v>
      </c>
      <c r="I57" s="665" t="s">
        <v>929</v>
      </c>
      <c r="J57" s="665" t="s">
        <v>4084</v>
      </c>
      <c r="K57" s="665" t="s">
        <v>4085</v>
      </c>
      <c r="L57" s="666">
        <v>0</v>
      </c>
      <c r="M57" s="666">
        <v>0</v>
      </c>
      <c r="N57" s="665">
        <v>7</v>
      </c>
      <c r="O57" s="748">
        <v>2.5</v>
      </c>
      <c r="P57" s="666">
        <v>0</v>
      </c>
      <c r="Q57" s="681"/>
      <c r="R57" s="665">
        <v>2</v>
      </c>
      <c r="S57" s="681">
        <v>0.2857142857142857</v>
      </c>
      <c r="T57" s="748">
        <v>0.5</v>
      </c>
      <c r="U57" s="704">
        <v>0.2</v>
      </c>
    </row>
    <row r="58" spans="1:21" ht="14.4" customHeight="1" x14ac:dyDescent="0.3">
      <c r="A58" s="664">
        <v>30</v>
      </c>
      <c r="B58" s="665" t="s">
        <v>521</v>
      </c>
      <c r="C58" s="665" t="s">
        <v>3969</v>
      </c>
      <c r="D58" s="746" t="s">
        <v>5322</v>
      </c>
      <c r="E58" s="747" t="s">
        <v>3977</v>
      </c>
      <c r="F58" s="665" t="s">
        <v>3966</v>
      </c>
      <c r="G58" s="665" t="s">
        <v>4086</v>
      </c>
      <c r="H58" s="665" t="s">
        <v>522</v>
      </c>
      <c r="I58" s="665" t="s">
        <v>735</v>
      </c>
      <c r="J58" s="665" t="s">
        <v>736</v>
      </c>
      <c r="K58" s="665" t="s">
        <v>4087</v>
      </c>
      <c r="L58" s="666">
        <v>42.08</v>
      </c>
      <c r="M58" s="666">
        <v>168.32</v>
      </c>
      <c r="N58" s="665">
        <v>4</v>
      </c>
      <c r="O58" s="748">
        <v>1</v>
      </c>
      <c r="P58" s="666">
        <v>126.24</v>
      </c>
      <c r="Q58" s="681">
        <v>0.75</v>
      </c>
      <c r="R58" s="665">
        <v>3</v>
      </c>
      <c r="S58" s="681">
        <v>0.75</v>
      </c>
      <c r="T58" s="748">
        <v>0.75</v>
      </c>
      <c r="U58" s="704">
        <v>0.75</v>
      </c>
    </row>
    <row r="59" spans="1:21" ht="14.4" customHeight="1" x14ac:dyDescent="0.3">
      <c r="A59" s="664">
        <v>30</v>
      </c>
      <c r="B59" s="665" t="s">
        <v>521</v>
      </c>
      <c r="C59" s="665" t="s">
        <v>3969</v>
      </c>
      <c r="D59" s="746" t="s">
        <v>5322</v>
      </c>
      <c r="E59" s="747" t="s">
        <v>3977</v>
      </c>
      <c r="F59" s="665" t="s">
        <v>3966</v>
      </c>
      <c r="G59" s="665" t="s">
        <v>4088</v>
      </c>
      <c r="H59" s="665" t="s">
        <v>522</v>
      </c>
      <c r="I59" s="665" t="s">
        <v>4089</v>
      </c>
      <c r="J59" s="665" t="s">
        <v>2430</v>
      </c>
      <c r="K59" s="665" t="s">
        <v>4090</v>
      </c>
      <c r="L59" s="666">
        <v>42.54</v>
      </c>
      <c r="M59" s="666">
        <v>85.08</v>
      </c>
      <c r="N59" s="665">
        <v>2</v>
      </c>
      <c r="O59" s="748">
        <v>0.5</v>
      </c>
      <c r="P59" s="666">
        <v>85.08</v>
      </c>
      <c r="Q59" s="681">
        <v>1</v>
      </c>
      <c r="R59" s="665">
        <v>2</v>
      </c>
      <c r="S59" s="681">
        <v>1</v>
      </c>
      <c r="T59" s="748">
        <v>0.5</v>
      </c>
      <c r="U59" s="704">
        <v>1</v>
      </c>
    </row>
    <row r="60" spans="1:21" ht="14.4" customHeight="1" x14ac:dyDescent="0.3">
      <c r="A60" s="664">
        <v>30</v>
      </c>
      <c r="B60" s="665" t="s">
        <v>521</v>
      </c>
      <c r="C60" s="665" t="s">
        <v>3969</v>
      </c>
      <c r="D60" s="746" t="s">
        <v>5322</v>
      </c>
      <c r="E60" s="747" t="s">
        <v>3977</v>
      </c>
      <c r="F60" s="665" t="s">
        <v>3966</v>
      </c>
      <c r="G60" s="665" t="s">
        <v>4088</v>
      </c>
      <c r="H60" s="665" t="s">
        <v>522</v>
      </c>
      <c r="I60" s="665" t="s">
        <v>2429</v>
      </c>
      <c r="J60" s="665" t="s">
        <v>2430</v>
      </c>
      <c r="K60" s="665" t="s">
        <v>4091</v>
      </c>
      <c r="L60" s="666">
        <v>59.56</v>
      </c>
      <c r="M60" s="666">
        <v>59.56</v>
      </c>
      <c r="N60" s="665">
        <v>1</v>
      </c>
      <c r="O60" s="748">
        <v>0.5</v>
      </c>
      <c r="P60" s="666">
        <v>59.56</v>
      </c>
      <c r="Q60" s="681">
        <v>1</v>
      </c>
      <c r="R60" s="665">
        <v>1</v>
      </c>
      <c r="S60" s="681">
        <v>1</v>
      </c>
      <c r="T60" s="748">
        <v>0.5</v>
      </c>
      <c r="U60" s="704">
        <v>1</v>
      </c>
    </row>
    <row r="61" spans="1:21" ht="14.4" customHeight="1" x14ac:dyDescent="0.3">
      <c r="A61" s="664">
        <v>30</v>
      </c>
      <c r="B61" s="665" t="s">
        <v>521</v>
      </c>
      <c r="C61" s="665" t="s">
        <v>3969</v>
      </c>
      <c r="D61" s="746" t="s">
        <v>5322</v>
      </c>
      <c r="E61" s="747" t="s">
        <v>3977</v>
      </c>
      <c r="F61" s="665" t="s">
        <v>3966</v>
      </c>
      <c r="G61" s="665" t="s">
        <v>4092</v>
      </c>
      <c r="H61" s="665" t="s">
        <v>522</v>
      </c>
      <c r="I61" s="665" t="s">
        <v>1123</v>
      </c>
      <c r="J61" s="665" t="s">
        <v>1124</v>
      </c>
      <c r="K61" s="665" t="s">
        <v>4093</v>
      </c>
      <c r="L61" s="666">
        <v>657.67</v>
      </c>
      <c r="M61" s="666">
        <v>657.67</v>
      </c>
      <c r="N61" s="665">
        <v>1</v>
      </c>
      <c r="O61" s="748">
        <v>0.5</v>
      </c>
      <c r="P61" s="666">
        <v>657.67</v>
      </c>
      <c r="Q61" s="681">
        <v>1</v>
      </c>
      <c r="R61" s="665">
        <v>1</v>
      </c>
      <c r="S61" s="681">
        <v>1</v>
      </c>
      <c r="T61" s="748">
        <v>0.5</v>
      </c>
      <c r="U61" s="704">
        <v>1</v>
      </c>
    </row>
    <row r="62" spans="1:21" ht="14.4" customHeight="1" x14ac:dyDescent="0.3">
      <c r="A62" s="664">
        <v>30</v>
      </c>
      <c r="B62" s="665" t="s">
        <v>521</v>
      </c>
      <c r="C62" s="665" t="s">
        <v>3969</v>
      </c>
      <c r="D62" s="746" t="s">
        <v>5322</v>
      </c>
      <c r="E62" s="747" t="s">
        <v>3977</v>
      </c>
      <c r="F62" s="665" t="s">
        <v>3966</v>
      </c>
      <c r="G62" s="665" t="s">
        <v>4094</v>
      </c>
      <c r="H62" s="665" t="s">
        <v>522</v>
      </c>
      <c r="I62" s="665" t="s">
        <v>987</v>
      </c>
      <c r="J62" s="665" t="s">
        <v>984</v>
      </c>
      <c r="K62" s="665" t="s">
        <v>3880</v>
      </c>
      <c r="L62" s="666">
        <v>93.96</v>
      </c>
      <c r="M62" s="666">
        <v>187.92</v>
      </c>
      <c r="N62" s="665">
        <v>2</v>
      </c>
      <c r="O62" s="748">
        <v>0.5</v>
      </c>
      <c r="P62" s="666">
        <v>187.92</v>
      </c>
      <c r="Q62" s="681">
        <v>1</v>
      </c>
      <c r="R62" s="665">
        <v>2</v>
      </c>
      <c r="S62" s="681">
        <v>1</v>
      </c>
      <c r="T62" s="748">
        <v>0.5</v>
      </c>
      <c r="U62" s="704">
        <v>1</v>
      </c>
    </row>
    <row r="63" spans="1:21" ht="14.4" customHeight="1" x14ac:dyDescent="0.3">
      <c r="A63" s="664">
        <v>30</v>
      </c>
      <c r="B63" s="665" t="s">
        <v>521</v>
      </c>
      <c r="C63" s="665" t="s">
        <v>3969</v>
      </c>
      <c r="D63" s="746" t="s">
        <v>5322</v>
      </c>
      <c r="E63" s="747" t="s">
        <v>3977</v>
      </c>
      <c r="F63" s="665" t="s">
        <v>3966</v>
      </c>
      <c r="G63" s="665" t="s">
        <v>4095</v>
      </c>
      <c r="H63" s="665" t="s">
        <v>522</v>
      </c>
      <c r="I63" s="665" t="s">
        <v>4096</v>
      </c>
      <c r="J63" s="665" t="s">
        <v>547</v>
      </c>
      <c r="K63" s="665" t="s">
        <v>4097</v>
      </c>
      <c r="L63" s="666">
        <v>0</v>
      </c>
      <c r="M63" s="666">
        <v>0</v>
      </c>
      <c r="N63" s="665">
        <v>2</v>
      </c>
      <c r="O63" s="748">
        <v>0.5</v>
      </c>
      <c r="P63" s="666"/>
      <c r="Q63" s="681"/>
      <c r="R63" s="665"/>
      <c r="S63" s="681">
        <v>0</v>
      </c>
      <c r="T63" s="748"/>
      <c r="U63" s="704">
        <v>0</v>
      </c>
    </row>
    <row r="64" spans="1:21" ht="14.4" customHeight="1" x14ac:dyDescent="0.3">
      <c r="A64" s="664">
        <v>30</v>
      </c>
      <c r="B64" s="665" t="s">
        <v>521</v>
      </c>
      <c r="C64" s="665" t="s">
        <v>3969</v>
      </c>
      <c r="D64" s="746" t="s">
        <v>5322</v>
      </c>
      <c r="E64" s="747" t="s">
        <v>3977</v>
      </c>
      <c r="F64" s="665" t="s">
        <v>3966</v>
      </c>
      <c r="G64" s="665" t="s">
        <v>4098</v>
      </c>
      <c r="H64" s="665" t="s">
        <v>2584</v>
      </c>
      <c r="I64" s="665" t="s">
        <v>4099</v>
      </c>
      <c r="J64" s="665" t="s">
        <v>4100</v>
      </c>
      <c r="K64" s="665" t="s">
        <v>4101</v>
      </c>
      <c r="L64" s="666">
        <v>0</v>
      </c>
      <c r="M64" s="666">
        <v>0</v>
      </c>
      <c r="N64" s="665">
        <v>2</v>
      </c>
      <c r="O64" s="748">
        <v>0.5</v>
      </c>
      <c r="P64" s="666"/>
      <c r="Q64" s="681"/>
      <c r="R64" s="665"/>
      <c r="S64" s="681">
        <v>0</v>
      </c>
      <c r="T64" s="748"/>
      <c r="U64" s="704">
        <v>0</v>
      </c>
    </row>
    <row r="65" spans="1:21" ht="14.4" customHeight="1" x14ac:dyDescent="0.3">
      <c r="A65" s="664">
        <v>30</v>
      </c>
      <c r="B65" s="665" t="s">
        <v>521</v>
      </c>
      <c r="C65" s="665" t="s">
        <v>3969</v>
      </c>
      <c r="D65" s="746" t="s">
        <v>5322</v>
      </c>
      <c r="E65" s="747" t="s">
        <v>3977</v>
      </c>
      <c r="F65" s="665" t="s">
        <v>3966</v>
      </c>
      <c r="G65" s="665" t="s">
        <v>4102</v>
      </c>
      <c r="H65" s="665" t="s">
        <v>522</v>
      </c>
      <c r="I65" s="665" t="s">
        <v>4103</v>
      </c>
      <c r="J65" s="665" t="s">
        <v>2313</v>
      </c>
      <c r="K65" s="665" t="s">
        <v>4104</v>
      </c>
      <c r="L65" s="666">
        <v>0</v>
      </c>
      <c r="M65" s="666">
        <v>0</v>
      </c>
      <c r="N65" s="665">
        <v>1</v>
      </c>
      <c r="O65" s="748">
        <v>0.5</v>
      </c>
      <c r="P65" s="666"/>
      <c r="Q65" s="681"/>
      <c r="R65" s="665"/>
      <c r="S65" s="681">
        <v>0</v>
      </c>
      <c r="T65" s="748"/>
      <c r="U65" s="704">
        <v>0</v>
      </c>
    </row>
    <row r="66" spans="1:21" ht="14.4" customHeight="1" x14ac:dyDescent="0.3">
      <c r="A66" s="664">
        <v>30</v>
      </c>
      <c r="B66" s="665" t="s">
        <v>521</v>
      </c>
      <c r="C66" s="665" t="s">
        <v>3969</v>
      </c>
      <c r="D66" s="746" t="s">
        <v>5322</v>
      </c>
      <c r="E66" s="747" t="s">
        <v>3977</v>
      </c>
      <c r="F66" s="665" t="s">
        <v>3966</v>
      </c>
      <c r="G66" s="665" t="s">
        <v>4105</v>
      </c>
      <c r="H66" s="665" t="s">
        <v>522</v>
      </c>
      <c r="I66" s="665" t="s">
        <v>3512</v>
      </c>
      <c r="J66" s="665" t="s">
        <v>3513</v>
      </c>
      <c r="K66" s="665" t="s">
        <v>4106</v>
      </c>
      <c r="L66" s="666">
        <v>280.77</v>
      </c>
      <c r="M66" s="666">
        <v>561.54</v>
      </c>
      <c r="N66" s="665">
        <v>2</v>
      </c>
      <c r="O66" s="748">
        <v>0.5</v>
      </c>
      <c r="P66" s="666"/>
      <c r="Q66" s="681">
        <v>0</v>
      </c>
      <c r="R66" s="665"/>
      <c r="S66" s="681">
        <v>0</v>
      </c>
      <c r="T66" s="748"/>
      <c r="U66" s="704">
        <v>0</v>
      </c>
    </row>
    <row r="67" spans="1:21" ht="14.4" customHeight="1" x14ac:dyDescent="0.3">
      <c r="A67" s="664">
        <v>30</v>
      </c>
      <c r="B67" s="665" t="s">
        <v>521</v>
      </c>
      <c r="C67" s="665" t="s">
        <v>3969</v>
      </c>
      <c r="D67" s="746" t="s">
        <v>5322</v>
      </c>
      <c r="E67" s="747" t="s">
        <v>3977</v>
      </c>
      <c r="F67" s="665" t="s">
        <v>3966</v>
      </c>
      <c r="G67" s="665" t="s">
        <v>4107</v>
      </c>
      <c r="H67" s="665" t="s">
        <v>2584</v>
      </c>
      <c r="I67" s="665" t="s">
        <v>2687</v>
      </c>
      <c r="J67" s="665" t="s">
        <v>2688</v>
      </c>
      <c r="K67" s="665" t="s">
        <v>3639</v>
      </c>
      <c r="L67" s="666">
        <v>53.57</v>
      </c>
      <c r="M67" s="666">
        <v>107.14</v>
      </c>
      <c r="N67" s="665">
        <v>2</v>
      </c>
      <c r="O67" s="748">
        <v>0.5</v>
      </c>
      <c r="P67" s="666"/>
      <c r="Q67" s="681">
        <v>0</v>
      </c>
      <c r="R67" s="665"/>
      <c r="S67" s="681">
        <v>0</v>
      </c>
      <c r="T67" s="748"/>
      <c r="U67" s="704">
        <v>0</v>
      </c>
    </row>
    <row r="68" spans="1:21" ht="14.4" customHeight="1" x14ac:dyDescent="0.3">
      <c r="A68" s="664">
        <v>30</v>
      </c>
      <c r="B68" s="665" t="s">
        <v>521</v>
      </c>
      <c r="C68" s="665" t="s">
        <v>3969</v>
      </c>
      <c r="D68" s="746" t="s">
        <v>5322</v>
      </c>
      <c r="E68" s="747" t="s">
        <v>3978</v>
      </c>
      <c r="F68" s="665" t="s">
        <v>3966</v>
      </c>
      <c r="G68" s="665" t="s">
        <v>4000</v>
      </c>
      <c r="H68" s="665" t="s">
        <v>2584</v>
      </c>
      <c r="I68" s="665" t="s">
        <v>2833</v>
      </c>
      <c r="J68" s="665" t="s">
        <v>2838</v>
      </c>
      <c r="K68" s="665" t="s">
        <v>3783</v>
      </c>
      <c r="L68" s="666">
        <v>181.13</v>
      </c>
      <c r="M68" s="666">
        <v>181.13</v>
      </c>
      <c r="N68" s="665">
        <v>1</v>
      </c>
      <c r="O68" s="748">
        <v>1</v>
      </c>
      <c r="P68" s="666">
        <v>181.13</v>
      </c>
      <c r="Q68" s="681">
        <v>1</v>
      </c>
      <c r="R68" s="665">
        <v>1</v>
      </c>
      <c r="S68" s="681">
        <v>1</v>
      </c>
      <c r="T68" s="748">
        <v>1</v>
      </c>
      <c r="U68" s="704">
        <v>1</v>
      </c>
    </row>
    <row r="69" spans="1:21" ht="14.4" customHeight="1" x14ac:dyDescent="0.3">
      <c r="A69" s="664">
        <v>30</v>
      </c>
      <c r="B69" s="665" t="s">
        <v>521</v>
      </c>
      <c r="C69" s="665" t="s">
        <v>3969</v>
      </c>
      <c r="D69" s="746" t="s">
        <v>5322</v>
      </c>
      <c r="E69" s="747" t="s">
        <v>3981</v>
      </c>
      <c r="F69" s="665" t="s">
        <v>3966</v>
      </c>
      <c r="G69" s="665" t="s">
        <v>4014</v>
      </c>
      <c r="H69" s="665" t="s">
        <v>522</v>
      </c>
      <c r="I69" s="665" t="s">
        <v>4016</v>
      </c>
      <c r="J69" s="665" t="s">
        <v>4017</v>
      </c>
      <c r="K69" s="665" t="s">
        <v>4018</v>
      </c>
      <c r="L69" s="666">
        <v>0</v>
      </c>
      <c r="M69" s="666">
        <v>0</v>
      </c>
      <c r="N69" s="665">
        <v>1</v>
      </c>
      <c r="O69" s="748">
        <v>0.5</v>
      </c>
      <c r="P69" s="666"/>
      <c r="Q69" s="681"/>
      <c r="R69" s="665"/>
      <c r="S69" s="681">
        <v>0</v>
      </c>
      <c r="T69" s="748"/>
      <c r="U69" s="704">
        <v>0</v>
      </c>
    </row>
    <row r="70" spans="1:21" ht="14.4" customHeight="1" x14ac:dyDescent="0.3">
      <c r="A70" s="664">
        <v>30</v>
      </c>
      <c r="B70" s="665" t="s">
        <v>521</v>
      </c>
      <c r="C70" s="665" t="s">
        <v>3969</v>
      </c>
      <c r="D70" s="746" t="s">
        <v>5322</v>
      </c>
      <c r="E70" s="747" t="s">
        <v>3981</v>
      </c>
      <c r="F70" s="665" t="s">
        <v>3966</v>
      </c>
      <c r="G70" s="665" t="s">
        <v>4108</v>
      </c>
      <c r="H70" s="665" t="s">
        <v>2584</v>
      </c>
      <c r="I70" s="665" t="s">
        <v>3029</v>
      </c>
      <c r="J70" s="665" t="s">
        <v>3030</v>
      </c>
      <c r="K70" s="665" t="s">
        <v>3692</v>
      </c>
      <c r="L70" s="666">
        <v>93.43</v>
      </c>
      <c r="M70" s="666">
        <v>93.43</v>
      </c>
      <c r="N70" s="665">
        <v>1</v>
      </c>
      <c r="O70" s="748">
        <v>0.5</v>
      </c>
      <c r="P70" s="666">
        <v>93.43</v>
      </c>
      <c r="Q70" s="681">
        <v>1</v>
      </c>
      <c r="R70" s="665">
        <v>1</v>
      </c>
      <c r="S70" s="681">
        <v>1</v>
      </c>
      <c r="T70" s="748">
        <v>0.5</v>
      </c>
      <c r="U70" s="704">
        <v>1</v>
      </c>
    </row>
    <row r="71" spans="1:21" ht="14.4" customHeight="1" x14ac:dyDescent="0.3">
      <c r="A71" s="664">
        <v>30</v>
      </c>
      <c r="B71" s="665" t="s">
        <v>521</v>
      </c>
      <c r="C71" s="665" t="s">
        <v>3969</v>
      </c>
      <c r="D71" s="746" t="s">
        <v>5322</v>
      </c>
      <c r="E71" s="747" t="s">
        <v>3981</v>
      </c>
      <c r="F71" s="665" t="s">
        <v>3966</v>
      </c>
      <c r="G71" s="665" t="s">
        <v>4108</v>
      </c>
      <c r="H71" s="665" t="s">
        <v>2584</v>
      </c>
      <c r="I71" s="665" t="s">
        <v>3064</v>
      </c>
      <c r="J71" s="665" t="s">
        <v>3030</v>
      </c>
      <c r="K71" s="665" t="s">
        <v>3693</v>
      </c>
      <c r="L71" s="666">
        <v>186.87</v>
      </c>
      <c r="M71" s="666">
        <v>186.87</v>
      </c>
      <c r="N71" s="665">
        <v>1</v>
      </c>
      <c r="O71" s="748">
        <v>1</v>
      </c>
      <c r="P71" s="666"/>
      <c r="Q71" s="681">
        <v>0</v>
      </c>
      <c r="R71" s="665"/>
      <c r="S71" s="681">
        <v>0</v>
      </c>
      <c r="T71" s="748"/>
      <c r="U71" s="704">
        <v>0</v>
      </c>
    </row>
    <row r="72" spans="1:21" ht="14.4" customHeight="1" x14ac:dyDescent="0.3">
      <c r="A72" s="664">
        <v>30</v>
      </c>
      <c r="B72" s="665" t="s">
        <v>521</v>
      </c>
      <c r="C72" s="665" t="s">
        <v>3969</v>
      </c>
      <c r="D72" s="746" t="s">
        <v>5322</v>
      </c>
      <c r="E72" s="747" t="s">
        <v>3981</v>
      </c>
      <c r="F72" s="665" t="s">
        <v>3966</v>
      </c>
      <c r="G72" s="665" t="s">
        <v>4059</v>
      </c>
      <c r="H72" s="665" t="s">
        <v>2584</v>
      </c>
      <c r="I72" s="665" t="s">
        <v>4061</v>
      </c>
      <c r="J72" s="665" t="s">
        <v>2680</v>
      </c>
      <c r="K72" s="665" t="s">
        <v>3684</v>
      </c>
      <c r="L72" s="666">
        <v>1385.62</v>
      </c>
      <c r="M72" s="666">
        <v>1385.62</v>
      </c>
      <c r="N72" s="665">
        <v>1</v>
      </c>
      <c r="O72" s="748">
        <v>1</v>
      </c>
      <c r="P72" s="666"/>
      <c r="Q72" s="681">
        <v>0</v>
      </c>
      <c r="R72" s="665"/>
      <c r="S72" s="681">
        <v>0</v>
      </c>
      <c r="T72" s="748"/>
      <c r="U72" s="704">
        <v>0</v>
      </c>
    </row>
    <row r="73" spans="1:21" ht="14.4" customHeight="1" x14ac:dyDescent="0.3">
      <c r="A73" s="664">
        <v>30</v>
      </c>
      <c r="B73" s="665" t="s">
        <v>521</v>
      </c>
      <c r="C73" s="665" t="s">
        <v>3969</v>
      </c>
      <c r="D73" s="746" t="s">
        <v>5322</v>
      </c>
      <c r="E73" s="747" t="s">
        <v>3981</v>
      </c>
      <c r="F73" s="665" t="s">
        <v>3966</v>
      </c>
      <c r="G73" s="665" t="s">
        <v>4066</v>
      </c>
      <c r="H73" s="665" t="s">
        <v>2584</v>
      </c>
      <c r="I73" s="665" t="s">
        <v>4067</v>
      </c>
      <c r="J73" s="665" t="s">
        <v>3079</v>
      </c>
      <c r="K73" s="665" t="s">
        <v>3627</v>
      </c>
      <c r="L73" s="666">
        <v>28.81</v>
      </c>
      <c r="M73" s="666">
        <v>28.81</v>
      </c>
      <c r="N73" s="665">
        <v>1</v>
      </c>
      <c r="O73" s="748">
        <v>1</v>
      </c>
      <c r="P73" s="666">
        <v>28.81</v>
      </c>
      <c r="Q73" s="681">
        <v>1</v>
      </c>
      <c r="R73" s="665">
        <v>1</v>
      </c>
      <c r="S73" s="681">
        <v>1</v>
      </c>
      <c r="T73" s="748">
        <v>1</v>
      </c>
      <c r="U73" s="704">
        <v>1</v>
      </c>
    </row>
    <row r="74" spans="1:21" ht="14.4" customHeight="1" x14ac:dyDescent="0.3">
      <c r="A74" s="664">
        <v>30</v>
      </c>
      <c r="B74" s="665" t="s">
        <v>521</v>
      </c>
      <c r="C74" s="665" t="s">
        <v>3969</v>
      </c>
      <c r="D74" s="746" t="s">
        <v>5322</v>
      </c>
      <c r="E74" s="747" t="s">
        <v>3981</v>
      </c>
      <c r="F74" s="665" t="s">
        <v>3966</v>
      </c>
      <c r="G74" s="665" t="s">
        <v>4086</v>
      </c>
      <c r="H74" s="665" t="s">
        <v>522</v>
      </c>
      <c r="I74" s="665" t="s">
        <v>838</v>
      </c>
      <c r="J74" s="665" t="s">
        <v>736</v>
      </c>
      <c r="K74" s="665" t="s">
        <v>4109</v>
      </c>
      <c r="L74" s="666">
        <v>210.38</v>
      </c>
      <c r="M74" s="666">
        <v>210.38</v>
      </c>
      <c r="N74" s="665">
        <v>1</v>
      </c>
      <c r="O74" s="748">
        <v>0.5</v>
      </c>
      <c r="P74" s="666"/>
      <c r="Q74" s="681">
        <v>0</v>
      </c>
      <c r="R74" s="665"/>
      <c r="S74" s="681">
        <v>0</v>
      </c>
      <c r="T74" s="748"/>
      <c r="U74" s="704">
        <v>0</v>
      </c>
    </row>
    <row r="75" spans="1:21" ht="14.4" customHeight="1" x14ac:dyDescent="0.3">
      <c r="A75" s="664">
        <v>30</v>
      </c>
      <c r="B75" s="665" t="s">
        <v>521</v>
      </c>
      <c r="C75" s="665" t="s">
        <v>3969</v>
      </c>
      <c r="D75" s="746" t="s">
        <v>5322</v>
      </c>
      <c r="E75" s="747" t="s">
        <v>3981</v>
      </c>
      <c r="F75" s="665" t="s">
        <v>3966</v>
      </c>
      <c r="G75" s="665" t="s">
        <v>4098</v>
      </c>
      <c r="H75" s="665" t="s">
        <v>2584</v>
      </c>
      <c r="I75" s="665" t="s">
        <v>2841</v>
      </c>
      <c r="J75" s="665" t="s">
        <v>3677</v>
      </c>
      <c r="K75" s="665" t="s">
        <v>3678</v>
      </c>
      <c r="L75" s="666">
        <v>120.61</v>
      </c>
      <c r="M75" s="666">
        <v>120.61</v>
      </c>
      <c r="N75" s="665">
        <v>1</v>
      </c>
      <c r="O75" s="748">
        <v>0.5</v>
      </c>
      <c r="P75" s="666">
        <v>120.61</v>
      </c>
      <c r="Q75" s="681">
        <v>1</v>
      </c>
      <c r="R75" s="665">
        <v>1</v>
      </c>
      <c r="S75" s="681">
        <v>1</v>
      </c>
      <c r="T75" s="748">
        <v>0.5</v>
      </c>
      <c r="U75" s="704">
        <v>1</v>
      </c>
    </row>
    <row r="76" spans="1:21" ht="14.4" customHeight="1" x14ac:dyDescent="0.3">
      <c r="A76" s="664">
        <v>30</v>
      </c>
      <c r="B76" s="665" t="s">
        <v>521</v>
      </c>
      <c r="C76" s="665" t="s">
        <v>3969</v>
      </c>
      <c r="D76" s="746" t="s">
        <v>5322</v>
      </c>
      <c r="E76" s="747" t="s">
        <v>3982</v>
      </c>
      <c r="F76" s="665" t="s">
        <v>3966</v>
      </c>
      <c r="G76" s="665" t="s">
        <v>4110</v>
      </c>
      <c r="H76" s="665" t="s">
        <v>522</v>
      </c>
      <c r="I76" s="665" t="s">
        <v>4111</v>
      </c>
      <c r="J76" s="665" t="s">
        <v>1258</v>
      </c>
      <c r="K76" s="665" t="s">
        <v>3746</v>
      </c>
      <c r="L76" s="666">
        <v>0</v>
      </c>
      <c r="M76" s="666">
        <v>0</v>
      </c>
      <c r="N76" s="665">
        <v>1</v>
      </c>
      <c r="O76" s="748">
        <v>0.5</v>
      </c>
      <c r="P76" s="666"/>
      <c r="Q76" s="681"/>
      <c r="R76" s="665"/>
      <c r="S76" s="681">
        <v>0</v>
      </c>
      <c r="T76" s="748"/>
      <c r="U76" s="704">
        <v>0</v>
      </c>
    </row>
    <row r="77" spans="1:21" ht="14.4" customHeight="1" x14ac:dyDescent="0.3">
      <c r="A77" s="664">
        <v>30</v>
      </c>
      <c r="B77" s="665" t="s">
        <v>521</v>
      </c>
      <c r="C77" s="665" t="s">
        <v>3969</v>
      </c>
      <c r="D77" s="746" t="s">
        <v>5322</v>
      </c>
      <c r="E77" s="747" t="s">
        <v>3982</v>
      </c>
      <c r="F77" s="665" t="s">
        <v>3966</v>
      </c>
      <c r="G77" s="665" t="s">
        <v>4112</v>
      </c>
      <c r="H77" s="665" t="s">
        <v>522</v>
      </c>
      <c r="I77" s="665" t="s">
        <v>1065</v>
      </c>
      <c r="J77" s="665" t="s">
        <v>4113</v>
      </c>
      <c r="K77" s="665" t="s">
        <v>4114</v>
      </c>
      <c r="L77" s="666">
        <v>0</v>
      </c>
      <c r="M77" s="666">
        <v>0</v>
      </c>
      <c r="N77" s="665">
        <v>1</v>
      </c>
      <c r="O77" s="748">
        <v>0.5</v>
      </c>
      <c r="P77" s="666"/>
      <c r="Q77" s="681"/>
      <c r="R77" s="665"/>
      <c r="S77" s="681">
        <v>0</v>
      </c>
      <c r="T77" s="748"/>
      <c r="U77" s="704">
        <v>0</v>
      </c>
    </row>
    <row r="78" spans="1:21" ht="14.4" customHeight="1" x14ac:dyDescent="0.3">
      <c r="A78" s="664">
        <v>30</v>
      </c>
      <c r="B78" s="665" t="s">
        <v>521</v>
      </c>
      <c r="C78" s="665" t="s">
        <v>3969</v>
      </c>
      <c r="D78" s="746" t="s">
        <v>5322</v>
      </c>
      <c r="E78" s="747" t="s">
        <v>3982</v>
      </c>
      <c r="F78" s="665" t="s">
        <v>3966</v>
      </c>
      <c r="G78" s="665" t="s">
        <v>4006</v>
      </c>
      <c r="H78" s="665" t="s">
        <v>2584</v>
      </c>
      <c r="I78" s="665" t="s">
        <v>2930</v>
      </c>
      <c r="J78" s="665" t="s">
        <v>2931</v>
      </c>
      <c r="K78" s="665" t="s">
        <v>3779</v>
      </c>
      <c r="L78" s="666">
        <v>85.16</v>
      </c>
      <c r="M78" s="666">
        <v>85.16</v>
      </c>
      <c r="N78" s="665">
        <v>1</v>
      </c>
      <c r="O78" s="748">
        <v>0.5</v>
      </c>
      <c r="P78" s="666"/>
      <c r="Q78" s="681">
        <v>0</v>
      </c>
      <c r="R78" s="665"/>
      <c r="S78" s="681">
        <v>0</v>
      </c>
      <c r="T78" s="748"/>
      <c r="U78" s="704">
        <v>0</v>
      </c>
    </row>
    <row r="79" spans="1:21" ht="14.4" customHeight="1" x14ac:dyDescent="0.3">
      <c r="A79" s="664">
        <v>30</v>
      </c>
      <c r="B79" s="665" t="s">
        <v>521</v>
      </c>
      <c r="C79" s="665" t="s">
        <v>3969</v>
      </c>
      <c r="D79" s="746" t="s">
        <v>5322</v>
      </c>
      <c r="E79" s="747" t="s">
        <v>3982</v>
      </c>
      <c r="F79" s="665" t="s">
        <v>3966</v>
      </c>
      <c r="G79" s="665" t="s">
        <v>4115</v>
      </c>
      <c r="H79" s="665" t="s">
        <v>522</v>
      </c>
      <c r="I79" s="665" t="s">
        <v>1942</v>
      </c>
      <c r="J79" s="665" t="s">
        <v>1943</v>
      </c>
      <c r="K79" s="665" t="s">
        <v>4116</v>
      </c>
      <c r="L79" s="666">
        <v>34.57</v>
      </c>
      <c r="M79" s="666">
        <v>34.57</v>
      </c>
      <c r="N79" s="665">
        <v>1</v>
      </c>
      <c r="O79" s="748">
        <v>0.5</v>
      </c>
      <c r="P79" s="666"/>
      <c r="Q79" s="681">
        <v>0</v>
      </c>
      <c r="R79" s="665"/>
      <c r="S79" s="681">
        <v>0</v>
      </c>
      <c r="T79" s="748"/>
      <c r="U79" s="704">
        <v>0</v>
      </c>
    </row>
    <row r="80" spans="1:21" ht="14.4" customHeight="1" x14ac:dyDescent="0.3">
      <c r="A80" s="664">
        <v>30</v>
      </c>
      <c r="B80" s="665" t="s">
        <v>521</v>
      </c>
      <c r="C80" s="665" t="s">
        <v>3969</v>
      </c>
      <c r="D80" s="746" t="s">
        <v>5322</v>
      </c>
      <c r="E80" s="747" t="s">
        <v>3982</v>
      </c>
      <c r="F80" s="665" t="s">
        <v>3966</v>
      </c>
      <c r="G80" s="665" t="s">
        <v>4014</v>
      </c>
      <c r="H80" s="665" t="s">
        <v>522</v>
      </c>
      <c r="I80" s="665" t="s">
        <v>4016</v>
      </c>
      <c r="J80" s="665" t="s">
        <v>4017</v>
      </c>
      <c r="K80" s="665" t="s">
        <v>4018</v>
      </c>
      <c r="L80" s="666">
        <v>0</v>
      </c>
      <c r="M80" s="666">
        <v>0</v>
      </c>
      <c r="N80" s="665">
        <v>1</v>
      </c>
      <c r="O80" s="748">
        <v>0.5</v>
      </c>
      <c r="P80" s="666"/>
      <c r="Q80" s="681"/>
      <c r="R80" s="665"/>
      <c r="S80" s="681">
        <v>0</v>
      </c>
      <c r="T80" s="748"/>
      <c r="U80" s="704">
        <v>0</v>
      </c>
    </row>
    <row r="81" spans="1:21" ht="14.4" customHeight="1" x14ac:dyDescent="0.3">
      <c r="A81" s="664">
        <v>30</v>
      </c>
      <c r="B81" s="665" t="s">
        <v>521</v>
      </c>
      <c r="C81" s="665" t="s">
        <v>3969</v>
      </c>
      <c r="D81" s="746" t="s">
        <v>5322</v>
      </c>
      <c r="E81" s="747" t="s">
        <v>3982</v>
      </c>
      <c r="F81" s="665" t="s">
        <v>3966</v>
      </c>
      <c r="G81" s="665" t="s">
        <v>4117</v>
      </c>
      <c r="H81" s="665" t="s">
        <v>522</v>
      </c>
      <c r="I81" s="665" t="s">
        <v>4118</v>
      </c>
      <c r="J81" s="665" t="s">
        <v>675</v>
      </c>
      <c r="K81" s="665" t="s">
        <v>4119</v>
      </c>
      <c r="L81" s="666">
        <v>0</v>
      </c>
      <c r="M81" s="666">
        <v>0</v>
      </c>
      <c r="N81" s="665">
        <v>1</v>
      </c>
      <c r="O81" s="748">
        <v>0.5</v>
      </c>
      <c r="P81" s="666">
        <v>0</v>
      </c>
      <c r="Q81" s="681"/>
      <c r="R81" s="665">
        <v>1</v>
      </c>
      <c r="S81" s="681">
        <v>1</v>
      </c>
      <c r="T81" s="748">
        <v>0.5</v>
      </c>
      <c r="U81" s="704">
        <v>1</v>
      </c>
    </row>
    <row r="82" spans="1:21" ht="14.4" customHeight="1" x14ac:dyDescent="0.3">
      <c r="A82" s="664">
        <v>30</v>
      </c>
      <c r="B82" s="665" t="s">
        <v>521</v>
      </c>
      <c r="C82" s="665" t="s">
        <v>3969</v>
      </c>
      <c r="D82" s="746" t="s">
        <v>5322</v>
      </c>
      <c r="E82" s="747" t="s">
        <v>3982</v>
      </c>
      <c r="F82" s="665" t="s">
        <v>3966</v>
      </c>
      <c r="G82" s="665" t="s">
        <v>4043</v>
      </c>
      <c r="H82" s="665" t="s">
        <v>522</v>
      </c>
      <c r="I82" s="665" t="s">
        <v>1018</v>
      </c>
      <c r="J82" s="665" t="s">
        <v>4044</v>
      </c>
      <c r="K82" s="665" t="s">
        <v>1121</v>
      </c>
      <c r="L82" s="666">
        <v>88.76</v>
      </c>
      <c r="M82" s="666">
        <v>88.76</v>
      </c>
      <c r="N82" s="665">
        <v>1</v>
      </c>
      <c r="O82" s="748">
        <v>0.5</v>
      </c>
      <c r="P82" s="666"/>
      <c r="Q82" s="681">
        <v>0</v>
      </c>
      <c r="R82" s="665"/>
      <c r="S82" s="681">
        <v>0</v>
      </c>
      <c r="T82" s="748"/>
      <c r="U82" s="704">
        <v>0</v>
      </c>
    </row>
    <row r="83" spans="1:21" ht="14.4" customHeight="1" x14ac:dyDescent="0.3">
      <c r="A83" s="664">
        <v>30</v>
      </c>
      <c r="B83" s="665" t="s">
        <v>521</v>
      </c>
      <c r="C83" s="665" t="s">
        <v>3969</v>
      </c>
      <c r="D83" s="746" t="s">
        <v>5322</v>
      </c>
      <c r="E83" s="747" t="s">
        <v>3982</v>
      </c>
      <c r="F83" s="665" t="s">
        <v>3966</v>
      </c>
      <c r="G83" s="665" t="s">
        <v>4120</v>
      </c>
      <c r="H83" s="665" t="s">
        <v>522</v>
      </c>
      <c r="I83" s="665" t="s">
        <v>4121</v>
      </c>
      <c r="J83" s="665" t="s">
        <v>805</v>
      </c>
      <c r="K83" s="665" t="s">
        <v>4122</v>
      </c>
      <c r="L83" s="666">
        <v>0</v>
      </c>
      <c r="M83" s="666">
        <v>0</v>
      </c>
      <c r="N83" s="665">
        <v>1</v>
      </c>
      <c r="O83" s="748">
        <v>0.5</v>
      </c>
      <c r="P83" s="666"/>
      <c r="Q83" s="681"/>
      <c r="R83" s="665"/>
      <c r="S83" s="681">
        <v>0</v>
      </c>
      <c r="T83" s="748"/>
      <c r="U83" s="704">
        <v>0</v>
      </c>
    </row>
    <row r="84" spans="1:21" ht="14.4" customHeight="1" x14ac:dyDescent="0.3">
      <c r="A84" s="664">
        <v>30</v>
      </c>
      <c r="B84" s="665" t="s">
        <v>521</v>
      </c>
      <c r="C84" s="665" t="s">
        <v>3969</v>
      </c>
      <c r="D84" s="746" t="s">
        <v>5322</v>
      </c>
      <c r="E84" s="747" t="s">
        <v>3982</v>
      </c>
      <c r="F84" s="665" t="s">
        <v>3966</v>
      </c>
      <c r="G84" s="665" t="s">
        <v>4123</v>
      </c>
      <c r="H84" s="665" t="s">
        <v>522</v>
      </c>
      <c r="I84" s="665" t="s">
        <v>4124</v>
      </c>
      <c r="J84" s="665" t="s">
        <v>1445</v>
      </c>
      <c r="K84" s="665" t="s">
        <v>4125</v>
      </c>
      <c r="L84" s="666">
        <v>0</v>
      </c>
      <c r="M84" s="666">
        <v>0</v>
      </c>
      <c r="N84" s="665">
        <v>1</v>
      </c>
      <c r="O84" s="748">
        <v>0.5</v>
      </c>
      <c r="P84" s="666">
        <v>0</v>
      </c>
      <c r="Q84" s="681"/>
      <c r="R84" s="665">
        <v>1</v>
      </c>
      <c r="S84" s="681">
        <v>1</v>
      </c>
      <c r="T84" s="748">
        <v>0.5</v>
      </c>
      <c r="U84" s="704">
        <v>1</v>
      </c>
    </row>
    <row r="85" spans="1:21" ht="14.4" customHeight="1" x14ac:dyDescent="0.3">
      <c r="A85" s="664">
        <v>30</v>
      </c>
      <c r="B85" s="665" t="s">
        <v>521</v>
      </c>
      <c r="C85" s="665" t="s">
        <v>3969</v>
      </c>
      <c r="D85" s="746" t="s">
        <v>5322</v>
      </c>
      <c r="E85" s="747" t="s">
        <v>3982</v>
      </c>
      <c r="F85" s="665" t="s">
        <v>3966</v>
      </c>
      <c r="G85" s="665" t="s">
        <v>4052</v>
      </c>
      <c r="H85" s="665" t="s">
        <v>2584</v>
      </c>
      <c r="I85" s="665" t="s">
        <v>2663</v>
      </c>
      <c r="J85" s="665" t="s">
        <v>2664</v>
      </c>
      <c r="K85" s="665" t="s">
        <v>3671</v>
      </c>
      <c r="L85" s="666">
        <v>43.21</v>
      </c>
      <c r="M85" s="666">
        <v>43.21</v>
      </c>
      <c r="N85" s="665">
        <v>1</v>
      </c>
      <c r="O85" s="748">
        <v>0.5</v>
      </c>
      <c r="P85" s="666"/>
      <c r="Q85" s="681">
        <v>0</v>
      </c>
      <c r="R85" s="665"/>
      <c r="S85" s="681">
        <v>0</v>
      </c>
      <c r="T85" s="748"/>
      <c r="U85" s="704">
        <v>0</v>
      </c>
    </row>
    <row r="86" spans="1:21" ht="14.4" customHeight="1" x14ac:dyDescent="0.3">
      <c r="A86" s="664">
        <v>30</v>
      </c>
      <c r="B86" s="665" t="s">
        <v>521</v>
      </c>
      <c r="C86" s="665" t="s">
        <v>3969</v>
      </c>
      <c r="D86" s="746" t="s">
        <v>5322</v>
      </c>
      <c r="E86" s="747" t="s">
        <v>3982</v>
      </c>
      <c r="F86" s="665" t="s">
        <v>3966</v>
      </c>
      <c r="G86" s="665" t="s">
        <v>4059</v>
      </c>
      <c r="H86" s="665" t="s">
        <v>2584</v>
      </c>
      <c r="I86" s="665" t="s">
        <v>4060</v>
      </c>
      <c r="J86" s="665" t="s">
        <v>2636</v>
      </c>
      <c r="K86" s="665" t="s">
        <v>3688</v>
      </c>
      <c r="L86" s="666">
        <v>490.89</v>
      </c>
      <c r="M86" s="666">
        <v>490.89</v>
      </c>
      <c r="N86" s="665">
        <v>1</v>
      </c>
      <c r="O86" s="748">
        <v>1</v>
      </c>
      <c r="P86" s="666"/>
      <c r="Q86" s="681">
        <v>0</v>
      </c>
      <c r="R86" s="665"/>
      <c r="S86" s="681">
        <v>0</v>
      </c>
      <c r="T86" s="748"/>
      <c r="U86" s="704">
        <v>0</v>
      </c>
    </row>
    <row r="87" spans="1:21" ht="14.4" customHeight="1" x14ac:dyDescent="0.3">
      <c r="A87" s="664">
        <v>30</v>
      </c>
      <c r="B87" s="665" t="s">
        <v>521</v>
      </c>
      <c r="C87" s="665" t="s">
        <v>3969</v>
      </c>
      <c r="D87" s="746" t="s">
        <v>5322</v>
      </c>
      <c r="E87" s="747" t="s">
        <v>3982</v>
      </c>
      <c r="F87" s="665" t="s">
        <v>3966</v>
      </c>
      <c r="G87" s="665" t="s">
        <v>4126</v>
      </c>
      <c r="H87" s="665" t="s">
        <v>522</v>
      </c>
      <c r="I87" s="665" t="s">
        <v>1304</v>
      </c>
      <c r="J87" s="665" t="s">
        <v>1305</v>
      </c>
      <c r="K87" s="665" t="s">
        <v>4127</v>
      </c>
      <c r="L87" s="666">
        <v>32.76</v>
      </c>
      <c r="M87" s="666">
        <v>32.76</v>
      </c>
      <c r="N87" s="665">
        <v>1</v>
      </c>
      <c r="O87" s="748">
        <v>0.5</v>
      </c>
      <c r="P87" s="666"/>
      <c r="Q87" s="681">
        <v>0</v>
      </c>
      <c r="R87" s="665"/>
      <c r="S87" s="681">
        <v>0</v>
      </c>
      <c r="T87" s="748"/>
      <c r="U87" s="704">
        <v>0</v>
      </c>
    </row>
    <row r="88" spans="1:21" ht="14.4" customHeight="1" x14ac:dyDescent="0.3">
      <c r="A88" s="664">
        <v>30</v>
      </c>
      <c r="B88" s="665" t="s">
        <v>521</v>
      </c>
      <c r="C88" s="665" t="s">
        <v>3969</v>
      </c>
      <c r="D88" s="746" t="s">
        <v>5322</v>
      </c>
      <c r="E88" s="747" t="s">
        <v>3982</v>
      </c>
      <c r="F88" s="665" t="s">
        <v>3966</v>
      </c>
      <c r="G88" s="665" t="s">
        <v>4063</v>
      </c>
      <c r="H88" s="665" t="s">
        <v>522</v>
      </c>
      <c r="I88" s="665" t="s">
        <v>3417</v>
      </c>
      <c r="J88" s="665" t="s">
        <v>3418</v>
      </c>
      <c r="K88" s="665" t="s">
        <v>3869</v>
      </c>
      <c r="L88" s="666">
        <v>88.1</v>
      </c>
      <c r="M88" s="666">
        <v>88.1</v>
      </c>
      <c r="N88" s="665">
        <v>1</v>
      </c>
      <c r="O88" s="748">
        <v>0.5</v>
      </c>
      <c r="P88" s="666"/>
      <c r="Q88" s="681">
        <v>0</v>
      </c>
      <c r="R88" s="665"/>
      <c r="S88" s="681">
        <v>0</v>
      </c>
      <c r="T88" s="748"/>
      <c r="U88" s="704">
        <v>0</v>
      </c>
    </row>
    <row r="89" spans="1:21" ht="14.4" customHeight="1" x14ac:dyDescent="0.3">
      <c r="A89" s="664">
        <v>30</v>
      </c>
      <c r="B89" s="665" t="s">
        <v>521</v>
      </c>
      <c r="C89" s="665" t="s">
        <v>3969</v>
      </c>
      <c r="D89" s="746" t="s">
        <v>5322</v>
      </c>
      <c r="E89" s="747" t="s">
        <v>3982</v>
      </c>
      <c r="F89" s="665" t="s">
        <v>3966</v>
      </c>
      <c r="G89" s="665" t="s">
        <v>4066</v>
      </c>
      <c r="H89" s="665" t="s">
        <v>2584</v>
      </c>
      <c r="I89" s="665" t="s">
        <v>4067</v>
      </c>
      <c r="J89" s="665" t="s">
        <v>3079</v>
      </c>
      <c r="K89" s="665" t="s">
        <v>3627</v>
      </c>
      <c r="L89" s="666">
        <v>28.81</v>
      </c>
      <c r="M89" s="666">
        <v>28.81</v>
      </c>
      <c r="N89" s="665">
        <v>1</v>
      </c>
      <c r="O89" s="748">
        <v>0.5</v>
      </c>
      <c r="P89" s="666"/>
      <c r="Q89" s="681">
        <v>0</v>
      </c>
      <c r="R89" s="665"/>
      <c r="S89" s="681">
        <v>0</v>
      </c>
      <c r="T89" s="748"/>
      <c r="U89" s="704">
        <v>0</v>
      </c>
    </row>
    <row r="90" spans="1:21" ht="14.4" customHeight="1" x14ac:dyDescent="0.3">
      <c r="A90" s="664">
        <v>30</v>
      </c>
      <c r="B90" s="665" t="s">
        <v>521</v>
      </c>
      <c r="C90" s="665" t="s">
        <v>3969</v>
      </c>
      <c r="D90" s="746" t="s">
        <v>5322</v>
      </c>
      <c r="E90" s="747" t="s">
        <v>3982</v>
      </c>
      <c r="F90" s="665" t="s">
        <v>3966</v>
      </c>
      <c r="G90" s="665" t="s">
        <v>4066</v>
      </c>
      <c r="H90" s="665" t="s">
        <v>2584</v>
      </c>
      <c r="I90" s="665" t="s">
        <v>4128</v>
      </c>
      <c r="J90" s="665" t="s">
        <v>2654</v>
      </c>
      <c r="K90" s="665" t="s">
        <v>4129</v>
      </c>
      <c r="L90" s="666">
        <v>0</v>
      </c>
      <c r="M90" s="666">
        <v>0</v>
      </c>
      <c r="N90" s="665">
        <v>1</v>
      </c>
      <c r="O90" s="748">
        <v>0.5</v>
      </c>
      <c r="P90" s="666"/>
      <c r="Q90" s="681"/>
      <c r="R90" s="665"/>
      <c r="S90" s="681">
        <v>0</v>
      </c>
      <c r="T90" s="748"/>
      <c r="U90" s="704">
        <v>0</v>
      </c>
    </row>
    <row r="91" spans="1:21" ht="14.4" customHeight="1" x14ac:dyDescent="0.3">
      <c r="A91" s="664">
        <v>30</v>
      </c>
      <c r="B91" s="665" t="s">
        <v>521</v>
      </c>
      <c r="C91" s="665" t="s">
        <v>3969</v>
      </c>
      <c r="D91" s="746" t="s">
        <v>5322</v>
      </c>
      <c r="E91" s="747" t="s">
        <v>3982</v>
      </c>
      <c r="F91" s="665" t="s">
        <v>3966</v>
      </c>
      <c r="G91" s="665" t="s">
        <v>4130</v>
      </c>
      <c r="H91" s="665" t="s">
        <v>2584</v>
      </c>
      <c r="I91" s="665" t="s">
        <v>2764</v>
      </c>
      <c r="J91" s="665" t="s">
        <v>2761</v>
      </c>
      <c r="K91" s="665" t="s">
        <v>3779</v>
      </c>
      <c r="L91" s="666">
        <v>181.13</v>
      </c>
      <c r="M91" s="666">
        <v>181.13</v>
      </c>
      <c r="N91" s="665">
        <v>1</v>
      </c>
      <c r="O91" s="748">
        <v>0.5</v>
      </c>
      <c r="P91" s="666"/>
      <c r="Q91" s="681">
        <v>0</v>
      </c>
      <c r="R91" s="665"/>
      <c r="S91" s="681">
        <v>0</v>
      </c>
      <c r="T91" s="748"/>
      <c r="U91" s="704">
        <v>0</v>
      </c>
    </row>
    <row r="92" spans="1:21" ht="14.4" customHeight="1" x14ac:dyDescent="0.3">
      <c r="A92" s="664">
        <v>30</v>
      </c>
      <c r="B92" s="665" t="s">
        <v>521</v>
      </c>
      <c r="C92" s="665" t="s">
        <v>3969</v>
      </c>
      <c r="D92" s="746" t="s">
        <v>5322</v>
      </c>
      <c r="E92" s="747" t="s">
        <v>3982</v>
      </c>
      <c r="F92" s="665" t="s">
        <v>3966</v>
      </c>
      <c r="G92" s="665" t="s">
        <v>4131</v>
      </c>
      <c r="H92" s="665" t="s">
        <v>522</v>
      </c>
      <c r="I92" s="665" t="s">
        <v>4132</v>
      </c>
      <c r="J92" s="665" t="s">
        <v>1441</v>
      </c>
      <c r="K92" s="665" t="s">
        <v>4133</v>
      </c>
      <c r="L92" s="666">
        <v>0</v>
      </c>
      <c r="M92" s="666">
        <v>0</v>
      </c>
      <c r="N92" s="665">
        <v>1</v>
      </c>
      <c r="O92" s="748">
        <v>0.5</v>
      </c>
      <c r="P92" s="666"/>
      <c r="Q92" s="681"/>
      <c r="R92" s="665"/>
      <c r="S92" s="681">
        <v>0</v>
      </c>
      <c r="T92" s="748"/>
      <c r="U92" s="704">
        <v>0</v>
      </c>
    </row>
    <row r="93" spans="1:21" ht="14.4" customHeight="1" x14ac:dyDescent="0.3">
      <c r="A93" s="664">
        <v>30</v>
      </c>
      <c r="B93" s="665" t="s">
        <v>521</v>
      </c>
      <c r="C93" s="665" t="s">
        <v>3969</v>
      </c>
      <c r="D93" s="746" t="s">
        <v>5322</v>
      </c>
      <c r="E93" s="747" t="s">
        <v>3983</v>
      </c>
      <c r="F93" s="665" t="s">
        <v>3966</v>
      </c>
      <c r="G93" s="665" t="s">
        <v>4134</v>
      </c>
      <c r="H93" s="665" t="s">
        <v>522</v>
      </c>
      <c r="I93" s="665" t="s">
        <v>1659</v>
      </c>
      <c r="J93" s="665" t="s">
        <v>1660</v>
      </c>
      <c r="K93" s="665" t="s">
        <v>4135</v>
      </c>
      <c r="L93" s="666">
        <v>462.73</v>
      </c>
      <c r="M93" s="666">
        <v>462.73</v>
      </c>
      <c r="N93" s="665">
        <v>1</v>
      </c>
      <c r="O93" s="748">
        <v>0.5</v>
      </c>
      <c r="P93" s="666"/>
      <c r="Q93" s="681">
        <v>0</v>
      </c>
      <c r="R93" s="665"/>
      <c r="S93" s="681">
        <v>0</v>
      </c>
      <c r="T93" s="748"/>
      <c r="U93" s="704">
        <v>0</v>
      </c>
    </row>
    <row r="94" spans="1:21" ht="14.4" customHeight="1" x14ac:dyDescent="0.3">
      <c r="A94" s="664">
        <v>30</v>
      </c>
      <c r="B94" s="665" t="s">
        <v>521</v>
      </c>
      <c r="C94" s="665" t="s">
        <v>3969</v>
      </c>
      <c r="D94" s="746" t="s">
        <v>5322</v>
      </c>
      <c r="E94" s="747" t="s">
        <v>3983</v>
      </c>
      <c r="F94" s="665" t="s">
        <v>3966</v>
      </c>
      <c r="G94" s="665" t="s">
        <v>3990</v>
      </c>
      <c r="H94" s="665" t="s">
        <v>522</v>
      </c>
      <c r="I94" s="665" t="s">
        <v>4136</v>
      </c>
      <c r="J94" s="665" t="s">
        <v>1230</v>
      </c>
      <c r="K94" s="665" t="s">
        <v>3991</v>
      </c>
      <c r="L94" s="666">
        <v>0</v>
      </c>
      <c r="M94" s="666">
        <v>0</v>
      </c>
      <c r="N94" s="665">
        <v>4</v>
      </c>
      <c r="O94" s="748">
        <v>2</v>
      </c>
      <c r="P94" s="666"/>
      <c r="Q94" s="681"/>
      <c r="R94" s="665"/>
      <c r="S94" s="681">
        <v>0</v>
      </c>
      <c r="T94" s="748"/>
      <c r="U94" s="704">
        <v>0</v>
      </c>
    </row>
    <row r="95" spans="1:21" ht="14.4" customHeight="1" x14ac:dyDescent="0.3">
      <c r="A95" s="664">
        <v>30</v>
      </c>
      <c r="B95" s="665" t="s">
        <v>521</v>
      </c>
      <c r="C95" s="665" t="s">
        <v>3969</v>
      </c>
      <c r="D95" s="746" t="s">
        <v>5322</v>
      </c>
      <c r="E95" s="747" t="s">
        <v>3983</v>
      </c>
      <c r="F95" s="665" t="s">
        <v>3966</v>
      </c>
      <c r="G95" s="665" t="s">
        <v>3990</v>
      </c>
      <c r="H95" s="665" t="s">
        <v>522</v>
      </c>
      <c r="I95" s="665" t="s">
        <v>1229</v>
      </c>
      <c r="J95" s="665" t="s">
        <v>1230</v>
      </c>
      <c r="K95" s="665" t="s">
        <v>4137</v>
      </c>
      <c r="L95" s="666">
        <v>72.55</v>
      </c>
      <c r="M95" s="666">
        <v>72.55</v>
      </c>
      <c r="N95" s="665">
        <v>1</v>
      </c>
      <c r="O95" s="748">
        <v>0.5</v>
      </c>
      <c r="P95" s="666"/>
      <c r="Q95" s="681">
        <v>0</v>
      </c>
      <c r="R95" s="665"/>
      <c r="S95" s="681">
        <v>0</v>
      </c>
      <c r="T95" s="748"/>
      <c r="U95" s="704">
        <v>0</v>
      </c>
    </row>
    <row r="96" spans="1:21" ht="14.4" customHeight="1" x14ac:dyDescent="0.3">
      <c r="A96" s="664">
        <v>30</v>
      </c>
      <c r="B96" s="665" t="s">
        <v>521</v>
      </c>
      <c r="C96" s="665" t="s">
        <v>3969</v>
      </c>
      <c r="D96" s="746" t="s">
        <v>5322</v>
      </c>
      <c r="E96" s="747" t="s">
        <v>3983</v>
      </c>
      <c r="F96" s="665" t="s">
        <v>3966</v>
      </c>
      <c r="G96" s="665" t="s">
        <v>3990</v>
      </c>
      <c r="H96" s="665" t="s">
        <v>522</v>
      </c>
      <c r="I96" s="665" t="s">
        <v>682</v>
      </c>
      <c r="J96" s="665" t="s">
        <v>683</v>
      </c>
      <c r="K96" s="665" t="s">
        <v>4138</v>
      </c>
      <c r="L96" s="666">
        <v>65.28</v>
      </c>
      <c r="M96" s="666">
        <v>195.84</v>
      </c>
      <c r="N96" s="665">
        <v>3</v>
      </c>
      <c r="O96" s="748">
        <v>1.5</v>
      </c>
      <c r="P96" s="666">
        <v>65.28</v>
      </c>
      <c r="Q96" s="681">
        <v>0.33333333333333331</v>
      </c>
      <c r="R96" s="665">
        <v>1</v>
      </c>
      <c r="S96" s="681">
        <v>0.33333333333333331</v>
      </c>
      <c r="T96" s="748">
        <v>0.5</v>
      </c>
      <c r="U96" s="704">
        <v>0.33333333333333331</v>
      </c>
    </row>
    <row r="97" spans="1:21" ht="14.4" customHeight="1" x14ac:dyDescent="0.3">
      <c r="A97" s="664">
        <v>30</v>
      </c>
      <c r="B97" s="665" t="s">
        <v>521</v>
      </c>
      <c r="C97" s="665" t="s">
        <v>3969</v>
      </c>
      <c r="D97" s="746" t="s">
        <v>5322</v>
      </c>
      <c r="E97" s="747" t="s">
        <v>3983</v>
      </c>
      <c r="F97" s="665" t="s">
        <v>3966</v>
      </c>
      <c r="G97" s="665" t="s">
        <v>3990</v>
      </c>
      <c r="H97" s="665" t="s">
        <v>522</v>
      </c>
      <c r="I97" s="665" t="s">
        <v>719</v>
      </c>
      <c r="J97" s="665" t="s">
        <v>720</v>
      </c>
      <c r="K97" s="665" t="s">
        <v>3991</v>
      </c>
      <c r="L97" s="666">
        <v>36.270000000000003</v>
      </c>
      <c r="M97" s="666">
        <v>326.43000000000006</v>
      </c>
      <c r="N97" s="665">
        <v>9</v>
      </c>
      <c r="O97" s="748">
        <v>4</v>
      </c>
      <c r="P97" s="666">
        <v>72.540000000000006</v>
      </c>
      <c r="Q97" s="681">
        <v>0.22222222222222221</v>
      </c>
      <c r="R97" s="665">
        <v>2</v>
      </c>
      <c r="S97" s="681">
        <v>0.22222222222222221</v>
      </c>
      <c r="T97" s="748">
        <v>1</v>
      </c>
      <c r="U97" s="704">
        <v>0.25</v>
      </c>
    </row>
    <row r="98" spans="1:21" ht="14.4" customHeight="1" x14ac:dyDescent="0.3">
      <c r="A98" s="664">
        <v>30</v>
      </c>
      <c r="B98" s="665" t="s">
        <v>521</v>
      </c>
      <c r="C98" s="665" t="s">
        <v>3969</v>
      </c>
      <c r="D98" s="746" t="s">
        <v>5322</v>
      </c>
      <c r="E98" s="747" t="s">
        <v>3983</v>
      </c>
      <c r="F98" s="665" t="s">
        <v>3966</v>
      </c>
      <c r="G98" s="665" t="s">
        <v>3992</v>
      </c>
      <c r="H98" s="665" t="s">
        <v>2584</v>
      </c>
      <c r="I98" s="665" t="s">
        <v>2709</v>
      </c>
      <c r="J98" s="665" t="s">
        <v>3907</v>
      </c>
      <c r="K98" s="665" t="s">
        <v>3908</v>
      </c>
      <c r="L98" s="666">
        <v>4.7</v>
      </c>
      <c r="M98" s="666">
        <v>14.100000000000001</v>
      </c>
      <c r="N98" s="665">
        <v>3</v>
      </c>
      <c r="O98" s="748">
        <v>1.5</v>
      </c>
      <c r="P98" s="666"/>
      <c r="Q98" s="681">
        <v>0</v>
      </c>
      <c r="R98" s="665"/>
      <c r="S98" s="681">
        <v>0</v>
      </c>
      <c r="T98" s="748"/>
      <c r="U98" s="704">
        <v>0</v>
      </c>
    </row>
    <row r="99" spans="1:21" ht="14.4" customHeight="1" x14ac:dyDescent="0.3">
      <c r="A99" s="664">
        <v>30</v>
      </c>
      <c r="B99" s="665" t="s">
        <v>521</v>
      </c>
      <c r="C99" s="665" t="s">
        <v>3969</v>
      </c>
      <c r="D99" s="746" t="s">
        <v>5322</v>
      </c>
      <c r="E99" s="747" t="s">
        <v>3983</v>
      </c>
      <c r="F99" s="665" t="s">
        <v>3966</v>
      </c>
      <c r="G99" s="665" t="s">
        <v>3992</v>
      </c>
      <c r="H99" s="665" t="s">
        <v>2584</v>
      </c>
      <c r="I99" s="665" t="s">
        <v>2731</v>
      </c>
      <c r="J99" s="665" t="s">
        <v>3911</v>
      </c>
      <c r="K99" s="665" t="s">
        <v>3912</v>
      </c>
      <c r="L99" s="666">
        <v>18.809999999999999</v>
      </c>
      <c r="M99" s="666">
        <v>18.809999999999999</v>
      </c>
      <c r="N99" s="665">
        <v>1</v>
      </c>
      <c r="O99" s="748">
        <v>1</v>
      </c>
      <c r="P99" s="666"/>
      <c r="Q99" s="681">
        <v>0</v>
      </c>
      <c r="R99" s="665"/>
      <c r="S99" s="681">
        <v>0</v>
      </c>
      <c r="T99" s="748"/>
      <c r="U99" s="704">
        <v>0</v>
      </c>
    </row>
    <row r="100" spans="1:21" ht="14.4" customHeight="1" x14ac:dyDescent="0.3">
      <c r="A100" s="664">
        <v>30</v>
      </c>
      <c r="B100" s="665" t="s">
        <v>521</v>
      </c>
      <c r="C100" s="665" t="s">
        <v>3969</v>
      </c>
      <c r="D100" s="746" t="s">
        <v>5322</v>
      </c>
      <c r="E100" s="747" t="s">
        <v>3983</v>
      </c>
      <c r="F100" s="665" t="s">
        <v>3966</v>
      </c>
      <c r="G100" s="665" t="s">
        <v>4139</v>
      </c>
      <c r="H100" s="665" t="s">
        <v>2584</v>
      </c>
      <c r="I100" s="665" t="s">
        <v>2601</v>
      </c>
      <c r="J100" s="665" t="s">
        <v>2602</v>
      </c>
      <c r="K100" s="665" t="s">
        <v>3703</v>
      </c>
      <c r="L100" s="666">
        <v>72</v>
      </c>
      <c r="M100" s="666">
        <v>144</v>
      </c>
      <c r="N100" s="665">
        <v>2</v>
      </c>
      <c r="O100" s="748">
        <v>0.5</v>
      </c>
      <c r="P100" s="666"/>
      <c r="Q100" s="681">
        <v>0</v>
      </c>
      <c r="R100" s="665"/>
      <c r="S100" s="681">
        <v>0</v>
      </c>
      <c r="T100" s="748"/>
      <c r="U100" s="704">
        <v>0</v>
      </c>
    </row>
    <row r="101" spans="1:21" ht="14.4" customHeight="1" x14ac:dyDescent="0.3">
      <c r="A101" s="664">
        <v>30</v>
      </c>
      <c r="B101" s="665" t="s">
        <v>521</v>
      </c>
      <c r="C101" s="665" t="s">
        <v>3969</v>
      </c>
      <c r="D101" s="746" t="s">
        <v>5322</v>
      </c>
      <c r="E101" s="747" t="s">
        <v>3983</v>
      </c>
      <c r="F101" s="665" t="s">
        <v>3966</v>
      </c>
      <c r="G101" s="665" t="s">
        <v>4110</v>
      </c>
      <c r="H101" s="665" t="s">
        <v>522</v>
      </c>
      <c r="I101" s="665" t="s">
        <v>4140</v>
      </c>
      <c r="J101" s="665" t="s">
        <v>1265</v>
      </c>
      <c r="K101" s="665" t="s">
        <v>4141</v>
      </c>
      <c r="L101" s="666">
        <v>0</v>
      </c>
      <c r="M101" s="666">
        <v>0</v>
      </c>
      <c r="N101" s="665">
        <v>1</v>
      </c>
      <c r="O101" s="748">
        <v>0.5</v>
      </c>
      <c r="P101" s="666"/>
      <c r="Q101" s="681"/>
      <c r="R101" s="665"/>
      <c r="S101" s="681">
        <v>0</v>
      </c>
      <c r="T101" s="748"/>
      <c r="U101" s="704">
        <v>0</v>
      </c>
    </row>
    <row r="102" spans="1:21" ht="14.4" customHeight="1" x14ac:dyDescent="0.3">
      <c r="A102" s="664">
        <v>30</v>
      </c>
      <c r="B102" s="665" t="s">
        <v>521</v>
      </c>
      <c r="C102" s="665" t="s">
        <v>3969</v>
      </c>
      <c r="D102" s="746" t="s">
        <v>5322</v>
      </c>
      <c r="E102" s="747" t="s">
        <v>3983</v>
      </c>
      <c r="F102" s="665" t="s">
        <v>3966</v>
      </c>
      <c r="G102" s="665" t="s">
        <v>4110</v>
      </c>
      <c r="H102" s="665" t="s">
        <v>522</v>
      </c>
      <c r="I102" s="665" t="s">
        <v>4142</v>
      </c>
      <c r="J102" s="665" t="s">
        <v>1265</v>
      </c>
      <c r="K102" s="665" t="s">
        <v>3732</v>
      </c>
      <c r="L102" s="666">
        <v>0</v>
      </c>
      <c r="M102" s="666">
        <v>0</v>
      </c>
      <c r="N102" s="665">
        <v>1</v>
      </c>
      <c r="O102" s="748">
        <v>0.5</v>
      </c>
      <c r="P102" s="666"/>
      <c r="Q102" s="681"/>
      <c r="R102" s="665"/>
      <c r="S102" s="681">
        <v>0</v>
      </c>
      <c r="T102" s="748"/>
      <c r="U102" s="704">
        <v>0</v>
      </c>
    </row>
    <row r="103" spans="1:21" ht="14.4" customHeight="1" x14ac:dyDescent="0.3">
      <c r="A103" s="664">
        <v>30</v>
      </c>
      <c r="B103" s="665" t="s">
        <v>521</v>
      </c>
      <c r="C103" s="665" t="s">
        <v>3969</v>
      </c>
      <c r="D103" s="746" t="s">
        <v>5322</v>
      </c>
      <c r="E103" s="747" t="s">
        <v>3983</v>
      </c>
      <c r="F103" s="665" t="s">
        <v>3966</v>
      </c>
      <c r="G103" s="665" t="s">
        <v>4110</v>
      </c>
      <c r="H103" s="665" t="s">
        <v>522</v>
      </c>
      <c r="I103" s="665" t="s">
        <v>4143</v>
      </c>
      <c r="J103" s="665" t="s">
        <v>1258</v>
      </c>
      <c r="K103" s="665" t="s">
        <v>4127</v>
      </c>
      <c r="L103" s="666">
        <v>0</v>
      </c>
      <c r="M103" s="666">
        <v>0</v>
      </c>
      <c r="N103" s="665">
        <v>2</v>
      </c>
      <c r="O103" s="748">
        <v>1.5</v>
      </c>
      <c r="P103" s="666"/>
      <c r="Q103" s="681"/>
      <c r="R103" s="665"/>
      <c r="S103" s="681">
        <v>0</v>
      </c>
      <c r="T103" s="748"/>
      <c r="U103" s="704">
        <v>0</v>
      </c>
    </row>
    <row r="104" spans="1:21" ht="14.4" customHeight="1" x14ac:dyDescent="0.3">
      <c r="A104" s="664">
        <v>30</v>
      </c>
      <c r="B104" s="665" t="s">
        <v>521</v>
      </c>
      <c r="C104" s="665" t="s">
        <v>3969</v>
      </c>
      <c r="D104" s="746" t="s">
        <v>5322</v>
      </c>
      <c r="E104" s="747" t="s">
        <v>3983</v>
      </c>
      <c r="F104" s="665" t="s">
        <v>3966</v>
      </c>
      <c r="G104" s="665" t="s">
        <v>4110</v>
      </c>
      <c r="H104" s="665" t="s">
        <v>522</v>
      </c>
      <c r="I104" s="665" t="s">
        <v>4111</v>
      </c>
      <c r="J104" s="665" t="s">
        <v>1258</v>
      </c>
      <c r="K104" s="665" t="s">
        <v>3746</v>
      </c>
      <c r="L104" s="666">
        <v>0</v>
      </c>
      <c r="M104" s="666">
        <v>0</v>
      </c>
      <c r="N104" s="665">
        <v>5</v>
      </c>
      <c r="O104" s="748">
        <v>2.5</v>
      </c>
      <c r="P104" s="666">
        <v>0</v>
      </c>
      <c r="Q104" s="681"/>
      <c r="R104" s="665">
        <v>1</v>
      </c>
      <c r="S104" s="681">
        <v>0.2</v>
      </c>
      <c r="T104" s="748">
        <v>0.5</v>
      </c>
      <c r="U104" s="704">
        <v>0.2</v>
      </c>
    </row>
    <row r="105" spans="1:21" ht="14.4" customHeight="1" x14ac:dyDescent="0.3">
      <c r="A105" s="664">
        <v>30</v>
      </c>
      <c r="B105" s="665" t="s">
        <v>521</v>
      </c>
      <c r="C105" s="665" t="s">
        <v>3969</v>
      </c>
      <c r="D105" s="746" t="s">
        <v>5322</v>
      </c>
      <c r="E105" s="747" t="s">
        <v>3983</v>
      </c>
      <c r="F105" s="665" t="s">
        <v>3966</v>
      </c>
      <c r="G105" s="665" t="s">
        <v>4110</v>
      </c>
      <c r="H105" s="665" t="s">
        <v>522</v>
      </c>
      <c r="I105" s="665" t="s">
        <v>1261</v>
      </c>
      <c r="J105" s="665" t="s">
        <v>1258</v>
      </c>
      <c r="K105" s="665" t="s">
        <v>3746</v>
      </c>
      <c r="L105" s="666">
        <v>31.09</v>
      </c>
      <c r="M105" s="666">
        <v>31.09</v>
      </c>
      <c r="N105" s="665">
        <v>1</v>
      </c>
      <c r="O105" s="748">
        <v>0.5</v>
      </c>
      <c r="P105" s="666">
        <v>31.09</v>
      </c>
      <c r="Q105" s="681">
        <v>1</v>
      </c>
      <c r="R105" s="665">
        <v>1</v>
      </c>
      <c r="S105" s="681">
        <v>1</v>
      </c>
      <c r="T105" s="748">
        <v>0.5</v>
      </c>
      <c r="U105" s="704">
        <v>1</v>
      </c>
    </row>
    <row r="106" spans="1:21" ht="14.4" customHeight="1" x14ac:dyDescent="0.3">
      <c r="A106" s="664">
        <v>30</v>
      </c>
      <c r="B106" s="665" t="s">
        <v>521</v>
      </c>
      <c r="C106" s="665" t="s">
        <v>3969</v>
      </c>
      <c r="D106" s="746" t="s">
        <v>5322</v>
      </c>
      <c r="E106" s="747" t="s">
        <v>3983</v>
      </c>
      <c r="F106" s="665" t="s">
        <v>3966</v>
      </c>
      <c r="G106" s="665" t="s">
        <v>3999</v>
      </c>
      <c r="H106" s="665" t="s">
        <v>2584</v>
      </c>
      <c r="I106" s="665" t="s">
        <v>3422</v>
      </c>
      <c r="J106" s="665" t="s">
        <v>3056</v>
      </c>
      <c r="K106" s="665" t="s">
        <v>3819</v>
      </c>
      <c r="L106" s="666">
        <v>154.36000000000001</v>
      </c>
      <c r="M106" s="666">
        <v>154.36000000000001</v>
      </c>
      <c r="N106" s="665">
        <v>1</v>
      </c>
      <c r="O106" s="748">
        <v>0.5</v>
      </c>
      <c r="P106" s="666"/>
      <c r="Q106" s="681">
        <v>0</v>
      </c>
      <c r="R106" s="665"/>
      <c r="S106" s="681">
        <v>0</v>
      </c>
      <c r="T106" s="748"/>
      <c r="U106" s="704">
        <v>0</v>
      </c>
    </row>
    <row r="107" spans="1:21" ht="14.4" customHeight="1" x14ac:dyDescent="0.3">
      <c r="A107" s="664">
        <v>30</v>
      </c>
      <c r="B107" s="665" t="s">
        <v>521</v>
      </c>
      <c r="C107" s="665" t="s">
        <v>3969</v>
      </c>
      <c r="D107" s="746" t="s">
        <v>5322</v>
      </c>
      <c r="E107" s="747" t="s">
        <v>3983</v>
      </c>
      <c r="F107" s="665" t="s">
        <v>3966</v>
      </c>
      <c r="G107" s="665" t="s">
        <v>3999</v>
      </c>
      <c r="H107" s="665" t="s">
        <v>2584</v>
      </c>
      <c r="I107" s="665" t="s">
        <v>4144</v>
      </c>
      <c r="J107" s="665" t="s">
        <v>4145</v>
      </c>
      <c r="K107" s="665" t="s">
        <v>4146</v>
      </c>
      <c r="L107" s="666">
        <v>149.52000000000001</v>
      </c>
      <c r="M107" s="666">
        <v>149.52000000000001</v>
      </c>
      <c r="N107" s="665">
        <v>1</v>
      </c>
      <c r="O107" s="748">
        <v>0.5</v>
      </c>
      <c r="P107" s="666"/>
      <c r="Q107" s="681">
        <v>0</v>
      </c>
      <c r="R107" s="665"/>
      <c r="S107" s="681">
        <v>0</v>
      </c>
      <c r="T107" s="748"/>
      <c r="U107" s="704">
        <v>0</v>
      </c>
    </row>
    <row r="108" spans="1:21" ht="14.4" customHeight="1" x14ac:dyDescent="0.3">
      <c r="A108" s="664">
        <v>30</v>
      </c>
      <c r="B108" s="665" t="s">
        <v>521</v>
      </c>
      <c r="C108" s="665" t="s">
        <v>3969</v>
      </c>
      <c r="D108" s="746" t="s">
        <v>5322</v>
      </c>
      <c r="E108" s="747" t="s">
        <v>3983</v>
      </c>
      <c r="F108" s="665" t="s">
        <v>3966</v>
      </c>
      <c r="G108" s="665" t="s">
        <v>3999</v>
      </c>
      <c r="H108" s="665" t="s">
        <v>2584</v>
      </c>
      <c r="I108" s="665" t="s">
        <v>3055</v>
      </c>
      <c r="J108" s="665" t="s">
        <v>3056</v>
      </c>
      <c r="K108" s="665" t="s">
        <v>3820</v>
      </c>
      <c r="L108" s="666">
        <v>225.06</v>
      </c>
      <c r="M108" s="666">
        <v>225.06</v>
      </c>
      <c r="N108" s="665">
        <v>1</v>
      </c>
      <c r="O108" s="748">
        <v>1</v>
      </c>
      <c r="P108" s="666"/>
      <c r="Q108" s="681">
        <v>0</v>
      </c>
      <c r="R108" s="665"/>
      <c r="S108" s="681">
        <v>0</v>
      </c>
      <c r="T108" s="748"/>
      <c r="U108" s="704">
        <v>0</v>
      </c>
    </row>
    <row r="109" spans="1:21" ht="14.4" customHeight="1" x14ac:dyDescent="0.3">
      <c r="A109" s="664">
        <v>30</v>
      </c>
      <c r="B109" s="665" t="s">
        <v>521</v>
      </c>
      <c r="C109" s="665" t="s">
        <v>3969</v>
      </c>
      <c r="D109" s="746" t="s">
        <v>5322</v>
      </c>
      <c r="E109" s="747" t="s">
        <v>3983</v>
      </c>
      <c r="F109" s="665" t="s">
        <v>3966</v>
      </c>
      <c r="G109" s="665" t="s">
        <v>4000</v>
      </c>
      <c r="H109" s="665" t="s">
        <v>2584</v>
      </c>
      <c r="I109" s="665" t="s">
        <v>4147</v>
      </c>
      <c r="J109" s="665" t="s">
        <v>4148</v>
      </c>
      <c r="K109" s="665" t="s">
        <v>4149</v>
      </c>
      <c r="L109" s="666">
        <v>278.64</v>
      </c>
      <c r="M109" s="666">
        <v>278.64</v>
      </c>
      <c r="N109" s="665">
        <v>1</v>
      </c>
      <c r="O109" s="748">
        <v>0.5</v>
      </c>
      <c r="P109" s="666"/>
      <c r="Q109" s="681">
        <v>0</v>
      </c>
      <c r="R109" s="665"/>
      <c r="S109" s="681">
        <v>0</v>
      </c>
      <c r="T109" s="748"/>
      <c r="U109" s="704">
        <v>0</v>
      </c>
    </row>
    <row r="110" spans="1:21" ht="14.4" customHeight="1" x14ac:dyDescent="0.3">
      <c r="A110" s="664">
        <v>30</v>
      </c>
      <c r="B110" s="665" t="s">
        <v>521</v>
      </c>
      <c r="C110" s="665" t="s">
        <v>3969</v>
      </c>
      <c r="D110" s="746" t="s">
        <v>5322</v>
      </c>
      <c r="E110" s="747" t="s">
        <v>3983</v>
      </c>
      <c r="F110" s="665" t="s">
        <v>3966</v>
      </c>
      <c r="G110" s="665" t="s">
        <v>4000</v>
      </c>
      <c r="H110" s="665" t="s">
        <v>2584</v>
      </c>
      <c r="I110" s="665" t="s">
        <v>2716</v>
      </c>
      <c r="J110" s="665" t="s">
        <v>3781</v>
      </c>
      <c r="K110" s="665" t="s">
        <v>3722</v>
      </c>
      <c r="L110" s="666">
        <v>58.86</v>
      </c>
      <c r="M110" s="666">
        <v>235.44</v>
      </c>
      <c r="N110" s="665">
        <v>4</v>
      </c>
      <c r="O110" s="748">
        <v>1.5</v>
      </c>
      <c r="P110" s="666"/>
      <c r="Q110" s="681">
        <v>0</v>
      </c>
      <c r="R110" s="665"/>
      <c r="S110" s="681">
        <v>0</v>
      </c>
      <c r="T110" s="748"/>
      <c r="U110" s="704">
        <v>0</v>
      </c>
    </row>
    <row r="111" spans="1:21" ht="14.4" customHeight="1" x14ac:dyDescent="0.3">
      <c r="A111" s="664">
        <v>30</v>
      </c>
      <c r="B111" s="665" t="s">
        <v>521</v>
      </c>
      <c r="C111" s="665" t="s">
        <v>3969</v>
      </c>
      <c r="D111" s="746" t="s">
        <v>5322</v>
      </c>
      <c r="E111" s="747" t="s">
        <v>3983</v>
      </c>
      <c r="F111" s="665" t="s">
        <v>3966</v>
      </c>
      <c r="G111" s="665" t="s">
        <v>4000</v>
      </c>
      <c r="H111" s="665" t="s">
        <v>2584</v>
      </c>
      <c r="I111" s="665" t="s">
        <v>2719</v>
      </c>
      <c r="J111" s="665" t="s">
        <v>2724</v>
      </c>
      <c r="K111" s="665" t="s">
        <v>3779</v>
      </c>
      <c r="L111" s="666">
        <v>117.73</v>
      </c>
      <c r="M111" s="666">
        <v>588.65</v>
      </c>
      <c r="N111" s="665">
        <v>5</v>
      </c>
      <c r="O111" s="748">
        <v>2</v>
      </c>
      <c r="P111" s="666"/>
      <c r="Q111" s="681">
        <v>0</v>
      </c>
      <c r="R111" s="665"/>
      <c r="S111" s="681">
        <v>0</v>
      </c>
      <c r="T111" s="748"/>
      <c r="U111" s="704">
        <v>0</v>
      </c>
    </row>
    <row r="112" spans="1:21" ht="14.4" customHeight="1" x14ac:dyDescent="0.3">
      <c r="A112" s="664">
        <v>30</v>
      </c>
      <c r="B112" s="665" t="s">
        <v>521</v>
      </c>
      <c r="C112" s="665" t="s">
        <v>3969</v>
      </c>
      <c r="D112" s="746" t="s">
        <v>5322</v>
      </c>
      <c r="E112" s="747" t="s">
        <v>3983</v>
      </c>
      <c r="F112" s="665" t="s">
        <v>3966</v>
      </c>
      <c r="G112" s="665" t="s">
        <v>4150</v>
      </c>
      <c r="H112" s="665" t="s">
        <v>522</v>
      </c>
      <c r="I112" s="665" t="s">
        <v>1953</v>
      </c>
      <c r="J112" s="665" t="s">
        <v>4151</v>
      </c>
      <c r="K112" s="665" t="s">
        <v>4152</v>
      </c>
      <c r="L112" s="666">
        <v>55.95</v>
      </c>
      <c r="M112" s="666">
        <v>55.95</v>
      </c>
      <c r="N112" s="665">
        <v>1</v>
      </c>
      <c r="O112" s="748">
        <v>0.5</v>
      </c>
      <c r="P112" s="666"/>
      <c r="Q112" s="681">
        <v>0</v>
      </c>
      <c r="R112" s="665"/>
      <c r="S112" s="681">
        <v>0</v>
      </c>
      <c r="T112" s="748"/>
      <c r="U112" s="704">
        <v>0</v>
      </c>
    </row>
    <row r="113" spans="1:21" ht="14.4" customHeight="1" x14ac:dyDescent="0.3">
      <c r="A113" s="664">
        <v>30</v>
      </c>
      <c r="B113" s="665" t="s">
        <v>521</v>
      </c>
      <c r="C113" s="665" t="s">
        <v>3969</v>
      </c>
      <c r="D113" s="746" t="s">
        <v>5322</v>
      </c>
      <c r="E113" s="747" t="s">
        <v>3983</v>
      </c>
      <c r="F113" s="665" t="s">
        <v>3966</v>
      </c>
      <c r="G113" s="665" t="s">
        <v>4153</v>
      </c>
      <c r="H113" s="665" t="s">
        <v>2584</v>
      </c>
      <c r="I113" s="665" t="s">
        <v>2895</v>
      </c>
      <c r="J113" s="665" t="s">
        <v>2896</v>
      </c>
      <c r="K113" s="665" t="s">
        <v>3929</v>
      </c>
      <c r="L113" s="666">
        <v>86.5</v>
      </c>
      <c r="M113" s="666">
        <v>173</v>
      </c>
      <c r="N113" s="665">
        <v>2</v>
      </c>
      <c r="O113" s="748">
        <v>1</v>
      </c>
      <c r="P113" s="666"/>
      <c r="Q113" s="681">
        <v>0</v>
      </c>
      <c r="R113" s="665"/>
      <c r="S113" s="681">
        <v>0</v>
      </c>
      <c r="T113" s="748"/>
      <c r="U113" s="704">
        <v>0</v>
      </c>
    </row>
    <row r="114" spans="1:21" ht="14.4" customHeight="1" x14ac:dyDescent="0.3">
      <c r="A114" s="664">
        <v>30</v>
      </c>
      <c r="B114" s="665" t="s">
        <v>521</v>
      </c>
      <c r="C114" s="665" t="s">
        <v>3969</v>
      </c>
      <c r="D114" s="746" t="s">
        <v>5322</v>
      </c>
      <c r="E114" s="747" t="s">
        <v>3983</v>
      </c>
      <c r="F114" s="665" t="s">
        <v>3966</v>
      </c>
      <c r="G114" s="665" t="s">
        <v>4153</v>
      </c>
      <c r="H114" s="665" t="s">
        <v>2584</v>
      </c>
      <c r="I114" s="665" t="s">
        <v>1519</v>
      </c>
      <c r="J114" s="665" t="s">
        <v>2844</v>
      </c>
      <c r="K114" s="665" t="s">
        <v>3930</v>
      </c>
      <c r="L114" s="666">
        <v>103.8</v>
      </c>
      <c r="M114" s="666">
        <v>207.6</v>
      </c>
      <c r="N114" s="665">
        <v>2</v>
      </c>
      <c r="O114" s="748">
        <v>1</v>
      </c>
      <c r="P114" s="666"/>
      <c r="Q114" s="681">
        <v>0</v>
      </c>
      <c r="R114" s="665"/>
      <c r="S114" s="681">
        <v>0</v>
      </c>
      <c r="T114" s="748"/>
      <c r="U114" s="704">
        <v>0</v>
      </c>
    </row>
    <row r="115" spans="1:21" ht="14.4" customHeight="1" x14ac:dyDescent="0.3">
      <c r="A115" s="664">
        <v>30</v>
      </c>
      <c r="B115" s="665" t="s">
        <v>521</v>
      </c>
      <c r="C115" s="665" t="s">
        <v>3969</v>
      </c>
      <c r="D115" s="746" t="s">
        <v>5322</v>
      </c>
      <c r="E115" s="747" t="s">
        <v>3983</v>
      </c>
      <c r="F115" s="665" t="s">
        <v>3966</v>
      </c>
      <c r="G115" s="665" t="s">
        <v>4153</v>
      </c>
      <c r="H115" s="665" t="s">
        <v>2584</v>
      </c>
      <c r="I115" s="665" t="s">
        <v>1519</v>
      </c>
      <c r="J115" s="665" t="s">
        <v>2844</v>
      </c>
      <c r="K115" s="665" t="s">
        <v>3930</v>
      </c>
      <c r="L115" s="666">
        <v>131.62</v>
      </c>
      <c r="M115" s="666">
        <v>658.1</v>
      </c>
      <c r="N115" s="665">
        <v>5</v>
      </c>
      <c r="O115" s="748">
        <v>3</v>
      </c>
      <c r="P115" s="666"/>
      <c r="Q115" s="681">
        <v>0</v>
      </c>
      <c r="R115" s="665"/>
      <c r="S115" s="681">
        <v>0</v>
      </c>
      <c r="T115" s="748"/>
      <c r="U115" s="704">
        <v>0</v>
      </c>
    </row>
    <row r="116" spans="1:21" ht="14.4" customHeight="1" x14ac:dyDescent="0.3">
      <c r="A116" s="664">
        <v>30</v>
      </c>
      <c r="B116" s="665" t="s">
        <v>521</v>
      </c>
      <c r="C116" s="665" t="s">
        <v>3969</v>
      </c>
      <c r="D116" s="746" t="s">
        <v>5322</v>
      </c>
      <c r="E116" s="747" t="s">
        <v>3983</v>
      </c>
      <c r="F116" s="665" t="s">
        <v>3966</v>
      </c>
      <c r="G116" s="665" t="s">
        <v>4001</v>
      </c>
      <c r="H116" s="665" t="s">
        <v>2584</v>
      </c>
      <c r="I116" s="665" t="s">
        <v>2657</v>
      </c>
      <c r="J116" s="665" t="s">
        <v>2658</v>
      </c>
      <c r="K116" s="665" t="s">
        <v>3718</v>
      </c>
      <c r="L116" s="666">
        <v>65.540000000000006</v>
      </c>
      <c r="M116" s="666">
        <v>196.62</v>
      </c>
      <c r="N116" s="665">
        <v>3</v>
      </c>
      <c r="O116" s="748">
        <v>1.5</v>
      </c>
      <c r="P116" s="666"/>
      <c r="Q116" s="681">
        <v>0</v>
      </c>
      <c r="R116" s="665"/>
      <c r="S116" s="681">
        <v>0</v>
      </c>
      <c r="T116" s="748"/>
      <c r="U116" s="704">
        <v>0</v>
      </c>
    </row>
    <row r="117" spans="1:21" ht="14.4" customHeight="1" x14ac:dyDescent="0.3">
      <c r="A117" s="664">
        <v>30</v>
      </c>
      <c r="B117" s="665" t="s">
        <v>521</v>
      </c>
      <c r="C117" s="665" t="s">
        <v>3969</v>
      </c>
      <c r="D117" s="746" t="s">
        <v>5322</v>
      </c>
      <c r="E117" s="747" t="s">
        <v>3983</v>
      </c>
      <c r="F117" s="665" t="s">
        <v>3966</v>
      </c>
      <c r="G117" s="665" t="s">
        <v>4003</v>
      </c>
      <c r="H117" s="665" t="s">
        <v>2584</v>
      </c>
      <c r="I117" s="665" t="s">
        <v>2647</v>
      </c>
      <c r="J117" s="665" t="s">
        <v>2648</v>
      </c>
      <c r="K117" s="665" t="s">
        <v>3721</v>
      </c>
      <c r="L117" s="666">
        <v>35.11</v>
      </c>
      <c r="M117" s="666">
        <v>386.21000000000004</v>
      </c>
      <c r="N117" s="665">
        <v>11</v>
      </c>
      <c r="O117" s="748">
        <v>5</v>
      </c>
      <c r="P117" s="666">
        <v>105.33</v>
      </c>
      <c r="Q117" s="681">
        <v>0.27272727272727271</v>
      </c>
      <c r="R117" s="665">
        <v>3</v>
      </c>
      <c r="S117" s="681">
        <v>0.27272727272727271</v>
      </c>
      <c r="T117" s="748">
        <v>1</v>
      </c>
      <c r="U117" s="704">
        <v>0.2</v>
      </c>
    </row>
    <row r="118" spans="1:21" ht="14.4" customHeight="1" x14ac:dyDescent="0.3">
      <c r="A118" s="664">
        <v>30</v>
      </c>
      <c r="B118" s="665" t="s">
        <v>521</v>
      </c>
      <c r="C118" s="665" t="s">
        <v>3969</v>
      </c>
      <c r="D118" s="746" t="s">
        <v>5322</v>
      </c>
      <c r="E118" s="747" t="s">
        <v>3983</v>
      </c>
      <c r="F118" s="665" t="s">
        <v>3966</v>
      </c>
      <c r="G118" s="665" t="s">
        <v>4003</v>
      </c>
      <c r="H118" s="665" t="s">
        <v>2584</v>
      </c>
      <c r="I118" s="665" t="s">
        <v>2650</v>
      </c>
      <c r="J118" s="665" t="s">
        <v>2651</v>
      </c>
      <c r="K118" s="665" t="s">
        <v>3722</v>
      </c>
      <c r="L118" s="666">
        <v>70.23</v>
      </c>
      <c r="M118" s="666">
        <v>140.46</v>
      </c>
      <c r="N118" s="665">
        <v>2</v>
      </c>
      <c r="O118" s="748">
        <v>1</v>
      </c>
      <c r="P118" s="666"/>
      <c r="Q118" s="681">
        <v>0</v>
      </c>
      <c r="R118" s="665"/>
      <c r="S118" s="681">
        <v>0</v>
      </c>
      <c r="T118" s="748"/>
      <c r="U118" s="704">
        <v>0</v>
      </c>
    </row>
    <row r="119" spans="1:21" ht="14.4" customHeight="1" x14ac:dyDescent="0.3">
      <c r="A119" s="664">
        <v>30</v>
      </c>
      <c r="B119" s="665" t="s">
        <v>521</v>
      </c>
      <c r="C119" s="665" t="s">
        <v>3969</v>
      </c>
      <c r="D119" s="746" t="s">
        <v>5322</v>
      </c>
      <c r="E119" s="747" t="s">
        <v>3983</v>
      </c>
      <c r="F119" s="665" t="s">
        <v>3966</v>
      </c>
      <c r="G119" s="665" t="s">
        <v>4154</v>
      </c>
      <c r="H119" s="665" t="s">
        <v>2584</v>
      </c>
      <c r="I119" s="665" t="s">
        <v>2686</v>
      </c>
      <c r="J119" s="665" t="s">
        <v>2593</v>
      </c>
      <c r="K119" s="665" t="s">
        <v>3722</v>
      </c>
      <c r="L119" s="666">
        <v>69.16</v>
      </c>
      <c r="M119" s="666">
        <v>69.16</v>
      </c>
      <c r="N119" s="665">
        <v>1</v>
      </c>
      <c r="O119" s="748">
        <v>1</v>
      </c>
      <c r="P119" s="666"/>
      <c r="Q119" s="681">
        <v>0</v>
      </c>
      <c r="R119" s="665"/>
      <c r="S119" s="681">
        <v>0</v>
      </c>
      <c r="T119" s="748"/>
      <c r="U119" s="704">
        <v>0</v>
      </c>
    </row>
    <row r="120" spans="1:21" ht="14.4" customHeight="1" x14ac:dyDescent="0.3">
      <c r="A120" s="664">
        <v>30</v>
      </c>
      <c r="B120" s="665" t="s">
        <v>521</v>
      </c>
      <c r="C120" s="665" t="s">
        <v>3969</v>
      </c>
      <c r="D120" s="746" t="s">
        <v>5322</v>
      </c>
      <c r="E120" s="747" t="s">
        <v>3983</v>
      </c>
      <c r="F120" s="665" t="s">
        <v>3966</v>
      </c>
      <c r="G120" s="665" t="s">
        <v>4155</v>
      </c>
      <c r="H120" s="665" t="s">
        <v>522</v>
      </c>
      <c r="I120" s="665" t="s">
        <v>3412</v>
      </c>
      <c r="J120" s="665" t="s">
        <v>3413</v>
      </c>
      <c r="K120" s="665" t="s">
        <v>3828</v>
      </c>
      <c r="L120" s="666">
        <v>78.33</v>
      </c>
      <c r="M120" s="666">
        <v>78.33</v>
      </c>
      <c r="N120" s="665">
        <v>1</v>
      </c>
      <c r="O120" s="748">
        <v>0.5</v>
      </c>
      <c r="P120" s="666"/>
      <c r="Q120" s="681">
        <v>0</v>
      </c>
      <c r="R120" s="665"/>
      <c r="S120" s="681">
        <v>0</v>
      </c>
      <c r="T120" s="748"/>
      <c r="U120" s="704">
        <v>0</v>
      </c>
    </row>
    <row r="121" spans="1:21" ht="14.4" customHeight="1" x14ac:dyDescent="0.3">
      <c r="A121" s="664">
        <v>30</v>
      </c>
      <c r="B121" s="665" t="s">
        <v>521</v>
      </c>
      <c r="C121" s="665" t="s">
        <v>3969</v>
      </c>
      <c r="D121" s="746" t="s">
        <v>5322</v>
      </c>
      <c r="E121" s="747" t="s">
        <v>3983</v>
      </c>
      <c r="F121" s="665" t="s">
        <v>3966</v>
      </c>
      <c r="G121" s="665" t="s">
        <v>4006</v>
      </c>
      <c r="H121" s="665" t="s">
        <v>2584</v>
      </c>
      <c r="I121" s="665" t="s">
        <v>2793</v>
      </c>
      <c r="J121" s="665" t="s">
        <v>2794</v>
      </c>
      <c r="K121" s="665" t="s">
        <v>3722</v>
      </c>
      <c r="L121" s="666">
        <v>42.57</v>
      </c>
      <c r="M121" s="666">
        <v>127.71000000000001</v>
      </c>
      <c r="N121" s="665">
        <v>3</v>
      </c>
      <c r="O121" s="748">
        <v>2</v>
      </c>
      <c r="P121" s="666">
        <v>42.57</v>
      </c>
      <c r="Q121" s="681">
        <v>0.33333333333333331</v>
      </c>
      <c r="R121" s="665">
        <v>1</v>
      </c>
      <c r="S121" s="681">
        <v>0.33333333333333331</v>
      </c>
      <c r="T121" s="748">
        <v>0.5</v>
      </c>
      <c r="U121" s="704">
        <v>0.25</v>
      </c>
    </row>
    <row r="122" spans="1:21" ht="14.4" customHeight="1" x14ac:dyDescent="0.3">
      <c r="A122" s="664">
        <v>30</v>
      </c>
      <c r="B122" s="665" t="s">
        <v>521</v>
      </c>
      <c r="C122" s="665" t="s">
        <v>3969</v>
      </c>
      <c r="D122" s="746" t="s">
        <v>5322</v>
      </c>
      <c r="E122" s="747" t="s">
        <v>3983</v>
      </c>
      <c r="F122" s="665" t="s">
        <v>3966</v>
      </c>
      <c r="G122" s="665" t="s">
        <v>4006</v>
      </c>
      <c r="H122" s="665" t="s">
        <v>2584</v>
      </c>
      <c r="I122" s="665" t="s">
        <v>2930</v>
      </c>
      <c r="J122" s="665" t="s">
        <v>2931</v>
      </c>
      <c r="K122" s="665" t="s">
        <v>3779</v>
      </c>
      <c r="L122" s="666">
        <v>85.16</v>
      </c>
      <c r="M122" s="666">
        <v>340.64</v>
      </c>
      <c r="N122" s="665">
        <v>4</v>
      </c>
      <c r="O122" s="748">
        <v>1.5</v>
      </c>
      <c r="P122" s="666"/>
      <c r="Q122" s="681">
        <v>0</v>
      </c>
      <c r="R122" s="665"/>
      <c r="S122" s="681">
        <v>0</v>
      </c>
      <c r="T122" s="748"/>
      <c r="U122" s="704">
        <v>0</v>
      </c>
    </row>
    <row r="123" spans="1:21" ht="14.4" customHeight="1" x14ac:dyDescent="0.3">
      <c r="A123" s="664">
        <v>30</v>
      </c>
      <c r="B123" s="665" t="s">
        <v>521</v>
      </c>
      <c r="C123" s="665" t="s">
        <v>3969</v>
      </c>
      <c r="D123" s="746" t="s">
        <v>5322</v>
      </c>
      <c r="E123" s="747" t="s">
        <v>3983</v>
      </c>
      <c r="F123" s="665" t="s">
        <v>3966</v>
      </c>
      <c r="G123" s="665" t="s">
        <v>4007</v>
      </c>
      <c r="H123" s="665" t="s">
        <v>522</v>
      </c>
      <c r="I123" s="665" t="s">
        <v>4156</v>
      </c>
      <c r="J123" s="665" t="s">
        <v>4157</v>
      </c>
      <c r="K123" s="665" t="s">
        <v>4158</v>
      </c>
      <c r="L123" s="666">
        <v>603.08000000000004</v>
      </c>
      <c r="M123" s="666">
        <v>603.08000000000004</v>
      </c>
      <c r="N123" s="665">
        <v>1</v>
      </c>
      <c r="O123" s="748">
        <v>0.5</v>
      </c>
      <c r="P123" s="666"/>
      <c r="Q123" s="681">
        <v>0</v>
      </c>
      <c r="R123" s="665"/>
      <c r="S123" s="681">
        <v>0</v>
      </c>
      <c r="T123" s="748"/>
      <c r="U123" s="704">
        <v>0</v>
      </c>
    </row>
    <row r="124" spans="1:21" ht="14.4" customHeight="1" x14ac:dyDescent="0.3">
      <c r="A124" s="664">
        <v>30</v>
      </c>
      <c r="B124" s="665" t="s">
        <v>521</v>
      </c>
      <c r="C124" s="665" t="s">
        <v>3969</v>
      </c>
      <c r="D124" s="746" t="s">
        <v>5322</v>
      </c>
      <c r="E124" s="747" t="s">
        <v>3983</v>
      </c>
      <c r="F124" s="665" t="s">
        <v>3966</v>
      </c>
      <c r="G124" s="665" t="s">
        <v>4007</v>
      </c>
      <c r="H124" s="665" t="s">
        <v>522</v>
      </c>
      <c r="I124" s="665" t="s">
        <v>2278</v>
      </c>
      <c r="J124" s="665" t="s">
        <v>1300</v>
      </c>
      <c r="K124" s="665" t="s">
        <v>4159</v>
      </c>
      <c r="L124" s="666">
        <v>772.5</v>
      </c>
      <c r="M124" s="666">
        <v>772.5</v>
      </c>
      <c r="N124" s="665">
        <v>1</v>
      </c>
      <c r="O124" s="748">
        <v>1</v>
      </c>
      <c r="P124" s="666"/>
      <c r="Q124" s="681">
        <v>0</v>
      </c>
      <c r="R124" s="665"/>
      <c r="S124" s="681">
        <v>0</v>
      </c>
      <c r="T124" s="748"/>
      <c r="U124" s="704">
        <v>0</v>
      </c>
    </row>
    <row r="125" spans="1:21" ht="14.4" customHeight="1" x14ac:dyDescent="0.3">
      <c r="A125" s="664">
        <v>30</v>
      </c>
      <c r="B125" s="665" t="s">
        <v>521</v>
      </c>
      <c r="C125" s="665" t="s">
        <v>3969</v>
      </c>
      <c r="D125" s="746" t="s">
        <v>5322</v>
      </c>
      <c r="E125" s="747" t="s">
        <v>3983</v>
      </c>
      <c r="F125" s="665" t="s">
        <v>3966</v>
      </c>
      <c r="G125" s="665" t="s">
        <v>4007</v>
      </c>
      <c r="H125" s="665" t="s">
        <v>522</v>
      </c>
      <c r="I125" s="665" t="s">
        <v>1299</v>
      </c>
      <c r="J125" s="665" t="s">
        <v>1300</v>
      </c>
      <c r="K125" s="665" t="s">
        <v>4008</v>
      </c>
      <c r="L125" s="666">
        <v>2026.32</v>
      </c>
      <c r="M125" s="666">
        <v>2026.32</v>
      </c>
      <c r="N125" s="665">
        <v>1</v>
      </c>
      <c r="O125" s="748">
        <v>1</v>
      </c>
      <c r="P125" s="666"/>
      <c r="Q125" s="681">
        <v>0</v>
      </c>
      <c r="R125" s="665"/>
      <c r="S125" s="681">
        <v>0</v>
      </c>
      <c r="T125" s="748"/>
      <c r="U125" s="704">
        <v>0</v>
      </c>
    </row>
    <row r="126" spans="1:21" ht="14.4" customHeight="1" x14ac:dyDescent="0.3">
      <c r="A126" s="664">
        <v>30</v>
      </c>
      <c r="B126" s="665" t="s">
        <v>521</v>
      </c>
      <c r="C126" s="665" t="s">
        <v>3969</v>
      </c>
      <c r="D126" s="746" t="s">
        <v>5322</v>
      </c>
      <c r="E126" s="747" t="s">
        <v>3983</v>
      </c>
      <c r="F126" s="665" t="s">
        <v>3966</v>
      </c>
      <c r="G126" s="665" t="s">
        <v>4160</v>
      </c>
      <c r="H126" s="665" t="s">
        <v>522</v>
      </c>
      <c r="I126" s="665" t="s">
        <v>1042</v>
      </c>
      <c r="J126" s="665" t="s">
        <v>4161</v>
      </c>
      <c r="K126" s="665" t="s">
        <v>4162</v>
      </c>
      <c r="L126" s="666">
        <v>23.72</v>
      </c>
      <c r="M126" s="666">
        <v>118.6</v>
      </c>
      <c r="N126" s="665">
        <v>5</v>
      </c>
      <c r="O126" s="748">
        <v>2</v>
      </c>
      <c r="P126" s="666"/>
      <c r="Q126" s="681">
        <v>0</v>
      </c>
      <c r="R126" s="665"/>
      <c r="S126" s="681">
        <v>0</v>
      </c>
      <c r="T126" s="748"/>
      <c r="U126" s="704">
        <v>0</v>
      </c>
    </row>
    <row r="127" spans="1:21" ht="14.4" customHeight="1" x14ac:dyDescent="0.3">
      <c r="A127" s="664">
        <v>30</v>
      </c>
      <c r="B127" s="665" t="s">
        <v>521</v>
      </c>
      <c r="C127" s="665" t="s">
        <v>3969</v>
      </c>
      <c r="D127" s="746" t="s">
        <v>5322</v>
      </c>
      <c r="E127" s="747" t="s">
        <v>3983</v>
      </c>
      <c r="F127" s="665" t="s">
        <v>3966</v>
      </c>
      <c r="G127" s="665" t="s">
        <v>4163</v>
      </c>
      <c r="H127" s="665" t="s">
        <v>522</v>
      </c>
      <c r="I127" s="665" t="s">
        <v>784</v>
      </c>
      <c r="J127" s="665" t="s">
        <v>785</v>
      </c>
      <c r="K127" s="665" t="s">
        <v>4164</v>
      </c>
      <c r="L127" s="666">
        <v>91.11</v>
      </c>
      <c r="M127" s="666">
        <v>364.44</v>
      </c>
      <c r="N127" s="665">
        <v>4</v>
      </c>
      <c r="O127" s="748">
        <v>2</v>
      </c>
      <c r="P127" s="666"/>
      <c r="Q127" s="681">
        <v>0</v>
      </c>
      <c r="R127" s="665"/>
      <c r="S127" s="681">
        <v>0</v>
      </c>
      <c r="T127" s="748"/>
      <c r="U127" s="704">
        <v>0</v>
      </c>
    </row>
    <row r="128" spans="1:21" ht="14.4" customHeight="1" x14ac:dyDescent="0.3">
      <c r="A128" s="664">
        <v>30</v>
      </c>
      <c r="B128" s="665" t="s">
        <v>521</v>
      </c>
      <c r="C128" s="665" t="s">
        <v>3969</v>
      </c>
      <c r="D128" s="746" t="s">
        <v>5322</v>
      </c>
      <c r="E128" s="747" t="s">
        <v>3983</v>
      </c>
      <c r="F128" s="665" t="s">
        <v>3966</v>
      </c>
      <c r="G128" s="665" t="s">
        <v>4163</v>
      </c>
      <c r="H128" s="665" t="s">
        <v>522</v>
      </c>
      <c r="I128" s="665" t="s">
        <v>1151</v>
      </c>
      <c r="J128" s="665" t="s">
        <v>785</v>
      </c>
      <c r="K128" s="665" t="s">
        <v>4165</v>
      </c>
      <c r="L128" s="666">
        <v>45.56</v>
      </c>
      <c r="M128" s="666">
        <v>136.68</v>
      </c>
      <c r="N128" s="665">
        <v>3</v>
      </c>
      <c r="O128" s="748">
        <v>1.5</v>
      </c>
      <c r="P128" s="666"/>
      <c r="Q128" s="681">
        <v>0</v>
      </c>
      <c r="R128" s="665"/>
      <c r="S128" s="681">
        <v>0</v>
      </c>
      <c r="T128" s="748"/>
      <c r="U128" s="704">
        <v>0</v>
      </c>
    </row>
    <row r="129" spans="1:21" ht="14.4" customHeight="1" x14ac:dyDescent="0.3">
      <c r="A129" s="664">
        <v>30</v>
      </c>
      <c r="B129" s="665" t="s">
        <v>521</v>
      </c>
      <c r="C129" s="665" t="s">
        <v>3969</v>
      </c>
      <c r="D129" s="746" t="s">
        <v>5322</v>
      </c>
      <c r="E129" s="747" t="s">
        <v>3983</v>
      </c>
      <c r="F129" s="665" t="s">
        <v>3966</v>
      </c>
      <c r="G129" s="665" t="s">
        <v>4009</v>
      </c>
      <c r="H129" s="665" t="s">
        <v>522</v>
      </c>
      <c r="I129" s="665" t="s">
        <v>1748</v>
      </c>
      <c r="J129" s="665" t="s">
        <v>1749</v>
      </c>
      <c r="K129" s="665" t="s">
        <v>3722</v>
      </c>
      <c r="L129" s="666">
        <v>0</v>
      </c>
      <c r="M129" s="666">
        <v>0</v>
      </c>
      <c r="N129" s="665">
        <v>1</v>
      </c>
      <c r="O129" s="748">
        <v>1</v>
      </c>
      <c r="P129" s="666"/>
      <c r="Q129" s="681"/>
      <c r="R129" s="665"/>
      <c r="S129" s="681">
        <v>0</v>
      </c>
      <c r="T129" s="748"/>
      <c r="U129" s="704">
        <v>0</v>
      </c>
    </row>
    <row r="130" spans="1:21" ht="14.4" customHeight="1" x14ac:dyDescent="0.3">
      <c r="A130" s="664">
        <v>30</v>
      </c>
      <c r="B130" s="665" t="s">
        <v>521</v>
      </c>
      <c r="C130" s="665" t="s">
        <v>3969</v>
      </c>
      <c r="D130" s="746" t="s">
        <v>5322</v>
      </c>
      <c r="E130" s="747" t="s">
        <v>3983</v>
      </c>
      <c r="F130" s="665" t="s">
        <v>3966</v>
      </c>
      <c r="G130" s="665" t="s">
        <v>4166</v>
      </c>
      <c r="H130" s="665" t="s">
        <v>522</v>
      </c>
      <c r="I130" s="665" t="s">
        <v>1618</v>
      </c>
      <c r="J130" s="665" t="s">
        <v>4167</v>
      </c>
      <c r="K130" s="665" t="s">
        <v>3509</v>
      </c>
      <c r="L130" s="666">
        <v>24.68</v>
      </c>
      <c r="M130" s="666">
        <v>49.36</v>
      </c>
      <c r="N130" s="665">
        <v>2</v>
      </c>
      <c r="O130" s="748">
        <v>1</v>
      </c>
      <c r="P130" s="666"/>
      <c r="Q130" s="681">
        <v>0</v>
      </c>
      <c r="R130" s="665"/>
      <c r="S130" s="681">
        <v>0</v>
      </c>
      <c r="T130" s="748"/>
      <c r="U130" s="704">
        <v>0</v>
      </c>
    </row>
    <row r="131" spans="1:21" ht="14.4" customHeight="1" x14ac:dyDescent="0.3">
      <c r="A131" s="664">
        <v>30</v>
      </c>
      <c r="B131" s="665" t="s">
        <v>521</v>
      </c>
      <c r="C131" s="665" t="s">
        <v>3969</v>
      </c>
      <c r="D131" s="746" t="s">
        <v>5322</v>
      </c>
      <c r="E131" s="747" t="s">
        <v>3983</v>
      </c>
      <c r="F131" s="665" t="s">
        <v>3966</v>
      </c>
      <c r="G131" s="665" t="s">
        <v>4168</v>
      </c>
      <c r="H131" s="665" t="s">
        <v>522</v>
      </c>
      <c r="I131" s="665" t="s">
        <v>1073</v>
      </c>
      <c r="J131" s="665" t="s">
        <v>1074</v>
      </c>
      <c r="K131" s="665" t="s">
        <v>4169</v>
      </c>
      <c r="L131" s="666">
        <v>0</v>
      </c>
      <c r="M131" s="666">
        <v>0</v>
      </c>
      <c r="N131" s="665">
        <v>2</v>
      </c>
      <c r="O131" s="748">
        <v>1</v>
      </c>
      <c r="P131" s="666"/>
      <c r="Q131" s="681"/>
      <c r="R131" s="665"/>
      <c r="S131" s="681">
        <v>0</v>
      </c>
      <c r="T131" s="748"/>
      <c r="U131" s="704">
        <v>0</v>
      </c>
    </row>
    <row r="132" spans="1:21" ht="14.4" customHeight="1" x14ac:dyDescent="0.3">
      <c r="A132" s="664">
        <v>30</v>
      </c>
      <c r="B132" s="665" t="s">
        <v>521</v>
      </c>
      <c r="C132" s="665" t="s">
        <v>3969</v>
      </c>
      <c r="D132" s="746" t="s">
        <v>5322</v>
      </c>
      <c r="E132" s="747" t="s">
        <v>3983</v>
      </c>
      <c r="F132" s="665" t="s">
        <v>3966</v>
      </c>
      <c r="G132" s="665" t="s">
        <v>4170</v>
      </c>
      <c r="H132" s="665" t="s">
        <v>522</v>
      </c>
      <c r="I132" s="665" t="s">
        <v>4171</v>
      </c>
      <c r="J132" s="665" t="s">
        <v>4172</v>
      </c>
      <c r="K132" s="665" t="s">
        <v>3680</v>
      </c>
      <c r="L132" s="666">
        <v>15.46</v>
      </c>
      <c r="M132" s="666">
        <v>15.46</v>
      </c>
      <c r="N132" s="665">
        <v>1</v>
      </c>
      <c r="O132" s="748">
        <v>0.5</v>
      </c>
      <c r="P132" s="666">
        <v>15.46</v>
      </c>
      <c r="Q132" s="681">
        <v>1</v>
      </c>
      <c r="R132" s="665">
        <v>1</v>
      </c>
      <c r="S132" s="681">
        <v>1</v>
      </c>
      <c r="T132" s="748">
        <v>0.5</v>
      </c>
      <c r="U132" s="704">
        <v>1</v>
      </c>
    </row>
    <row r="133" spans="1:21" ht="14.4" customHeight="1" x14ac:dyDescent="0.3">
      <c r="A133" s="664">
        <v>30</v>
      </c>
      <c r="B133" s="665" t="s">
        <v>521</v>
      </c>
      <c r="C133" s="665" t="s">
        <v>3969</v>
      </c>
      <c r="D133" s="746" t="s">
        <v>5322</v>
      </c>
      <c r="E133" s="747" t="s">
        <v>3983</v>
      </c>
      <c r="F133" s="665" t="s">
        <v>3966</v>
      </c>
      <c r="G133" s="665" t="s">
        <v>4173</v>
      </c>
      <c r="H133" s="665" t="s">
        <v>2584</v>
      </c>
      <c r="I133" s="665" t="s">
        <v>2861</v>
      </c>
      <c r="J133" s="665" t="s">
        <v>2862</v>
      </c>
      <c r="K133" s="665" t="s">
        <v>3722</v>
      </c>
      <c r="L133" s="666">
        <v>85.16</v>
      </c>
      <c r="M133" s="666">
        <v>170.32</v>
      </c>
      <c r="N133" s="665">
        <v>2</v>
      </c>
      <c r="O133" s="748">
        <v>0.5</v>
      </c>
      <c r="P133" s="666"/>
      <c r="Q133" s="681">
        <v>0</v>
      </c>
      <c r="R133" s="665"/>
      <c r="S133" s="681">
        <v>0</v>
      </c>
      <c r="T133" s="748"/>
      <c r="U133" s="704">
        <v>0</v>
      </c>
    </row>
    <row r="134" spans="1:21" ht="14.4" customHeight="1" x14ac:dyDescent="0.3">
      <c r="A134" s="664">
        <v>30</v>
      </c>
      <c r="B134" s="665" t="s">
        <v>521</v>
      </c>
      <c r="C134" s="665" t="s">
        <v>3969</v>
      </c>
      <c r="D134" s="746" t="s">
        <v>5322</v>
      </c>
      <c r="E134" s="747" t="s">
        <v>3983</v>
      </c>
      <c r="F134" s="665" t="s">
        <v>3966</v>
      </c>
      <c r="G134" s="665" t="s">
        <v>4174</v>
      </c>
      <c r="H134" s="665" t="s">
        <v>522</v>
      </c>
      <c r="I134" s="665" t="s">
        <v>4175</v>
      </c>
      <c r="J134" s="665" t="s">
        <v>4176</v>
      </c>
      <c r="K134" s="665" t="s">
        <v>3991</v>
      </c>
      <c r="L134" s="666">
        <v>0</v>
      </c>
      <c r="M134" s="666">
        <v>0</v>
      </c>
      <c r="N134" s="665">
        <v>1</v>
      </c>
      <c r="O134" s="748">
        <v>1</v>
      </c>
      <c r="P134" s="666"/>
      <c r="Q134" s="681"/>
      <c r="R134" s="665"/>
      <c r="S134" s="681">
        <v>0</v>
      </c>
      <c r="T134" s="748"/>
      <c r="U134" s="704">
        <v>0</v>
      </c>
    </row>
    <row r="135" spans="1:21" ht="14.4" customHeight="1" x14ac:dyDescent="0.3">
      <c r="A135" s="664">
        <v>30</v>
      </c>
      <c r="B135" s="665" t="s">
        <v>521</v>
      </c>
      <c r="C135" s="665" t="s">
        <v>3969</v>
      </c>
      <c r="D135" s="746" t="s">
        <v>5322</v>
      </c>
      <c r="E135" s="747" t="s">
        <v>3983</v>
      </c>
      <c r="F135" s="665" t="s">
        <v>3966</v>
      </c>
      <c r="G135" s="665" t="s">
        <v>4177</v>
      </c>
      <c r="H135" s="665" t="s">
        <v>522</v>
      </c>
      <c r="I135" s="665" t="s">
        <v>1131</v>
      </c>
      <c r="J135" s="665" t="s">
        <v>4178</v>
      </c>
      <c r="K135" s="665" t="s">
        <v>4179</v>
      </c>
      <c r="L135" s="666">
        <v>27.75</v>
      </c>
      <c r="M135" s="666">
        <v>27.75</v>
      </c>
      <c r="N135" s="665">
        <v>1</v>
      </c>
      <c r="O135" s="748">
        <v>0.5</v>
      </c>
      <c r="P135" s="666"/>
      <c r="Q135" s="681">
        <v>0</v>
      </c>
      <c r="R135" s="665"/>
      <c r="S135" s="681">
        <v>0</v>
      </c>
      <c r="T135" s="748"/>
      <c r="U135" s="704">
        <v>0</v>
      </c>
    </row>
    <row r="136" spans="1:21" ht="14.4" customHeight="1" x14ac:dyDescent="0.3">
      <c r="A136" s="664">
        <v>30</v>
      </c>
      <c r="B136" s="665" t="s">
        <v>521</v>
      </c>
      <c r="C136" s="665" t="s">
        <v>3969</v>
      </c>
      <c r="D136" s="746" t="s">
        <v>5322</v>
      </c>
      <c r="E136" s="747" t="s">
        <v>3983</v>
      </c>
      <c r="F136" s="665" t="s">
        <v>3966</v>
      </c>
      <c r="G136" s="665" t="s">
        <v>4180</v>
      </c>
      <c r="H136" s="665" t="s">
        <v>522</v>
      </c>
      <c r="I136" s="665" t="s">
        <v>1430</v>
      </c>
      <c r="J136" s="665" t="s">
        <v>4181</v>
      </c>
      <c r="K136" s="665" t="s">
        <v>4182</v>
      </c>
      <c r="L136" s="666">
        <v>484.75</v>
      </c>
      <c r="M136" s="666">
        <v>969.5</v>
      </c>
      <c r="N136" s="665">
        <v>2</v>
      </c>
      <c r="O136" s="748">
        <v>0.5</v>
      </c>
      <c r="P136" s="666"/>
      <c r="Q136" s="681">
        <v>0</v>
      </c>
      <c r="R136" s="665"/>
      <c r="S136" s="681">
        <v>0</v>
      </c>
      <c r="T136" s="748"/>
      <c r="U136" s="704">
        <v>0</v>
      </c>
    </row>
    <row r="137" spans="1:21" ht="14.4" customHeight="1" x14ac:dyDescent="0.3">
      <c r="A137" s="664">
        <v>30</v>
      </c>
      <c r="B137" s="665" t="s">
        <v>521</v>
      </c>
      <c r="C137" s="665" t="s">
        <v>3969</v>
      </c>
      <c r="D137" s="746" t="s">
        <v>5322</v>
      </c>
      <c r="E137" s="747" t="s">
        <v>3983</v>
      </c>
      <c r="F137" s="665" t="s">
        <v>3966</v>
      </c>
      <c r="G137" s="665" t="s">
        <v>4183</v>
      </c>
      <c r="H137" s="665" t="s">
        <v>522</v>
      </c>
      <c r="I137" s="665" t="s">
        <v>2025</v>
      </c>
      <c r="J137" s="665" t="s">
        <v>2026</v>
      </c>
      <c r="K137" s="665" t="s">
        <v>4137</v>
      </c>
      <c r="L137" s="666">
        <v>76.069999999999993</v>
      </c>
      <c r="M137" s="666">
        <v>76.069999999999993</v>
      </c>
      <c r="N137" s="665">
        <v>1</v>
      </c>
      <c r="O137" s="748">
        <v>0.5</v>
      </c>
      <c r="P137" s="666"/>
      <c r="Q137" s="681">
        <v>0</v>
      </c>
      <c r="R137" s="665"/>
      <c r="S137" s="681">
        <v>0</v>
      </c>
      <c r="T137" s="748"/>
      <c r="U137" s="704">
        <v>0</v>
      </c>
    </row>
    <row r="138" spans="1:21" ht="14.4" customHeight="1" x14ac:dyDescent="0.3">
      <c r="A138" s="664">
        <v>30</v>
      </c>
      <c r="B138" s="665" t="s">
        <v>521</v>
      </c>
      <c r="C138" s="665" t="s">
        <v>3969</v>
      </c>
      <c r="D138" s="746" t="s">
        <v>5322</v>
      </c>
      <c r="E138" s="747" t="s">
        <v>3983</v>
      </c>
      <c r="F138" s="665" t="s">
        <v>3966</v>
      </c>
      <c r="G138" s="665" t="s">
        <v>4013</v>
      </c>
      <c r="H138" s="665" t="s">
        <v>522</v>
      </c>
      <c r="I138" s="665" t="s">
        <v>4184</v>
      </c>
      <c r="J138" s="665" t="s">
        <v>4185</v>
      </c>
      <c r="K138" s="665" t="s">
        <v>4186</v>
      </c>
      <c r="L138" s="666">
        <v>45.05</v>
      </c>
      <c r="M138" s="666">
        <v>45.05</v>
      </c>
      <c r="N138" s="665">
        <v>1</v>
      </c>
      <c r="O138" s="748">
        <v>0.5</v>
      </c>
      <c r="P138" s="666"/>
      <c r="Q138" s="681">
        <v>0</v>
      </c>
      <c r="R138" s="665"/>
      <c r="S138" s="681">
        <v>0</v>
      </c>
      <c r="T138" s="748"/>
      <c r="U138" s="704">
        <v>0</v>
      </c>
    </row>
    <row r="139" spans="1:21" ht="14.4" customHeight="1" x14ac:dyDescent="0.3">
      <c r="A139" s="664">
        <v>30</v>
      </c>
      <c r="B139" s="665" t="s">
        <v>521</v>
      </c>
      <c r="C139" s="665" t="s">
        <v>3969</v>
      </c>
      <c r="D139" s="746" t="s">
        <v>5322</v>
      </c>
      <c r="E139" s="747" t="s">
        <v>3983</v>
      </c>
      <c r="F139" s="665" t="s">
        <v>3966</v>
      </c>
      <c r="G139" s="665" t="s">
        <v>4014</v>
      </c>
      <c r="H139" s="665" t="s">
        <v>522</v>
      </c>
      <c r="I139" s="665" t="s">
        <v>4187</v>
      </c>
      <c r="J139" s="665" t="s">
        <v>4188</v>
      </c>
      <c r="K139" s="665" t="s">
        <v>4189</v>
      </c>
      <c r="L139" s="666">
        <v>0</v>
      </c>
      <c r="M139" s="666">
        <v>0</v>
      </c>
      <c r="N139" s="665">
        <v>1</v>
      </c>
      <c r="O139" s="748">
        <v>0.5</v>
      </c>
      <c r="P139" s="666"/>
      <c r="Q139" s="681"/>
      <c r="R139" s="665"/>
      <c r="S139" s="681">
        <v>0</v>
      </c>
      <c r="T139" s="748"/>
      <c r="U139" s="704">
        <v>0</v>
      </c>
    </row>
    <row r="140" spans="1:21" ht="14.4" customHeight="1" x14ac:dyDescent="0.3">
      <c r="A140" s="664">
        <v>30</v>
      </c>
      <c r="B140" s="665" t="s">
        <v>521</v>
      </c>
      <c r="C140" s="665" t="s">
        <v>3969</v>
      </c>
      <c r="D140" s="746" t="s">
        <v>5322</v>
      </c>
      <c r="E140" s="747" t="s">
        <v>3983</v>
      </c>
      <c r="F140" s="665" t="s">
        <v>3966</v>
      </c>
      <c r="G140" s="665" t="s">
        <v>4014</v>
      </c>
      <c r="H140" s="665" t="s">
        <v>522</v>
      </c>
      <c r="I140" s="665" t="s">
        <v>936</v>
      </c>
      <c r="J140" s="665" t="s">
        <v>937</v>
      </c>
      <c r="K140" s="665" t="s">
        <v>4190</v>
      </c>
      <c r="L140" s="666">
        <v>58.97</v>
      </c>
      <c r="M140" s="666">
        <v>58.97</v>
      </c>
      <c r="N140" s="665">
        <v>1</v>
      </c>
      <c r="O140" s="748">
        <v>0.5</v>
      </c>
      <c r="P140" s="666"/>
      <c r="Q140" s="681">
        <v>0</v>
      </c>
      <c r="R140" s="665"/>
      <c r="S140" s="681">
        <v>0</v>
      </c>
      <c r="T140" s="748"/>
      <c r="U140" s="704">
        <v>0</v>
      </c>
    </row>
    <row r="141" spans="1:21" ht="14.4" customHeight="1" x14ac:dyDescent="0.3">
      <c r="A141" s="664">
        <v>30</v>
      </c>
      <c r="B141" s="665" t="s">
        <v>521</v>
      </c>
      <c r="C141" s="665" t="s">
        <v>3969</v>
      </c>
      <c r="D141" s="746" t="s">
        <v>5322</v>
      </c>
      <c r="E141" s="747" t="s">
        <v>3983</v>
      </c>
      <c r="F141" s="665" t="s">
        <v>3966</v>
      </c>
      <c r="G141" s="665" t="s">
        <v>4014</v>
      </c>
      <c r="H141" s="665" t="s">
        <v>522</v>
      </c>
      <c r="I141" s="665" t="s">
        <v>950</v>
      </c>
      <c r="J141" s="665" t="s">
        <v>947</v>
      </c>
      <c r="K141" s="665" t="s">
        <v>4191</v>
      </c>
      <c r="L141" s="666">
        <v>196.56</v>
      </c>
      <c r="M141" s="666">
        <v>196.56</v>
      </c>
      <c r="N141" s="665">
        <v>1</v>
      </c>
      <c r="O141" s="748">
        <v>0.5</v>
      </c>
      <c r="P141" s="666"/>
      <c r="Q141" s="681">
        <v>0</v>
      </c>
      <c r="R141" s="665"/>
      <c r="S141" s="681">
        <v>0</v>
      </c>
      <c r="T141" s="748"/>
      <c r="U141" s="704">
        <v>0</v>
      </c>
    </row>
    <row r="142" spans="1:21" ht="14.4" customHeight="1" x14ac:dyDescent="0.3">
      <c r="A142" s="664">
        <v>30</v>
      </c>
      <c r="B142" s="665" t="s">
        <v>521</v>
      </c>
      <c r="C142" s="665" t="s">
        <v>3969</v>
      </c>
      <c r="D142" s="746" t="s">
        <v>5322</v>
      </c>
      <c r="E142" s="747" t="s">
        <v>3983</v>
      </c>
      <c r="F142" s="665" t="s">
        <v>3966</v>
      </c>
      <c r="G142" s="665" t="s">
        <v>4014</v>
      </c>
      <c r="H142" s="665" t="s">
        <v>522</v>
      </c>
      <c r="I142" s="665" t="s">
        <v>4016</v>
      </c>
      <c r="J142" s="665" t="s">
        <v>4017</v>
      </c>
      <c r="K142" s="665" t="s">
        <v>4018</v>
      </c>
      <c r="L142" s="666">
        <v>0</v>
      </c>
      <c r="M142" s="666">
        <v>0</v>
      </c>
      <c r="N142" s="665">
        <v>24</v>
      </c>
      <c r="O142" s="748">
        <v>11</v>
      </c>
      <c r="P142" s="666">
        <v>0</v>
      </c>
      <c r="Q142" s="681"/>
      <c r="R142" s="665">
        <v>2</v>
      </c>
      <c r="S142" s="681">
        <v>8.3333333333333329E-2</v>
      </c>
      <c r="T142" s="748">
        <v>1</v>
      </c>
      <c r="U142" s="704">
        <v>9.0909090909090912E-2</v>
      </c>
    </row>
    <row r="143" spans="1:21" ht="14.4" customHeight="1" x14ac:dyDescent="0.3">
      <c r="A143" s="664">
        <v>30</v>
      </c>
      <c r="B143" s="665" t="s">
        <v>521</v>
      </c>
      <c r="C143" s="665" t="s">
        <v>3969</v>
      </c>
      <c r="D143" s="746" t="s">
        <v>5322</v>
      </c>
      <c r="E143" s="747" t="s">
        <v>3983</v>
      </c>
      <c r="F143" s="665" t="s">
        <v>3966</v>
      </c>
      <c r="G143" s="665" t="s">
        <v>4014</v>
      </c>
      <c r="H143" s="665" t="s">
        <v>522</v>
      </c>
      <c r="I143" s="665" t="s">
        <v>1154</v>
      </c>
      <c r="J143" s="665" t="s">
        <v>4017</v>
      </c>
      <c r="K143" s="665" t="s">
        <v>4015</v>
      </c>
      <c r="L143" s="666">
        <v>63.7</v>
      </c>
      <c r="M143" s="666">
        <v>127.4</v>
      </c>
      <c r="N143" s="665">
        <v>2</v>
      </c>
      <c r="O143" s="748">
        <v>1</v>
      </c>
      <c r="P143" s="666"/>
      <c r="Q143" s="681">
        <v>0</v>
      </c>
      <c r="R143" s="665"/>
      <c r="S143" s="681">
        <v>0</v>
      </c>
      <c r="T143" s="748"/>
      <c r="U143" s="704">
        <v>0</v>
      </c>
    </row>
    <row r="144" spans="1:21" ht="14.4" customHeight="1" x14ac:dyDescent="0.3">
      <c r="A144" s="664">
        <v>30</v>
      </c>
      <c r="B144" s="665" t="s">
        <v>521</v>
      </c>
      <c r="C144" s="665" t="s">
        <v>3969</v>
      </c>
      <c r="D144" s="746" t="s">
        <v>5322</v>
      </c>
      <c r="E144" s="747" t="s">
        <v>3983</v>
      </c>
      <c r="F144" s="665" t="s">
        <v>3966</v>
      </c>
      <c r="G144" s="665" t="s">
        <v>4014</v>
      </c>
      <c r="H144" s="665" t="s">
        <v>522</v>
      </c>
      <c r="I144" s="665" t="s">
        <v>1154</v>
      </c>
      <c r="J144" s="665" t="s">
        <v>4017</v>
      </c>
      <c r="K144" s="665" t="s">
        <v>4015</v>
      </c>
      <c r="L144" s="666">
        <v>42.51</v>
      </c>
      <c r="M144" s="666">
        <v>42.51</v>
      </c>
      <c r="N144" s="665">
        <v>1</v>
      </c>
      <c r="O144" s="748">
        <v>0.5</v>
      </c>
      <c r="P144" s="666"/>
      <c r="Q144" s="681">
        <v>0</v>
      </c>
      <c r="R144" s="665"/>
      <c r="S144" s="681">
        <v>0</v>
      </c>
      <c r="T144" s="748"/>
      <c r="U144" s="704">
        <v>0</v>
      </c>
    </row>
    <row r="145" spans="1:21" ht="14.4" customHeight="1" x14ac:dyDescent="0.3">
      <c r="A145" s="664">
        <v>30</v>
      </c>
      <c r="B145" s="665" t="s">
        <v>521</v>
      </c>
      <c r="C145" s="665" t="s">
        <v>3969</v>
      </c>
      <c r="D145" s="746" t="s">
        <v>5322</v>
      </c>
      <c r="E145" s="747" t="s">
        <v>3983</v>
      </c>
      <c r="F145" s="665" t="s">
        <v>3966</v>
      </c>
      <c r="G145" s="665" t="s">
        <v>4019</v>
      </c>
      <c r="H145" s="665" t="s">
        <v>2584</v>
      </c>
      <c r="I145" s="665" t="s">
        <v>4192</v>
      </c>
      <c r="J145" s="665" t="s">
        <v>3890</v>
      </c>
      <c r="K145" s="665" t="s">
        <v>4193</v>
      </c>
      <c r="L145" s="666">
        <v>107.42</v>
      </c>
      <c r="M145" s="666">
        <v>214.84</v>
      </c>
      <c r="N145" s="665">
        <v>2</v>
      </c>
      <c r="O145" s="748">
        <v>0.5</v>
      </c>
      <c r="P145" s="666"/>
      <c r="Q145" s="681">
        <v>0</v>
      </c>
      <c r="R145" s="665"/>
      <c r="S145" s="681">
        <v>0</v>
      </c>
      <c r="T145" s="748"/>
      <c r="U145" s="704">
        <v>0</v>
      </c>
    </row>
    <row r="146" spans="1:21" ht="14.4" customHeight="1" x14ac:dyDescent="0.3">
      <c r="A146" s="664">
        <v>30</v>
      </c>
      <c r="B146" s="665" t="s">
        <v>521</v>
      </c>
      <c r="C146" s="665" t="s">
        <v>3969</v>
      </c>
      <c r="D146" s="746" t="s">
        <v>5322</v>
      </c>
      <c r="E146" s="747" t="s">
        <v>3983</v>
      </c>
      <c r="F146" s="665" t="s">
        <v>3966</v>
      </c>
      <c r="G146" s="665" t="s">
        <v>4019</v>
      </c>
      <c r="H146" s="665" t="s">
        <v>2584</v>
      </c>
      <c r="I146" s="665" t="s">
        <v>2922</v>
      </c>
      <c r="J146" s="665" t="s">
        <v>3894</v>
      </c>
      <c r="K146" s="665" t="s">
        <v>3895</v>
      </c>
      <c r="L146" s="666">
        <v>478.07</v>
      </c>
      <c r="M146" s="666">
        <v>478.07</v>
      </c>
      <c r="N146" s="665">
        <v>1</v>
      </c>
      <c r="O146" s="748">
        <v>0.5</v>
      </c>
      <c r="P146" s="666"/>
      <c r="Q146" s="681">
        <v>0</v>
      </c>
      <c r="R146" s="665"/>
      <c r="S146" s="681">
        <v>0</v>
      </c>
      <c r="T146" s="748"/>
      <c r="U146" s="704">
        <v>0</v>
      </c>
    </row>
    <row r="147" spans="1:21" ht="14.4" customHeight="1" x14ac:dyDescent="0.3">
      <c r="A147" s="664">
        <v>30</v>
      </c>
      <c r="B147" s="665" t="s">
        <v>521</v>
      </c>
      <c r="C147" s="665" t="s">
        <v>3969</v>
      </c>
      <c r="D147" s="746" t="s">
        <v>5322</v>
      </c>
      <c r="E147" s="747" t="s">
        <v>3983</v>
      </c>
      <c r="F147" s="665" t="s">
        <v>3966</v>
      </c>
      <c r="G147" s="665" t="s">
        <v>4194</v>
      </c>
      <c r="H147" s="665" t="s">
        <v>2584</v>
      </c>
      <c r="I147" s="665" t="s">
        <v>2770</v>
      </c>
      <c r="J147" s="665" t="s">
        <v>2771</v>
      </c>
      <c r="K147" s="665" t="s">
        <v>3674</v>
      </c>
      <c r="L147" s="666">
        <v>30.83</v>
      </c>
      <c r="M147" s="666">
        <v>30.83</v>
      </c>
      <c r="N147" s="665">
        <v>1</v>
      </c>
      <c r="O147" s="748">
        <v>0.5</v>
      </c>
      <c r="P147" s="666">
        <v>30.83</v>
      </c>
      <c r="Q147" s="681">
        <v>1</v>
      </c>
      <c r="R147" s="665">
        <v>1</v>
      </c>
      <c r="S147" s="681">
        <v>1</v>
      </c>
      <c r="T147" s="748">
        <v>0.5</v>
      </c>
      <c r="U147" s="704">
        <v>1</v>
      </c>
    </row>
    <row r="148" spans="1:21" ht="14.4" customHeight="1" x14ac:dyDescent="0.3">
      <c r="A148" s="664">
        <v>30</v>
      </c>
      <c r="B148" s="665" t="s">
        <v>521</v>
      </c>
      <c r="C148" s="665" t="s">
        <v>3969</v>
      </c>
      <c r="D148" s="746" t="s">
        <v>5322</v>
      </c>
      <c r="E148" s="747" t="s">
        <v>3983</v>
      </c>
      <c r="F148" s="665" t="s">
        <v>3966</v>
      </c>
      <c r="G148" s="665" t="s">
        <v>4020</v>
      </c>
      <c r="H148" s="665" t="s">
        <v>522</v>
      </c>
      <c r="I148" s="665" t="s">
        <v>1391</v>
      </c>
      <c r="J148" s="665" t="s">
        <v>4021</v>
      </c>
      <c r="K148" s="665" t="s">
        <v>4022</v>
      </c>
      <c r="L148" s="666">
        <v>0</v>
      </c>
      <c r="M148" s="666">
        <v>0</v>
      </c>
      <c r="N148" s="665">
        <v>1</v>
      </c>
      <c r="O148" s="748">
        <v>0.5</v>
      </c>
      <c r="P148" s="666"/>
      <c r="Q148" s="681"/>
      <c r="R148" s="665"/>
      <c r="S148" s="681">
        <v>0</v>
      </c>
      <c r="T148" s="748"/>
      <c r="U148" s="704">
        <v>0</v>
      </c>
    </row>
    <row r="149" spans="1:21" ht="14.4" customHeight="1" x14ac:dyDescent="0.3">
      <c r="A149" s="664">
        <v>30</v>
      </c>
      <c r="B149" s="665" t="s">
        <v>521</v>
      </c>
      <c r="C149" s="665" t="s">
        <v>3969</v>
      </c>
      <c r="D149" s="746" t="s">
        <v>5322</v>
      </c>
      <c r="E149" s="747" t="s">
        <v>3983</v>
      </c>
      <c r="F149" s="665" t="s">
        <v>3966</v>
      </c>
      <c r="G149" s="665" t="s">
        <v>4195</v>
      </c>
      <c r="H149" s="665" t="s">
        <v>522</v>
      </c>
      <c r="I149" s="665" t="s">
        <v>1860</v>
      </c>
      <c r="J149" s="665" t="s">
        <v>4196</v>
      </c>
      <c r="K149" s="665" t="s">
        <v>4197</v>
      </c>
      <c r="L149" s="666">
        <v>0</v>
      </c>
      <c r="M149" s="666">
        <v>0</v>
      </c>
      <c r="N149" s="665">
        <v>1</v>
      </c>
      <c r="O149" s="748">
        <v>0.5</v>
      </c>
      <c r="P149" s="666"/>
      <c r="Q149" s="681"/>
      <c r="R149" s="665"/>
      <c r="S149" s="681">
        <v>0</v>
      </c>
      <c r="T149" s="748"/>
      <c r="U149" s="704">
        <v>0</v>
      </c>
    </row>
    <row r="150" spans="1:21" ht="14.4" customHeight="1" x14ac:dyDescent="0.3">
      <c r="A150" s="664">
        <v>30</v>
      </c>
      <c r="B150" s="665" t="s">
        <v>521</v>
      </c>
      <c r="C150" s="665" t="s">
        <v>3969</v>
      </c>
      <c r="D150" s="746" t="s">
        <v>5322</v>
      </c>
      <c r="E150" s="747" t="s">
        <v>3983</v>
      </c>
      <c r="F150" s="665" t="s">
        <v>3966</v>
      </c>
      <c r="G150" s="665" t="s">
        <v>4198</v>
      </c>
      <c r="H150" s="665" t="s">
        <v>522</v>
      </c>
      <c r="I150" s="665" t="s">
        <v>624</v>
      </c>
      <c r="J150" s="665" t="s">
        <v>4199</v>
      </c>
      <c r="K150" s="665" t="s">
        <v>4087</v>
      </c>
      <c r="L150" s="666">
        <v>30.56</v>
      </c>
      <c r="M150" s="666">
        <v>61.12</v>
      </c>
      <c r="N150" s="665">
        <v>2</v>
      </c>
      <c r="O150" s="748">
        <v>0.5</v>
      </c>
      <c r="P150" s="666"/>
      <c r="Q150" s="681">
        <v>0</v>
      </c>
      <c r="R150" s="665"/>
      <c r="S150" s="681">
        <v>0</v>
      </c>
      <c r="T150" s="748"/>
      <c r="U150" s="704">
        <v>0</v>
      </c>
    </row>
    <row r="151" spans="1:21" ht="14.4" customHeight="1" x14ac:dyDescent="0.3">
      <c r="A151" s="664">
        <v>30</v>
      </c>
      <c r="B151" s="665" t="s">
        <v>521</v>
      </c>
      <c r="C151" s="665" t="s">
        <v>3969</v>
      </c>
      <c r="D151" s="746" t="s">
        <v>5322</v>
      </c>
      <c r="E151" s="747" t="s">
        <v>3983</v>
      </c>
      <c r="F151" s="665" t="s">
        <v>3966</v>
      </c>
      <c r="G151" s="665" t="s">
        <v>4023</v>
      </c>
      <c r="H151" s="665" t="s">
        <v>522</v>
      </c>
      <c r="I151" s="665" t="s">
        <v>4200</v>
      </c>
      <c r="J151" s="665" t="s">
        <v>894</v>
      </c>
      <c r="K151" s="665" t="s">
        <v>4201</v>
      </c>
      <c r="L151" s="666">
        <v>0</v>
      </c>
      <c r="M151" s="666">
        <v>0</v>
      </c>
      <c r="N151" s="665">
        <v>1</v>
      </c>
      <c r="O151" s="748">
        <v>0.5</v>
      </c>
      <c r="P151" s="666"/>
      <c r="Q151" s="681"/>
      <c r="R151" s="665"/>
      <c r="S151" s="681">
        <v>0</v>
      </c>
      <c r="T151" s="748"/>
      <c r="U151" s="704">
        <v>0</v>
      </c>
    </row>
    <row r="152" spans="1:21" ht="14.4" customHeight="1" x14ac:dyDescent="0.3">
      <c r="A152" s="664">
        <v>30</v>
      </c>
      <c r="B152" s="665" t="s">
        <v>521</v>
      </c>
      <c r="C152" s="665" t="s">
        <v>3969</v>
      </c>
      <c r="D152" s="746" t="s">
        <v>5322</v>
      </c>
      <c r="E152" s="747" t="s">
        <v>3983</v>
      </c>
      <c r="F152" s="665" t="s">
        <v>3966</v>
      </c>
      <c r="G152" s="665" t="s">
        <v>4023</v>
      </c>
      <c r="H152" s="665" t="s">
        <v>522</v>
      </c>
      <c r="I152" s="665" t="s">
        <v>1116</v>
      </c>
      <c r="J152" s="665" t="s">
        <v>1117</v>
      </c>
      <c r="K152" s="665" t="s">
        <v>4202</v>
      </c>
      <c r="L152" s="666">
        <v>50.64</v>
      </c>
      <c r="M152" s="666">
        <v>50.64</v>
      </c>
      <c r="N152" s="665">
        <v>1</v>
      </c>
      <c r="O152" s="748">
        <v>0.5</v>
      </c>
      <c r="P152" s="666"/>
      <c r="Q152" s="681">
        <v>0</v>
      </c>
      <c r="R152" s="665"/>
      <c r="S152" s="681">
        <v>0</v>
      </c>
      <c r="T152" s="748"/>
      <c r="U152" s="704">
        <v>0</v>
      </c>
    </row>
    <row r="153" spans="1:21" ht="14.4" customHeight="1" x14ac:dyDescent="0.3">
      <c r="A153" s="664">
        <v>30</v>
      </c>
      <c r="B153" s="665" t="s">
        <v>521</v>
      </c>
      <c r="C153" s="665" t="s">
        <v>3969</v>
      </c>
      <c r="D153" s="746" t="s">
        <v>5322</v>
      </c>
      <c r="E153" s="747" t="s">
        <v>3983</v>
      </c>
      <c r="F153" s="665" t="s">
        <v>3966</v>
      </c>
      <c r="G153" s="665" t="s">
        <v>4203</v>
      </c>
      <c r="H153" s="665" t="s">
        <v>522</v>
      </c>
      <c r="I153" s="665" t="s">
        <v>1213</v>
      </c>
      <c r="J153" s="665" t="s">
        <v>1214</v>
      </c>
      <c r="K153" s="665" t="s">
        <v>4204</v>
      </c>
      <c r="L153" s="666">
        <v>33</v>
      </c>
      <c r="M153" s="666">
        <v>165</v>
      </c>
      <c r="N153" s="665">
        <v>5</v>
      </c>
      <c r="O153" s="748">
        <v>2</v>
      </c>
      <c r="P153" s="666">
        <v>132</v>
      </c>
      <c r="Q153" s="681">
        <v>0.8</v>
      </c>
      <c r="R153" s="665">
        <v>4</v>
      </c>
      <c r="S153" s="681">
        <v>0.8</v>
      </c>
      <c r="T153" s="748">
        <v>1.5</v>
      </c>
      <c r="U153" s="704">
        <v>0.75</v>
      </c>
    </row>
    <row r="154" spans="1:21" ht="14.4" customHeight="1" x14ac:dyDescent="0.3">
      <c r="A154" s="664">
        <v>30</v>
      </c>
      <c r="B154" s="665" t="s">
        <v>521</v>
      </c>
      <c r="C154" s="665" t="s">
        <v>3969</v>
      </c>
      <c r="D154" s="746" t="s">
        <v>5322</v>
      </c>
      <c r="E154" s="747" t="s">
        <v>3983</v>
      </c>
      <c r="F154" s="665" t="s">
        <v>3966</v>
      </c>
      <c r="G154" s="665" t="s">
        <v>4203</v>
      </c>
      <c r="H154" s="665" t="s">
        <v>522</v>
      </c>
      <c r="I154" s="665" t="s">
        <v>4205</v>
      </c>
      <c r="J154" s="665" t="s">
        <v>801</v>
      </c>
      <c r="K154" s="665" t="s">
        <v>4206</v>
      </c>
      <c r="L154" s="666">
        <v>0</v>
      </c>
      <c r="M154" s="666">
        <v>0</v>
      </c>
      <c r="N154" s="665">
        <v>6</v>
      </c>
      <c r="O154" s="748">
        <v>3.5</v>
      </c>
      <c r="P154" s="666"/>
      <c r="Q154" s="681"/>
      <c r="R154" s="665"/>
      <c r="S154" s="681">
        <v>0</v>
      </c>
      <c r="T154" s="748"/>
      <c r="U154" s="704">
        <v>0</v>
      </c>
    </row>
    <row r="155" spans="1:21" ht="14.4" customHeight="1" x14ac:dyDescent="0.3">
      <c r="A155" s="664">
        <v>30</v>
      </c>
      <c r="B155" s="665" t="s">
        <v>521</v>
      </c>
      <c r="C155" s="665" t="s">
        <v>3969</v>
      </c>
      <c r="D155" s="746" t="s">
        <v>5322</v>
      </c>
      <c r="E155" s="747" t="s">
        <v>3983</v>
      </c>
      <c r="F155" s="665" t="s">
        <v>3966</v>
      </c>
      <c r="G155" s="665" t="s">
        <v>4207</v>
      </c>
      <c r="H155" s="665" t="s">
        <v>522</v>
      </c>
      <c r="I155" s="665" t="s">
        <v>1797</v>
      </c>
      <c r="J155" s="665" t="s">
        <v>1798</v>
      </c>
      <c r="K155" s="665" t="s">
        <v>4208</v>
      </c>
      <c r="L155" s="666">
        <v>34.15</v>
      </c>
      <c r="M155" s="666">
        <v>34.15</v>
      </c>
      <c r="N155" s="665">
        <v>1</v>
      </c>
      <c r="O155" s="748">
        <v>0.5</v>
      </c>
      <c r="P155" s="666"/>
      <c r="Q155" s="681">
        <v>0</v>
      </c>
      <c r="R155" s="665"/>
      <c r="S155" s="681">
        <v>0</v>
      </c>
      <c r="T155" s="748"/>
      <c r="U155" s="704">
        <v>0</v>
      </c>
    </row>
    <row r="156" spans="1:21" ht="14.4" customHeight="1" x14ac:dyDescent="0.3">
      <c r="A156" s="664">
        <v>30</v>
      </c>
      <c r="B156" s="665" t="s">
        <v>521</v>
      </c>
      <c r="C156" s="665" t="s">
        <v>3969</v>
      </c>
      <c r="D156" s="746" t="s">
        <v>5322</v>
      </c>
      <c r="E156" s="747" t="s">
        <v>3983</v>
      </c>
      <c r="F156" s="665" t="s">
        <v>3966</v>
      </c>
      <c r="G156" s="665" t="s">
        <v>4207</v>
      </c>
      <c r="H156" s="665" t="s">
        <v>522</v>
      </c>
      <c r="I156" s="665" t="s">
        <v>1797</v>
      </c>
      <c r="J156" s="665" t="s">
        <v>1798</v>
      </c>
      <c r="K156" s="665" t="s">
        <v>4208</v>
      </c>
      <c r="L156" s="666">
        <v>34.6</v>
      </c>
      <c r="M156" s="666">
        <v>69.2</v>
      </c>
      <c r="N156" s="665">
        <v>2</v>
      </c>
      <c r="O156" s="748">
        <v>1</v>
      </c>
      <c r="P156" s="666"/>
      <c r="Q156" s="681">
        <v>0</v>
      </c>
      <c r="R156" s="665"/>
      <c r="S156" s="681">
        <v>0</v>
      </c>
      <c r="T156" s="748"/>
      <c r="U156" s="704">
        <v>0</v>
      </c>
    </row>
    <row r="157" spans="1:21" ht="14.4" customHeight="1" x14ac:dyDescent="0.3">
      <c r="A157" s="664">
        <v>30</v>
      </c>
      <c r="B157" s="665" t="s">
        <v>521</v>
      </c>
      <c r="C157" s="665" t="s">
        <v>3969</v>
      </c>
      <c r="D157" s="746" t="s">
        <v>5322</v>
      </c>
      <c r="E157" s="747" t="s">
        <v>3983</v>
      </c>
      <c r="F157" s="665" t="s">
        <v>3966</v>
      </c>
      <c r="G157" s="665" t="s">
        <v>4207</v>
      </c>
      <c r="H157" s="665" t="s">
        <v>522</v>
      </c>
      <c r="I157" s="665" t="s">
        <v>1797</v>
      </c>
      <c r="J157" s="665" t="s">
        <v>1798</v>
      </c>
      <c r="K157" s="665" t="s">
        <v>4208</v>
      </c>
      <c r="L157" s="666">
        <v>94.7</v>
      </c>
      <c r="M157" s="666">
        <v>473.5</v>
      </c>
      <c r="N157" s="665">
        <v>5</v>
      </c>
      <c r="O157" s="748">
        <v>2</v>
      </c>
      <c r="P157" s="666">
        <v>94.7</v>
      </c>
      <c r="Q157" s="681">
        <v>0.2</v>
      </c>
      <c r="R157" s="665">
        <v>1</v>
      </c>
      <c r="S157" s="681">
        <v>0.2</v>
      </c>
      <c r="T157" s="748">
        <v>0.5</v>
      </c>
      <c r="U157" s="704">
        <v>0.25</v>
      </c>
    </row>
    <row r="158" spans="1:21" ht="14.4" customHeight="1" x14ac:dyDescent="0.3">
      <c r="A158" s="664">
        <v>30</v>
      </c>
      <c r="B158" s="665" t="s">
        <v>521</v>
      </c>
      <c r="C158" s="665" t="s">
        <v>3969</v>
      </c>
      <c r="D158" s="746" t="s">
        <v>5322</v>
      </c>
      <c r="E158" s="747" t="s">
        <v>3983</v>
      </c>
      <c r="F158" s="665" t="s">
        <v>3966</v>
      </c>
      <c r="G158" s="665" t="s">
        <v>4209</v>
      </c>
      <c r="H158" s="665" t="s">
        <v>522</v>
      </c>
      <c r="I158" s="665" t="s">
        <v>2351</v>
      </c>
      <c r="J158" s="665" t="s">
        <v>2352</v>
      </c>
      <c r="K158" s="665" t="s">
        <v>4210</v>
      </c>
      <c r="L158" s="666">
        <v>45.86</v>
      </c>
      <c r="M158" s="666">
        <v>45.86</v>
      </c>
      <c r="N158" s="665">
        <v>1</v>
      </c>
      <c r="O158" s="748">
        <v>0.5</v>
      </c>
      <c r="P158" s="666">
        <v>45.86</v>
      </c>
      <c r="Q158" s="681">
        <v>1</v>
      </c>
      <c r="R158" s="665">
        <v>1</v>
      </c>
      <c r="S158" s="681">
        <v>1</v>
      </c>
      <c r="T158" s="748">
        <v>0.5</v>
      </c>
      <c r="U158" s="704">
        <v>1</v>
      </c>
    </row>
    <row r="159" spans="1:21" ht="14.4" customHeight="1" x14ac:dyDescent="0.3">
      <c r="A159" s="664">
        <v>30</v>
      </c>
      <c r="B159" s="665" t="s">
        <v>521</v>
      </c>
      <c r="C159" s="665" t="s">
        <v>3969</v>
      </c>
      <c r="D159" s="746" t="s">
        <v>5322</v>
      </c>
      <c r="E159" s="747" t="s">
        <v>3983</v>
      </c>
      <c r="F159" s="665" t="s">
        <v>3966</v>
      </c>
      <c r="G159" s="665" t="s">
        <v>4211</v>
      </c>
      <c r="H159" s="665" t="s">
        <v>522</v>
      </c>
      <c r="I159" s="665" t="s">
        <v>4212</v>
      </c>
      <c r="J159" s="665" t="s">
        <v>4213</v>
      </c>
      <c r="K159" s="665" t="s">
        <v>4214</v>
      </c>
      <c r="L159" s="666">
        <v>0</v>
      </c>
      <c r="M159" s="666">
        <v>0</v>
      </c>
      <c r="N159" s="665">
        <v>1</v>
      </c>
      <c r="O159" s="748">
        <v>0.5</v>
      </c>
      <c r="P159" s="666"/>
      <c r="Q159" s="681"/>
      <c r="R159" s="665"/>
      <c r="S159" s="681">
        <v>0</v>
      </c>
      <c r="T159" s="748"/>
      <c r="U159" s="704">
        <v>0</v>
      </c>
    </row>
    <row r="160" spans="1:21" ht="14.4" customHeight="1" x14ac:dyDescent="0.3">
      <c r="A160" s="664">
        <v>30</v>
      </c>
      <c r="B160" s="665" t="s">
        <v>521</v>
      </c>
      <c r="C160" s="665" t="s">
        <v>3969</v>
      </c>
      <c r="D160" s="746" t="s">
        <v>5322</v>
      </c>
      <c r="E160" s="747" t="s">
        <v>3983</v>
      </c>
      <c r="F160" s="665" t="s">
        <v>3966</v>
      </c>
      <c r="G160" s="665" t="s">
        <v>4031</v>
      </c>
      <c r="H160" s="665" t="s">
        <v>522</v>
      </c>
      <c r="I160" s="665" t="s">
        <v>1271</v>
      </c>
      <c r="J160" s="665" t="s">
        <v>1272</v>
      </c>
      <c r="K160" s="665" t="s">
        <v>4215</v>
      </c>
      <c r="L160" s="666">
        <v>166.1</v>
      </c>
      <c r="M160" s="666">
        <v>166.1</v>
      </c>
      <c r="N160" s="665">
        <v>1</v>
      </c>
      <c r="O160" s="748">
        <v>0.5</v>
      </c>
      <c r="P160" s="666"/>
      <c r="Q160" s="681">
        <v>0</v>
      </c>
      <c r="R160" s="665"/>
      <c r="S160" s="681">
        <v>0</v>
      </c>
      <c r="T160" s="748"/>
      <c r="U160" s="704">
        <v>0</v>
      </c>
    </row>
    <row r="161" spans="1:21" ht="14.4" customHeight="1" x14ac:dyDescent="0.3">
      <c r="A161" s="664">
        <v>30</v>
      </c>
      <c r="B161" s="665" t="s">
        <v>521</v>
      </c>
      <c r="C161" s="665" t="s">
        <v>3969</v>
      </c>
      <c r="D161" s="746" t="s">
        <v>5322</v>
      </c>
      <c r="E161" s="747" t="s">
        <v>3983</v>
      </c>
      <c r="F161" s="665" t="s">
        <v>3966</v>
      </c>
      <c r="G161" s="665" t="s">
        <v>4031</v>
      </c>
      <c r="H161" s="665" t="s">
        <v>522</v>
      </c>
      <c r="I161" s="665" t="s">
        <v>1127</v>
      </c>
      <c r="J161" s="665" t="s">
        <v>4216</v>
      </c>
      <c r="K161" s="665" t="s">
        <v>3734</v>
      </c>
      <c r="L161" s="666">
        <v>38.729999999999997</v>
      </c>
      <c r="M161" s="666">
        <v>77.459999999999994</v>
      </c>
      <c r="N161" s="665">
        <v>2</v>
      </c>
      <c r="O161" s="748">
        <v>1</v>
      </c>
      <c r="P161" s="666"/>
      <c r="Q161" s="681">
        <v>0</v>
      </c>
      <c r="R161" s="665"/>
      <c r="S161" s="681">
        <v>0</v>
      </c>
      <c r="T161" s="748"/>
      <c r="U161" s="704">
        <v>0</v>
      </c>
    </row>
    <row r="162" spans="1:21" ht="14.4" customHeight="1" x14ac:dyDescent="0.3">
      <c r="A162" s="664">
        <v>30</v>
      </c>
      <c r="B162" s="665" t="s">
        <v>521</v>
      </c>
      <c r="C162" s="665" t="s">
        <v>3969</v>
      </c>
      <c r="D162" s="746" t="s">
        <v>5322</v>
      </c>
      <c r="E162" s="747" t="s">
        <v>3983</v>
      </c>
      <c r="F162" s="665" t="s">
        <v>3966</v>
      </c>
      <c r="G162" s="665" t="s">
        <v>4031</v>
      </c>
      <c r="H162" s="665" t="s">
        <v>522</v>
      </c>
      <c r="I162" s="665" t="s">
        <v>4217</v>
      </c>
      <c r="J162" s="665" t="s">
        <v>1272</v>
      </c>
      <c r="K162" s="665" t="s">
        <v>4033</v>
      </c>
      <c r="L162" s="666">
        <v>0</v>
      </c>
      <c r="M162" s="666">
        <v>0</v>
      </c>
      <c r="N162" s="665">
        <v>2</v>
      </c>
      <c r="O162" s="748">
        <v>1</v>
      </c>
      <c r="P162" s="666"/>
      <c r="Q162" s="681"/>
      <c r="R162" s="665"/>
      <c r="S162" s="681">
        <v>0</v>
      </c>
      <c r="T162" s="748"/>
      <c r="U162" s="704">
        <v>0</v>
      </c>
    </row>
    <row r="163" spans="1:21" ht="14.4" customHeight="1" x14ac:dyDescent="0.3">
      <c r="A163" s="664">
        <v>30</v>
      </c>
      <c r="B163" s="665" t="s">
        <v>521</v>
      </c>
      <c r="C163" s="665" t="s">
        <v>3969</v>
      </c>
      <c r="D163" s="746" t="s">
        <v>5322</v>
      </c>
      <c r="E163" s="747" t="s">
        <v>3983</v>
      </c>
      <c r="F163" s="665" t="s">
        <v>3966</v>
      </c>
      <c r="G163" s="665" t="s">
        <v>4218</v>
      </c>
      <c r="H163" s="665" t="s">
        <v>522</v>
      </c>
      <c r="I163" s="665" t="s">
        <v>4219</v>
      </c>
      <c r="J163" s="665" t="s">
        <v>4220</v>
      </c>
      <c r="K163" s="665" t="s">
        <v>4221</v>
      </c>
      <c r="L163" s="666">
        <v>0</v>
      </c>
      <c r="M163" s="666">
        <v>0</v>
      </c>
      <c r="N163" s="665">
        <v>1</v>
      </c>
      <c r="O163" s="748">
        <v>0.5</v>
      </c>
      <c r="P163" s="666"/>
      <c r="Q163" s="681"/>
      <c r="R163" s="665"/>
      <c r="S163" s="681">
        <v>0</v>
      </c>
      <c r="T163" s="748"/>
      <c r="U163" s="704">
        <v>0</v>
      </c>
    </row>
    <row r="164" spans="1:21" ht="14.4" customHeight="1" x14ac:dyDescent="0.3">
      <c r="A164" s="664">
        <v>30</v>
      </c>
      <c r="B164" s="665" t="s">
        <v>521</v>
      </c>
      <c r="C164" s="665" t="s">
        <v>3969</v>
      </c>
      <c r="D164" s="746" t="s">
        <v>5322</v>
      </c>
      <c r="E164" s="747" t="s">
        <v>3983</v>
      </c>
      <c r="F164" s="665" t="s">
        <v>3966</v>
      </c>
      <c r="G164" s="665" t="s">
        <v>4222</v>
      </c>
      <c r="H164" s="665" t="s">
        <v>522</v>
      </c>
      <c r="I164" s="665" t="s">
        <v>4223</v>
      </c>
      <c r="J164" s="665" t="s">
        <v>4224</v>
      </c>
      <c r="K164" s="665" t="s">
        <v>3716</v>
      </c>
      <c r="L164" s="666">
        <v>0</v>
      </c>
      <c r="M164" s="666">
        <v>0</v>
      </c>
      <c r="N164" s="665">
        <v>2</v>
      </c>
      <c r="O164" s="748">
        <v>0.5</v>
      </c>
      <c r="P164" s="666"/>
      <c r="Q164" s="681"/>
      <c r="R164" s="665"/>
      <c r="S164" s="681">
        <v>0</v>
      </c>
      <c r="T164" s="748"/>
      <c r="U164" s="704">
        <v>0</v>
      </c>
    </row>
    <row r="165" spans="1:21" ht="14.4" customHeight="1" x14ac:dyDescent="0.3">
      <c r="A165" s="664">
        <v>30</v>
      </c>
      <c r="B165" s="665" t="s">
        <v>521</v>
      </c>
      <c r="C165" s="665" t="s">
        <v>3969</v>
      </c>
      <c r="D165" s="746" t="s">
        <v>5322</v>
      </c>
      <c r="E165" s="747" t="s">
        <v>3983</v>
      </c>
      <c r="F165" s="665" t="s">
        <v>3966</v>
      </c>
      <c r="G165" s="665" t="s">
        <v>4225</v>
      </c>
      <c r="H165" s="665" t="s">
        <v>522</v>
      </c>
      <c r="I165" s="665" t="s">
        <v>1805</v>
      </c>
      <c r="J165" s="665" t="s">
        <v>1806</v>
      </c>
      <c r="K165" s="665" t="s">
        <v>4226</v>
      </c>
      <c r="L165" s="666">
        <v>76.22</v>
      </c>
      <c r="M165" s="666">
        <v>76.22</v>
      </c>
      <c r="N165" s="665">
        <v>1</v>
      </c>
      <c r="O165" s="748">
        <v>0.5</v>
      </c>
      <c r="P165" s="666"/>
      <c r="Q165" s="681">
        <v>0</v>
      </c>
      <c r="R165" s="665"/>
      <c r="S165" s="681">
        <v>0</v>
      </c>
      <c r="T165" s="748"/>
      <c r="U165" s="704">
        <v>0</v>
      </c>
    </row>
    <row r="166" spans="1:21" ht="14.4" customHeight="1" x14ac:dyDescent="0.3">
      <c r="A166" s="664">
        <v>30</v>
      </c>
      <c r="B166" s="665" t="s">
        <v>521</v>
      </c>
      <c r="C166" s="665" t="s">
        <v>3969</v>
      </c>
      <c r="D166" s="746" t="s">
        <v>5322</v>
      </c>
      <c r="E166" s="747" t="s">
        <v>3983</v>
      </c>
      <c r="F166" s="665" t="s">
        <v>3966</v>
      </c>
      <c r="G166" s="665" t="s">
        <v>4227</v>
      </c>
      <c r="H166" s="665" t="s">
        <v>2584</v>
      </c>
      <c r="I166" s="665" t="s">
        <v>2780</v>
      </c>
      <c r="J166" s="665" t="s">
        <v>2781</v>
      </c>
      <c r="K166" s="665" t="s">
        <v>3725</v>
      </c>
      <c r="L166" s="666">
        <v>35.11</v>
      </c>
      <c r="M166" s="666">
        <v>70.22</v>
      </c>
      <c r="N166" s="665">
        <v>2</v>
      </c>
      <c r="O166" s="748">
        <v>1.5</v>
      </c>
      <c r="P166" s="666">
        <v>35.11</v>
      </c>
      <c r="Q166" s="681">
        <v>0.5</v>
      </c>
      <c r="R166" s="665">
        <v>1</v>
      </c>
      <c r="S166" s="681">
        <v>0.5</v>
      </c>
      <c r="T166" s="748">
        <v>1</v>
      </c>
      <c r="U166" s="704">
        <v>0.66666666666666663</v>
      </c>
    </row>
    <row r="167" spans="1:21" ht="14.4" customHeight="1" x14ac:dyDescent="0.3">
      <c r="A167" s="664">
        <v>30</v>
      </c>
      <c r="B167" s="665" t="s">
        <v>521</v>
      </c>
      <c r="C167" s="665" t="s">
        <v>3969</v>
      </c>
      <c r="D167" s="746" t="s">
        <v>5322</v>
      </c>
      <c r="E167" s="747" t="s">
        <v>3983</v>
      </c>
      <c r="F167" s="665" t="s">
        <v>3966</v>
      </c>
      <c r="G167" s="665" t="s">
        <v>4228</v>
      </c>
      <c r="H167" s="665" t="s">
        <v>522</v>
      </c>
      <c r="I167" s="665" t="s">
        <v>792</v>
      </c>
      <c r="J167" s="665" t="s">
        <v>4229</v>
      </c>
      <c r="K167" s="665" t="s">
        <v>4230</v>
      </c>
      <c r="L167" s="666">
        <v>23.61</v>
      </c>
      <c r="M167" s="666">
        <v>23.61</v>
      </c>
      <c r="N167" s="665">
        <v>1</v>
      </c>
      <c r="O167" s="748">
        <v>0.5</v>
      </c>
      <c r="P167" s="666"/>
      <c r="Q167" s="681">
        <v>0</v>
      </c>
      <c r="R167" s="665"/>
      <c r="S167" s="681">
        <v>0</v>
      </c>
      <c r="T167" s="748"/>
      <c r="U167" s="704">
        <v>0</v>
      </c>
    </row>
    <row r="168" spans="1:21" ht="14.4" customHeight="1" x14ac:dyDescent="0.3">
      <c r="A168" s="664">
        <v>30</v>
      </c>
      <c r="B168" s="665" t="s">
        <v>521</v>
      </c>
      <c r="C168" s="665" t="s">
        <v>3969</v>
      </c>
      <c r="D168" s="746" t="s">
        <v>5322</v>
      </c>
      <c r="E168" s="747" t="s">
        <v>3983</v>
      </c>
      <c r="F168" s="665" t="s">
        <v>3966</v>
      </c>
      <c r="G168" s="665" t="s">
        <v>4108</v>
      </c>
      <c r="H168" s="665" t="s">
        <v>2584</v>
      </c>
      <c r="I168" s="665" t="s">
        <v>3029</v>
      </c>
      <c r="J168" s="665" t="s">
        <v>3030</v>
      </c>
      <c r="K168" s="665" t="s">
        <v>3692</v>
      </c>
      <c r="L168" s="666">
        <v>93.43</v>
      </c>
      <c r="M168" s="666">
        <v>467.15000000000003</v>
      </c>
      <c r="N168" s="665">
        <v>5</v>
      </c>
      <c r="O168" s="748">
        <v>2.5</v>
      </c>
      <c r="P168" s="666">
        <v>93.43</v>
      </c>
      <c r="Q168" s="681">
        <v>0.2</v>
      </c>
      <c r="R168" s="665">
        <v>1</v>
      </c>
      <c r="S168" s="681">
        <v>0.2</v>
      </c>
      <c r="T168" s="748">
        <v>0.5</v>
      </c>
      <c r="U168" s="704">
        <v>0.2</v>
      </c>
    </row>
    <row r="169" spans="1:21" ht="14.4" customHeight="1" x14ac:dyDescent="0.3">
      <c r="A169" s="664">
        <v>30</v>
      </c>
      <c r="B169" s="665" t="s">
        <v>521</v>
      </c>
      <c r="C169" s="665" t="s">
        <v>3969</v>
      </c>
      <c r="D169" s="746" t="s">
        <v>5322</v>
      </c>
      <c r="E169" s="747" t="s">
        <v>3983</v>
      </c>
      <c r="F169" s="665" t="s">
        <v>3966</v>
      </c>
      <c r="G169" s="665" t="s">
        <v>4108</v>
      </c>
      <c r="H169" s="665" t="s">
        <v>2584</v>
      </c>
      <c r="I169" s="665" t="s">
        <v>3064</v>
      </c>
      <c r="J169" s="665" t="s">
        <v>3030</v>
      </c>
      <c r="K169" s="665" t="s">
        <v>3693</v>
      </c>
      <c r="L169" s="666">
        <v>186.87</v>
      </c>
      <c r="M169" s="666">
        <v>186.87</v>
      </c>
      <c r="N169" s="665">
        <v>1</v>
      </c>
      <c r="O169" s="748">
        <v>0.5</v>
      </c>
      <c r="P169" s="666">
        <v>186.87</v>
      </c>
      <c r="Q169" s="681">
        <v>1</v>
      </c>
      <c r="R169" s="665">
        <v>1</v>
      </c>
      <c r="S169" s="681">
        <v>1</v>
      </c>
      <c r="T169" s="748">
        <v>0.5</v>
      </c>
      <c r="U169" s="704">
        <v>1</v>
      </c>
    </row>
    <row r="170" spans="1:21" ht="14.4" customHeight="1" x14ac:dyDescent="0.3">
      <c r="A170" s="664">
        <v>30</v>
      </c>
      <c r="B170" s="665" t="s">
        <v>521</v>
      </c>
      <c r="C170" s="665" t="s">
        <v>3969</v>
      </c>
      <c r="D170" s="746" t="s">
        <v>5322</v>
      </c>
      <c r="E170" s="747" t="s">
        <v>3983</v>
      </c>
      <c r="F170" s="665" t="s">
        <v>3966</v>
      </c>
      <c r="G170" s="665" t="s">
        <v>4108</v>
      </c>
      <c r="H170" s="665" t="s">
        <v>522</v>
      </c>
      <c r="I170" s="665" t="s">
        <v>4231</v>
      </c>
      <c r="J170" s="665" t="s">
        <v>4232</v>
      </c>
      <c r="K170" s="665" t="s">
        <v>4233</v>
      </c>
      <c r="L170" s="666">
        <v>0</v>
      </c>
      <c r="M170" s="666">
        <v>0</v>
      </c>
      <c r="N170" s="665">
        <v>2</v>
      </c>
      <c r="O170" s="748">
        <v>1.5</v>
      </c>
      <c r="P170" s="666"/>
      <c r="Q170" s="681"/>
      <c r="R170" s="665"/>
      <c r="S170" s="681">
        <v>0</v>
      </c>
      <c r="T170" s="748"/>
      <c r="U170" s="704">
        <v>0</v>
      </c>
    </row>
    <row r="171" spans="1:21" ht="14.4" customHeight="1" x14ac:dyDescent="0.3">
      <c r="A171" s="664">
        <v>30</v>
      </c>
      <c r="B171" s="665" t="s">
        <v>521</v>
      </c>
      <c r="C171" s="665" t="s">
        <v>3969</v>
      </c>
      <c r="D171" s="746" t="s">
        <v>5322</v>
      </c>
      <c r="E171" s="747" t="s">
        <v>3983</v>
      </c>
      <c r="F171" s="665" t="s">
        <v>3966</v>
      </c>
      <c r="G171" s="665" t="s">
        <v>4234</v>
      </c>
      <c r="H171" s="665" t="s">
        <v>522</v>
      </c>
      <c r="I171" s="665" t="s">
        <v>4235</v>
      </c>
      <c r="J171" s="665" t="s">
        <v>4236</v>
      </c>
      <c r="K171" s="665" t="s">
        <v>4237</v>
      </c>
      <c r="L171" s="666">
        <v>0</v>
      </c>
      <c r="M171" s="666">
        <v>0</v>
      </c>
      <c r="N171" s="665">
        <v>1</v>
      </c>
      <c r="O171" s="748">
        <v>0.5</v>
      </c>
      <c r="P171" s="666">
        <v>0</v>
      </c>
      <c r="Q171" s="681"/>
      <c r="R171" s="665">
        <v>1</v>
      </c>
      <c r="S171" s="681">
        <v>1</v>
      </c>
      <c r="T171" s="748">
        <v>0.5</v>
      </c>
      <c r="U171" s="704">
        <v>1</v>
      </c>
    </row>
    <row r="172" spans="1:21" ht="14.4" customHeight="1" x14ac:dyDescent="0.3">
      <c r="A172" s="664">
        <v>30</v>
      </c>
      <c r="B172" s="665" t="s">
        <v>521</v>
      </c>
      <c r="C172" s="665" t="s">
        <v>3969</v>
      </c>
      <c r="D172" s="746" t="s">
        <v>5322</v>
      </c>
      <c r="E172" s="747" t="s">
        <v>3983</v>
      </c>
      <c r="F172" s="665" t="s">
        <v>3966</v>
      </c>
      <c r="G172" s="665" t="s">
        <v>4038</v>
      </c>
      <c r="H172" s="665" t="s">
        <v>522</v>
      </c>
      <c r="I172" s="665" t="s">
        <v>1191</v>
      </c>
      <c r="J172" s="665" t="s">
        <v>4040</v>
      </c>
      <c r="K172" s="665" t="s">
        <v>4238</v>
      </c>
      <c r="L172" s="666">
        <v>35.18</v>
      </c>
      <c r="M172" s="666">
        <v>35.18</v>
      </c>
      <c r="N172" s="665">
        <v>1</v>
      </c>
      <c r="O172" s="748">
        <v>0.5</v>
      </c>
      <c r="P172" s="666"/>
      <c r="Q172" s="681">
        <v>0</v>
      </c>
      <c r="R172" s="665"/>
      <c r="S172" s="681">
        <v>0</v>
      </c>
      <c r="T172" s="748"/>
      <c r="U172" s="704">
        <v>0</v>
      </c>
    </row>
    <row r="173" spans="1:21" ht="14.4" customHeight="1" x14ac:dyDescent="0.3">
      <c r="A173" s="664">
        <v>30</v>
      </c>
      <c r="B173" s="665" t="s">
        <v>521</v>
      </c>
      <c r="C173" s="665" t="s">
        <v>3969</v>
      </c>
      <c r="D173" s="746" t="s">
        <v>5322</v>
      </c>
      <c r="E173" s="747" t="s">
        <v>3983</v>
      </c>
      <c r="F173" s="665" t="s">
        <v>3966</v>
      </c>
      <c r="G173" s="665" t="s">
        <v>4038</v>
      </c>
      <c r="H173" s="665" t="s">
        <v>522</v>
      </c>
      <c r="I173" s="665" t="s">
        <v>4039</v>
      </c>
      <c r="J173" s="665" t="s">
        <v>4040</v>
      </c>
      <c r="K173" s="665" t="s">
        <v>3869</v>
      </c>
      <c r="L173" s="666">
        <v>0</v>
      </c>
      <c r="M173" s="666">
        <v>0</v>
      </c>
      <c r="N173" s="665">
        <v>7</v>
      </c>
      <c r="O173" s="748">
        <v>3</v>
      </c>
      <c r="P173" s="666"/>
      <c r="Q173" s="681"/>
      <c r="R173" s="665"/>
      <c r="S173" s="681">
        <v>0</v>
      </c>
      <c r="T173" s="748"/>
      <c r="U173" s="704">
        <v>0</v>
      </c>
    </row>
    <row r="174" spans="1:21" ht="14.4" customHeight="1" x14ac:dyDescent="0.3">
      <c r="A174" s="664">
        <v>30</v>
      </c>
      <c r="B174" s="665" t="s">
        <v>521</v>
      </c>
      <c r="C174" s="665" t="s">
        <v>3969</v>
      </c>
      <c r="D174" s="746" t="s">
        <v>5322</v>
      </c>
      <c r="E174" s="747" t="s">
        <v>3983</v>
      </c>
      <c r="F174" s="665" t="s">
        <v>3966</v>
      </c>
      <c r="G174" s="665" t="s">
        <v>4038</v>
      </c>
      <c r="H174" s="665" t="s">
        <v>522</v>
      </c>
      <c r="I174" s="665" t="s">
        <v>1436</v>
      </c>
      <c r="J174" s="665" t="s">
        <v>1004</v>
      </c>
      <c r="K174" s="665" t="s">
        <v>4239</v>
      </c>
      <c r="L174" s="666">
        <v>0</v>
      </c>
      <c r="M174" s="666">
        <v>0</v>
      </c>
      <c r="N174" s="665">
        <v>5</v>
      </c>
      <c r="O174" s="748">
        <v>2</v>
      </c>
      <c r="P174" s="666">
        <v>0</v>
      </c>
      <c r="Q174" s="681"/>
      <c r="R174" s="665">
        <v>2</v>
      </c>
      <c r="S174" s="681">
        <v>0.4</v>
      </c>
      <c r="T174" s="748">
        <v>1</v>
      </c>
      <c r="U174" s="704">
        <v>0.5</v>
      </c>
    </row>
    <row r="175" spans="1:21" ht="14.4" customHeight="1" x14ac:dyDescent="0.3">
      <c r="A175" s="664">
        <v>30</v>
      </c>
      <c r="B175" s="665" t="s">
        <v>521</v>
      </c>
      <c r="C175" s="665" t="s">
        <v>3969</v>
      </c>
      <c r="D175" s="746" t="s">
        <v>5322</v>
      </c>
      <c r="E175" s="747" t="s">
        <v>3983</v>
      </c>
      <c r="F175" s="665" t="s">
        <v>3966</v>
      </c>
      <c r="G175" s="665" t="s">
        <v>4038</v>
      </c>
      <c r="H175" s="665" t="s">
        <v>522</v>
      </c>
      <c r="I175" s="665" t="s">
        <v>4240</v>
      </c>
      <c r="J175" s="665" t="s">
        <v>1245</v>
      </c>
      <c r="K175" s="665" t="s">
        <v>4241</v>
      </c>
      <c r="L175" s="666">
        <v>10.55</v>
      </c>
      <c r="M175" s="666">
        <v>63.3</v>
      </c>
      <c r="N175" s="665">
        <v>6</v>
      </c>
      <c r="O175" s="748">
        <v>3.5</v>
      </c>
      <c r="P175" s="666">
        <v>10.55</v>
      </c>
      <c r="Q175" s="681">
        <v>0.16666666666666669</v>
      </c>
      <c r="R175" s="665">
        <v>1</v>
      </c>
      <c r="S175" s="681">
        <v>0.16666666666666666</v>
      </c>
      <c r="T175" s="748">
        <v>0.5</v>
      </c>
      <c r="U175" s="704">
        <v>0.14285714285714285</v>
      </c>
    </row>
    <row r="176" spans="1:21" ht="14.4" customHeight="1" x14ac:dyDescent="0.3">
      <c r="A176" s="664">
        <v>30</v>
      </c>
      <c r="B176" s="665" t="s">
        <v>521</v>
      </c>
      <c r="C176" s="665" t="s">
        <v>3969</v>
      </c>
      <c r="D176" s="746" t="s">
        <v>5322</v>
      </c>
      <c r="E176" s="747" t="s">
        <v>3983</v>
      </c>
      <c r="F176" s="665" t="s">
        <v>3966</v>
      </c>
      <c r="G176" s="665" t="s">
        <v>4038</v>
      </c>
      <c r="H176" s="665" t="s">
        <v>522</v>
      </c>
      <c r="I176" s="665" t="s">
        <v>4242</v>
      </c>
      <c r="J176" s="665" t="s">
        <v>2394</v>
      </c>
      <c r="K176" s="665" t="s">
        <v>4243</v>
      </c>
      <c r="L176" s="666">
        <v>0</v>
      </c>
      <c r="M176" s="666">
        <v>0</v>
      </c>
      <c r="N176" s="665">
        <v>1</v>
      </c>
      <c r="O176" s="748">
        <v>0.5</v>
      </c>
      <c r="P176" s="666"/>
      <c r="Q176" s="681"/>
      <c r="R176" s="665"/>
      <c r="S176" s="681">
        <v>0</v>
      </c>
      <c r="T176" s="748"/>
      <c r="U176" s="704">
        <v>0</v>
      </c>
    </row>
    <row r="177" spans="1:21" ht="14.4" customHeight="1" x14ac:dyDescent="0.3">
      <c r="A177" s="664">
        <v>30</v>
      </c>
      <c r="B177" s="665" t="s">
        <v>521</v>
      </c>
      <c r="C177" s="665" t="s">
        <v>3969</v>
      </c>
      <c r="D177" s="746" t="s">
        <v>5322</v>
      </c>
      <c r="E177" s="747" t="s">
        <v>3983</v>
      </c>
      <c r="F177" s="665" t="s">
        <v>3966</v>
      </c>
      <c r="G177" s="665" t="s">
        <v>4038</v>
      </c>
      <c r="H177" s="665" t="s">
        <v>522</v>
      </c>
      <c r="I177" s="665" t="s">
        <v>4244</v>
      </c>
      <c r="J177" s="665" t="s">
        <v>2394</v>
      </c>
      <c r="K177" s="665" t="s">
        <v>4245</v>
      </c>
      <c r="L177" s="666">
        <v>0</v>
      </c>
      <c r="M177" s="666">
        <v>0</v>
      </c>
      <c r="N177" s="665">
        <v>1</v>
      </c>
      <c r="O177" s="748">
        <v>0.5</v>
      </c>
      <c r="P177" s="666"/>
      <c r="Q177" s="681"/>
      <c r="R177" s="665"/>
      <c r="S177" s="681">
        <v>0</v>
      </c>
      <c r="T177" s="748"/>
      <c r="U177" s="704">
        <v>0</v>
      </c>
    </row>
    <row r="178" spans="1:21" ht="14.4" customHeight="1" x14ac:dyDescent="0.3">
      <c r="A178" s="664">
        <v>30</v>
      </c>
      <c r="B178" s="665" t="s">
        <v>521</v>
      </c>
      <c r="C178" s="665" t="s">
        <v>3969</v>
      </c>
      <c r="D178" s="746" t="s">
        <v>5322</v>
      </c>
      <c r="E178" s="747" t="s">
        <v>3983</v>
      </c>
      <c r="F178" s="665" t="s">
        <v>3966</v>
      </c>
      <c r="G178" s="665" t="s">
        <v>4043</v>
      </c>
      <c r="H178" s="665" t="s">
        <v>522</v>
      </c>
      <c r="I178" s="665" t="s">
        <v>1018</v>
      </c>
      <c r="J178" s="665" t="s">
        <v>4044</v>
      </c>
      <c r="K178" s="665" t="s">
        <v>1121</v>
      </c>
      <c r="L178" s="666">
        <v>88.76</v>
      </c>
      <c r="M178" s="666">
        <v>266.28000000000003</v>
      </c>
      <c r="N178" s="665">
        <v>3</v>
      </c>
      <c r="O178" s="748">
        <v>1.5</v>
      </c>
      <c r="P178" s="666"/>
      <c r="Q178" s="681">
        <v>0</v>
      </c>
      <c r="R178" s="665"/>
      <c r="S178" s="681">
        <v>0</v>
      </c>
      <c r="T178" s="748"/>
      <c r="U178" s="704">
        <v>0</v>
      </c>
    </row>
    <row r="179" spans="1:21" ht="14.4" customHeight="1" x14ac:dyDescent="0.3">
      <c r="A179" s="664">
        <v>30</v>
      </c>
      <c r="B179" s="665" t="s">
        <v>521</v>
      </c>
      <c r="C179" s="665" t="s">
        <v>3969</v>
      </c>
      <c r="D179" s="746" t="s">
        <v>5322</v>
      </c>
      <c r="E179" s="747" t="s">
        <v>3983</v>
      </c>
      <c r="F179" s="665" t="s">
        <v>3966</v>
      </c>
      <c r="G179" s="665" t="s">
        <v>4246</v>
      </c>
      <c r="H179" s="665" t="s">
        <v>2584</v>
      </c>
      <c r="I179" s="665" t="s">
        <v>2829</v>
      </c>
      <c r="J179" s="665" t="s">
        <v>3884</v>
      </c>
      <c r="K179" s="665" t="s">
        <v>2831</v>
      </c>
      <c r="L179" s="666">
        <v>109.89</v>
      </c>
      <c r="M179" s="666">
        <v>219.78</v>
      </c>
      <c r="N179" s="665">
        <v>2</v>
      </c>
      <c r="O179" s="748">
        <v>0.5</v>
      </c>
      <c r="P179" s="666"/>
      <c r="Q179" s="681">
        <v>0</v>
      </c>
      <c r="R179" s="665"/>
      <c r="S179" s="681">
        <v>0</v>
      </c>
      <c r="T179" s="748"/>
      <c r="U179" s="704">
        <v>0</v>
      </c>
    </row>
    <row r="180" spans="1:21" ht="14.4" customHeight="1" x14ac:dyDescent="0.3">
      <c r="A180" s="664">
        <v>30</v>
      </c>
      <c r="B180" s="665" t="s">
        <v>521</v>
      </c>
      <c r="C180" s="665" t="s">
        <v>3969</v>
      </c>
      <c r="D180" s="746" t="s">
        <v>5322</v>
      </c>
      <c r="E180" s="747" t="s">
        <v>3983</v>
      </c>
      <c r="F180" s="665" t="s">
        <v>3966</v>
      </c>
      <c r="G180" s="665" t="s">
        <v>4045</v>
      </c>
      <c r="H180" s="665" t="s">
        <v>2584</v>
      </c>
      <c r="I180" s="665" t="s">
        <v>2733</v>
      </c>
      <c r="J180" s="665" t="s">
        <v>2734</v>
      </c>
      <c r="K180" s="665" t="s">
        <v>3632</v>
      </c>
      <c r="L180" s="666">
        <v>28.81</v>
      </c>
      <c r="M180" s="666">
        <v>57.62</v>
      </c>
      <c r="N180" s="665">
        <v>2</v>
      </c>
      <c r="O180" s="748">
        <v>1</v>
      </c>
      <c r="P180" s="666">
        <v>28.81</v>
      </c>
      <c r="Q180" s="681">
        <v>0.5</v>
      </c>
      <c r="R180" s="665">
        <v>1</v>
      </c>
      <c r="S180" s="681">
        <v>0.5</v>
      </c>
      <c r="T180" s="748">
        <v>0.5</v>
      </c>
      <c r="U180" s="704">
        <v>0.5</v>
      </c>
    </row>
    <row r="181" spans="1:21" ht="14.4" customHeight="1" x14ac:dyDescent="0.3">
      <c r="A181" s="664">
        <v>30</v>
      </c>
      <c r="B181" s="665" t="s">
        <v>521</v>
      </c>
      <c r="C181" s="665" t="s">
        <v>3969</v>
      </c>
      <c r="D181" s="746" t="s">
        <v>5322</v>
      </c>
      <c r="E181" s="747" t="s">
        <v>3983</v>
      </c>
      <c r="F181" s="665" t="s">
        <v>3966</v>
      </c>
      <c r="G181" s="665" t="s">
        <v>4247</v>
      </c>
      <c r="H181" s="665" t="s">
        <v>522</v>
      </c>
      <c r="I181" s="665" t="s">
        <v>1492</v>
      </c>
      <c r="J181" s="665" t="s">
        <v>1493</v>
      </c>
      <c r="K181" s="665" t="s">
        <v>3892</v>
      </c>
      <c r="L181" s="666">
        <v>0</v>
      </c>
      <c r="M181" s="666">
        <v>0</v>
      </c>
      <c r="N181" s="665">
        <v>1</v>
      </c>
      <c r="O181" s="748">
        <v>0.5</v>
      </c>
      <c r="P181" s="666"/>
      <c r="Q181" s="681"/>
      <c r="R181" s="665"/>
      <c r="S181" s="681">
        <v>0</v>
      </c>
      <c r="T181" s="748"/>
      <c r="U181" s="704">
        <v>0</v>
      </c>
    </row>
    <row r="182" spans="1:21" ht="14.4" customHeight="1" x14ac:dyDescent="0.3">
      <c r="A182" s="664">
        <v>30</v>
      </c>
      <c r="B182" s="665" t="s">
        <v>521</v>
      </c>
      <c r="C182" s="665" t="s">
        <v>3969</v>
      </c>
      <c r="D182" s="746" t="s">
        <v>5322</v>
      </c>
      <c r="E182" s="747" t="s">
        <v>3983</v>
      </c>
      <c r="F182" s="665" t="s">
        <v>3966</v>
      </c>
      <c r="G182" s="665" t="s">
        <v>4046</v>
      </c>
      <c r="H182" s="665" t="s">
        <v>522</v>
      </c>
      <c r="I182" s="665" t="s">
        <v>4248</v>
      </c>
      <c r="J182" s="665" t="s">
        <v>1015</v>
      </c>
      <c r="K182" s="665" t="s">
        <v>4249</v>
      </c>
      <c r="L182" s="666">
        <v>0</v>
      </c>
      <c r="M182" s="666">
        <v>0</v>
      </c>
      <c r="N182" s="665">
        <v>1</v>
      </c>
      <c r="O182" s="748">
        <v>0.5</v>
      </c>
      <c r="P182" s="666">
        <v>0</v>
      </c>
      <c r="Q182" s="681"/>
      <c r="R182" s="665">
        <v>1</v>
      </c>
      <c r="S182" s="681">
        <v>1</v>
      </c>
      <c r="T182" s="748">
        <v>0.5</v>
      </c>
      <c r="U182" s="704">
        <v>1</v>
      </c>
    </row>
    <row r="183" spans="1:21" ht="14.4" customHeight="1" x14ac:dyDescent="0.3">
      <c r="A183" s="664">
        <v>30</v>
      </c>
      <c r="B183" s="665" t="s">
        <v>521</v>
      </c>
      <c r="C183" s="665" t="s">
        <v>3969</v>
      </c>
      <c r="D183" s="746" t="s">
        <v>5322</v>
      </c>
      <c r="E183" s="747" t="s">
        <v>3983</v>
      </c>
      <c r="F183" s="665" t="s">
        <v>3966</v>
      </c>
      <c r="G183" s="665" t="s">
        <v>4250</v>
      </c>
      <c r="H183" s="665" t="s">
        <v>522</v>
      </c>
      <c r="I183" s="665" t="s">
        <v>4251</v>
      </c>
      <c r="J183" s="665" t="s">
        <v>1737</v>
      </c>
      <c r="K183" s="665" t="s">
        <v>4252</v>
      </c>
      <c r="L183" s="666">
        <v>0</v>
      </c>
      <c r="M183" s="666">
        <v>0</v>
      </c>
      <c r="N183" s="665">
        <v>2</v>
      </c>
      <c r="O183" s="748">
        <v>1</v>
      </c>
      <c r="P183" s="666"/>
      <c r="Q183" s="681"/>
      <c r="R183" s="665"/>
      <c r="S183" s="681">
        <v>0</v>
      </c>
      <c r="T183" s="748"/>
      <c r="U183" s="704">
        <v>0</v>
      </c>
    </row>
    <row r="184" spans="1:21" ht="14.4" customHeight="1" x14ac:dyDescent="0.3">
      <c r="A184" s="664">
        <v>30</v>
      </c>
      <c r="B184" s="665" t="s">
        <v>521</v>
      </c>
      <c r="C184" s="665" t="s">
        <v>3969</v>
      </c>
      <c r="D184" s="746" t="s">
        <v>5322</v>
      </c>
      <c r="E184" s="747" t="s">
        <v>3983</v>
      </c>
      <c r="F184" s="665" t="s">
        <v>3966</v>
      </c>
      <c r="G184" s="665" t="s">
        <v>4048</v>
      </c>
      <c r="H184" s="665" t="s">
        <v>2584</v>
      </c>
      <c r="I184" s="665" t="s">
        <v>4253</v>
      </c>
      <c r="J184" s="665" t="s">
        <v>2909</v>
      </c>
      <c r="K184" s="665" t="s">
        <v>4254</v>
      </c>
      <c r="L184" s="666">
        <v>0</v>
      </c>
      <c r="M184" s="666">
        <v>0</v>
      </c>
      <c r="N184" s="665">
        <v>1</v>
      </c>
      <c r="O184" s="748">
        <v>0.5</v>
      </c>
      <c r="P184" s="666"/>
      <c r="Q184" s="681"/>
      <c r="R184" s="665"/>
      <c r="S184" s="681">
        <v>0</v>
      </c>
      <c r="T184" s="748"/>
      <c r="U184" s="704">
        <v>0</v>
      </c>
    </row>
    <row r="185" spans="1:21" ht="14.4" customHeight="1" x14ac:dyDescent="0.3">
      <c r="A185" s="664">
        <v>30</v>
      </c>
      <c r="B185" s="665" t="s">
        <v>521</v>
      </c>
      <c r="C185" s="665" t="s">
        <v>3969</v>
      </c>
      <c r="D185" s="746" t="s">
        <v>5322</v>
      </c>
      <c r="E185" s="747" t="s">
        <v>3983</v>
      </c>
      <c r="F185" s="665" t="s">
        <v>3966</v>
      </c>
      <c r="G185" s="665" t="s">
        <v>4048</v>
      </c>
      <c r="H185" s="665" t="s">
        <v>2584</v>
      </c>
      <c r="I185" s="665" t="s">
        <v>3103</v>
      </c>
      <c r="J185" s="665" t="s">
        <v>3104</v>
      </c>
      <c r="K185" s="665" t="s">
        <v>3808</v>
      </c>
      <c r="L185" s="666">
        <v>79.03</v>
      </c>
      <c r="M185" s="666">
        <v>79.03</v>
      </c>
      <c r="N185" s="665">
        <v>1</v>
      </c>
      <c r="O185" s="748">
        <v>0.5</v>
      </c>
      <c r="P185" s="666">
        <v>79.03</v>
      </c>
      <c r="Q185" s="681">
        <v>1</v>
      </c>
      <c r="R185" s="665">
        <v>1</v>
      </c>
      <c r="S185" s="681">
        <v>1</v>
      </c>
      <c r="T185" s="748">
        <v>0.5</v>
      </c>
      <c r="U185" s="704">
        <v>1</v>
      </c>
    </row>
    <row r="186" spans="1:21" ht="14.4" customHeight="1" x14ac:dyDescent="0.3">
      <c r="A186" s="664">
        <v>30</v>
      </c>
      <c r="B186" s="665" t="s">
        <v>521</v>
      </c>
      <c r="C186" s="665" t="s">
        <v>3969</v>
      </c>
      <c r="D186" s="746" t="s">
        <v>5322</v>
      </c>
      <c r="E186" s="747" t="s">
        <v>3983</v>
      </c>
      <c r="F186" s="665" t="s">
        <v>3966</v>
      </c>
      <c r="G186" s="665" t="s">
        <v>4048</v>
      </c>
      <c r="H186" s="665" t="s">
        <v>2584</v>
      </c>
      <c r="I186" s="665" t="s">
        <v>2905</v>
      </c>
      <c r="J186" s="665" t="s">
        <v>3809</v>
      </c>
      <c r="K186" s="665" t="s">
        <v>3810</v>
      </c>
      <c r="L186" s="666">
        <v>59.27</v>
      </c>
      <c r="M186" s="666">
        <v>177.81</v>
      </c>
      <c r="N186" s="665">
        <v>3</v>
      </c>
      <c r="O186" s="748">
        <v>1.5</v>
      </c>
      <c r="P186" s="666">
        <v>59.27</v>
      </c>
      <c r="Q186" s="681">
        <v>0.33333333333333337</v>
      </c>
      <c r="R186" s="665">
        <v>1</v>
      </c>
      <c r="S186" s="681">
        <v>0.33333333333333331</v>
      </c>
      <c r="T186" s="748">
        <v>0.5</v>
      </c>
      <c r="U186" s="704">
        <v>0.33333333333333331</v>
      </c>
    </row>
    <row r="187" spans="1:21" ht="14.4" customHeight="1" x14ac:dyDescent="0.3">
      <c r="A187" s="664">
        <v>30</v>
      </c>
      <c r="B187" s="665" t="s">
        <v>521</v>
      </c>
      <c r="C187" s="665" t="s">
        <v>3969</v>
      </c>
      <c r="D187" s="746" t="s">
        <v>5322</v>
      </c>
      <c r="E187" s="747" t="s">
        <v>3983</v>
      </c>
      <c r="F187" s="665" t="s">
        <v>3966</v>
      </c>
      <c r="G187" s="665" t="s">
        <v>4048</v>
      </c>
      <c r="H187" s="665" t="s">
        <v>2584</v>
      </c>
      <c r="I187" s="665" t="s">
        <v>4255</v>
      </c>
      <c r="J187" s="665" t="s">
        <v>3811</v>
      </c>
      <c r="K187" s="665" t="s">
        <v>4256</v>
      </c>
      <c r="L187" s="666">
        <v>0</v>
      </c>
      <c r="M187" s="666">
        <v>0</v>
      </c>
      <c r="N187" s="665">
        <v>6</v>
      </c>
      <c r="O187" s="748">
        <v>2.5</v>
      </c>
      <c r="P187" s="666">
        <v>0</v>
      </c>
      <c r="Q187" s="681"/>
      <c r="R187" s="665">
        <v>1</v>
      </c>
      <c r="S187" s="681">
        <v>0.16666666666666666</v>
      </c>
      <c r="T187" s="748">
        <v>0.5</v>
      </c>
      <c r="U187" s="704">
        <v>0.2</v>
      </c>
    </row>
    <row r="188" spans="1:21" ht="14.4" customHeight="1" x14ac:dyDescent="0.3">
      <c r="A188" s="664">
        <v>30</v>
      </c>
      <c r="B188" s="665" t="s">
        <v>521</v>
      </c>
      <c r="C188" s="665" t="s">
        <v>3969</v>
      </c>
      <c r="D188" s="746" t="s">
        <v>5322</v>
      </c>
      <c r="E188" s="747" t="s">
        <v>3983</v>
      </c>
      <c r="F188" s="665" t="s">
        <v>3966</v>
      </c>
      <c r="G188" s="665" t="s">
        <v>4048</v>
      </c>
      <c r="H188" s="665" t="s">
        <v>2584</v>
      </c>
      <c r="I188" s="665" t="s">
        <v>3034</v>
      </c>
      <c r="J188" s="665" t="s">
        <v>3035</v>
      </c>
      <c r="K188" s="665" t="s">
        <v>3807</v>
      </c>
      <c r="L188" s="666">
        <v>46.07</v>
      </c>
      <c r="M188" s="666">
        <v>46.07</v>
      </c>
      <c r="N188" s="665">
        <v>1</v>
      </c>
      <c r="O188" s="748">
        <v>0.5</v>
      </c>
      <c r="P188" s="666"/>
      <c r="Q188" s="681">
        <v>0</v>
      </c>
      <c r="R188" s="665"/>
      <c r="S188" s="681">
        <v>0</v>
      </c>
      <c r="T188" s="748"/>
      <c r="U188" s="704">
        <v>0</v>
      </c>
    </row>
    <row r="189" spans="1:21" ht="14.4" customHeight="1" x14ac:dyDescent="0.3">
      <c r="A189" s="664">
        <v>30</v>
      </c>
      <c r="B189" s="665" t="s">
        <v>521</v>
      </c>
      <c r="C189" s="665" t="s">
        <v>3969</v>
      </c>
      <c r="D189" s="746" t="s">
        <v>5322</v>
      </c>
      <c r="E189" s="747" t="s">
        <v>3983</v>
      </c>
      <c r="F189" s="665" t="s">
        <v>3966</v>
      </c>
      <c r="G189" s="665" t="s">
        <v>4257</v>
      </c>
      <c r="H189" s="665" t="s">
        <v>522</v>
      </c>
      <c r="I189" s="665" t="s">
        <v>1678</v>
      </c>
      <c r="J189" s="665" t="s">
        <v>1679</v>
      </c>
      <c r="K189" s="665" t="s">
        <v>4258</v>
      </c>
      <c r="L189" s="666">
        <v>1138.0899999999999</v>
      </c>
      <c r="M189" s="666">
        <v>1138.0899999999999</v>
      </c>
      <c r="N189" s="665">
        <v>1</v>
      </c>
      <c r="O189" s="748">
        <v>1</v>
      </c>
      <c r="P189" s="666"/>
      <c r="Q189" s="681">
        <v>0</v>
      </c>
      <c r="R189" s="665"/>
      <c r="S189" s="681">
        <v>0</v>
      </c>
      <c r="T189" s="748"/>
      <c r="U189" s="704">
        <v>0</v>
      </c>
    </row>
    <row r="190" spans="1:21" ht="14.4" customHeight="1" x14ac:dyDescent="0.3">
      <c r="A190" s="664">
        <v>30</v>
      </c>
      <c r="B190" s="665" t="s">
        <v>521</v>
      </c>
      <c r="C190" s="665" t="s">
        <v>3969</v>
      </c>
      <c r="D190" s="746" t="s">
        <v>5322</v>
      </c>
      <c r="E190" s="747" t="s">
        <v>3983</v>
      </c>
      <c r="F190" s="665" t="s">
        <v>3966</v>
      </c>
      <c r="G190" s="665" t="s">
        <v>4257</v>
      </c>
      <c r="H190" s="665" t="s">
        <v>522</v>
      </c>
      <c r="I190" s="665" t="s">
        <v>4259</v>
      </c>
      <c r="J190" s="665" t="s">
        <v>1679</v>
      </c>
      <c r="K190" s="665" t="s">
        <v>4260</v>
      </c>
      <c r="L190" s="666">
        <v>0</v>
      </c>
      <c r="M190" s="666">
        <v>0</v>
      </c>
      <c r="N190" s="665">
        <v>3</v>
      </c>
      <c r="O190" s="748">
        <v>1</v>
      </c>
      <c r="P190" s="666"/>
      <c r="Q190" s="681"/>
      <c r="R190" s="665"/>
      <c r="S190" s="681">
        <v>0</v>
      </c>
      <c r="T190" s="748"/>
      <c r="U190" s="704">
        <v>0</v>
      </c>
    </row>
    <row r="191" spans="1:21" ht="14.4" customHeight="1" x14ac:dyDescent="0.3">
      <c r="A191" s="664">
        <v>30</v>
      </c>
      <c r="B191" s="665" t="s">
        <v>521</v>
      </c>
      <c r="C191" s="665" t="s">
        <v>3969</v>
      </c>
      <c r="D191" s="746" t="s">
        <v>5322</v>
      </c>
      <c r="E191" s="747" t="s">
        <v>3983</v>
      </c>
      <c r="F191" s="665" t="s">
        <v>3966</v>
      </c>
      <c r="G191" s="665" t="s">
        <v>4261</v>
      </c>
      <c r="H191" s="665" t="s">
        <v>2584</v>
      </c>
      <c r="I191" s="665" t="s">
        <v>4262</v>
      </c>
      <c r="J191" s="665" t="s">
        <v>2738</v>
      </c>
      <c r="K191" s="665" t="s">
        <v>4263</v>
      </c>
      <c r="L191" s="666">
        <v>54.98</v>
      </c>
      <c r="M191" s="666">
        <v>54.98</v>
      </c>
      <c r="N191" s="665">
        <v>1</v>
      </c>
      <c r="O191" s="748">
        <v>0.5</v>
      </c>
      <c r="P191" s="666"/>
      <c r="Q191" s="681">
        <v>0</v>
      </c>
      <c r="R191" s="665"/>
      <c r="S191" s="681">
        <v>0</v>
      </c>
      <c r="T191" s="748"/>
      <c r="U191" s="704">
        <v>0</v>
      </c>
    </row>
    <row r="192" spans="1:21" ht="14.4" customHeight="1" x14ac:dyDescent="0.3">
      <c r="A192" s="664">
        <v>30</v>
      </c>
      <c r="B192" s="665" t="s">
        <v>521</v>
      </c>
      <c r="C192" s="665" t="s">
        <v>3969</v>
      </c>
      <c r="D192" s="746" t="s">
        <v>5322</v>
      </c>
      <c r="E192" s="747" t="s">
        <v>3983</v>
      </c>
      <c r="F192" s="665" t="s">
        <v>3966</v>
      </c>
      <c r="G192" s="665" t="s">
        <v>4261</v>
      </c>
      <c r="H192" s="665" t="s">
        <v>2584</v>
      </c>
      <c r="I192" s="665" t="s">
        <v>4262</v>
      </c>
      <c r="J192" s="665" t="s">
        <v>2738</v>
      </c>
      <c r="K192" s="665" t="s">
        <v>4263</v>
      </c>
      <c r="L192" s="666">
        <v>46.73</v>
      </c>
      <c r="M192" s="666">
        <v>93.46</v>
      </c>
      <c r="N192" s="665">
        <v>2</v>
      </c>
      <c r="O192" s="748">
        <v>1</v>
      </c>
      <c r="P192" s="666"/>
      <c r="Q192" s="681">
        <v>0</v>
      </c>
      <c r="R192" s="665"/>
      <c r="S192" s="681">
        <v>0</v>
      </c>
      <c r="T192" s="748"/>
      <c r="U192" s="704">
        <v>0</v>
      </c>
    </row>
    <row r="193" spans="1:21" ht="14.4" customHeight="1" x14ac:dyDescent="0.3">
      <c r="A193" s="664">
        <v>30</v>
      </c>
      <c r="B193" s="665" t="s">
        <v>521</v>
      </c>
      <c r="C193" s="665" t="s">
        <v>3969</v>
      </c>
      <c r="D193" s="746" t="s">
        <v>5322</v>
      </c>
      <c r="E193" s="747" t="s">
        <v>3983</v>
      </c>
      <c r="F193" s="665" t="s">
        <v>3966</v>
      </c>
      <c r="G193" s="665" t="s">
        <v>4261</v>
      </c>
      <c r="H193" s="665" t="s">
        <v>2584</v>
      </c>
      <c r="I193" s="665" t="s">
        <v>4264</v>
      </c>
      <c r="J193" s="665" t="s">
        <v>3770</v>
      </c>
      <c r="K193" s="665" t="s">
        <v>4265</v>
      </c>
      <c r="L193" s="666">
        <v>0</v>
      </c>
      <c r="M193" s="666">
        <v>0</v>
      </c>
      <c r="N193" s="665">
        <v>1</v>
      </c>
      <c r="O193" s="748">
        <v>0.5</v>
      </c>
      <c r="P193" s="666"/>
      <c r="Q193" s="681"/>
      <c r="R193" s="665"/>
      <c r="S193" s="681">
        <v>0</v>
      </c>
      <c r="T193" s="748"/>
      <c r="U193" s="704">
        <v>0</v>
      </c>
    </row>
    <row r="194" spans="1:21" ht="14.4" customHeight="1" x14ac:dyDescent="0.3">
      <c r="A194" s="664">
        <v>30</v>
      </c>
      <c r="B194" s="665" t="s">
        <v>521</v>
      </c>
      <c r="C194" s="665" t="s">
        <v>3969</v>
      </c>
      <c r="D194" s="746" t="s">
        <v>5322</v>
      </c>
      <c r="E194" s="747" t="s">
        <v>3983</v>
      </c>
      <c r="F194" s="665" t="s">
        <v>3966</v>
      </c>
      <c r="G194" s="665" t="s">
        <v>4266</v>
      </c>
      <c r="H194" s="665" t="s">
        <v>2584</v>
      </c>
      <c r="I194" s="665" t="s">
        <v>2612</v>
      </c>
      <c r="J194" s="665" t="s">
        <v>2613</v>
      </c>
      <c r="K194" s="665" t="s">
        <v>3776</v>
      </c>
      <c r="L194" s="666">
        <v>25.94</v>
      </c>
      <c r="M194" s="666">
        <v>25.94</v>
      </c>
      <c r="N194" s="665">
        <v>1</v>
      </c>
      <c r="O194" s="748">
        <v>0.5</v>
      </c>
      <c r="P194" s="666">
        <v>25.94</v>
      </c>
      <c r="Q194" s="681">
        <v>1</v>
      </c>
      <c r="R194" s="665">
        <v>1</v>
      </c>
      <c r="S194" s="681">
        <v>1</v>
      </c>
      <c r="T194" s="748">
        <v>0.5</v>
      </c>
      <c r="U194" s="704">
        <v>1</v>
      </c>
    </row>
    <row r="195" spans="1:21" ht="14.4" customHeight="1" x14ac:dyDescent="0.3">
      <c r="A195" s="664">
        <v>30</v>
      </c>
      <c r="B195" s="665" t="s">
        <v>521</v>
      </c>
      <c r="C195" s="665" t="s">
        <v>3969</v>
      </c>
      <c r="D195" s="746" t="s">
        <v>5322</v>
      </c>
      <c r="E195" s="747" t="s">
        <v>3983</v>
      </c>
      <c r="F195" s="665" t="s">
        <v>3966</v>
      </c>
      <c r="G195" s="665" t="s">
        <v>4266</v>
      </c>
      <c r="H195" s="665" t="s">
        <v>2584</v>
      </c>
      <c r="I195" s="665" t="s">
        <v>2612</v>
      </c>
      <c r="J195" s="665" t="s">
        <v>2613</v>
      </c>
      <c r="K195" s="665" t="s">
        <v>3776</v>
      </c>
      <c r="L195" s="666">
        <v>48.56</v>
      </c>
      <c r="M195" s="666">
        <v>97.12</v>
      </c>
      <c r="N195" s="665">
        <v>2</v>
      </c>
      <c r="O195" s="748">
        <v>1</v>
      </c>
      <c r="P195" s="666"/>
      <c r="Q195" s="681">
        <v>0</v>
      </c>
      <c r="R195" s="665"/>
      <c r="S195" s="681">
        <v>0</v>
      </c>
      <c r="T195" s="748"/>
      <c r="U195" s="704">
        <v>0</v>
      </c>
    </row>
    <row r="196" spans="1:21" ht="14.4" customHeight="1" x14ac:dyDescent="0.3">
      <c r="A196" s="664">
        <v>30</v>
      </c>
      <c r="B196" s="665" t="s">
        <v>521</v>
      </c>
      <c r="C196" s="665" t="s">
        <v>3969</v>
      </c>
      <c r="D196" s="746" t="s">
        <v>5322</v>
      </c>
      <c r="E196" s="747" t="s">
        <v>3983</v>
      </c>
      <c r="F196" s="665" t="s">
        <v>3966</v>
      </c>
      <c r="G196" s="665" t="s">
        <v>4266</v>
      </c>
      <c r="H196" s="665" t="s">
        <v>522</v>
      </c>
      <c r="I196" s="665" t="s">
        <v>4267</v>
      </c>
      <c r="J196" s="665" t="s">
        <v>4268</v>
      </c>
      <c r="K196" s="665" t="s">
        <v>4269</v>
      </c>
      <c r="L196" s="666">
        <v>45.32</v>
      </c>
      <c r="M196" s="666">
        <v>45.32</v>
      </c>
      <c r="N196" s="665">
        <v>1</v>
      </c>
      <c r="O196" s="748">
        <v>0.5</v>
      </c>
      <c r="P196" s="666">
        <v>45.32</v>
      </c>
      <c r="Q196" s="681">
        <v>1</v>
      </c>
      <c r="R196" s="665">
        <v>1</v>
      </c>
      <c r="S196" s="681">
        <v>1</v>
      </c>
      <c r="T196" s="748">
        <v>0.5</v>
      </c>
      <c r="U196" s="704">
        <v>1</v>
      </c>
    </row>
    <row r="197" spans="1:21" ht="14.4" customHeight="1" x14ac:dyDescent="0.3">
      <c r="A197" s="664">
        <v>30</v>
      </c>
      <c r="B197" s="665" t="s">
        <v>521</v>
      </c>
      <c r="C197" s="665" t="s">
        <v>3969</v>
      </c>
      <c r="D197" s="746" t="s">
        <v>5322</v>
      </c>
      <c r="E197" s="747" t="s">
        <v>3983</v>
      </c>
      <c r="F197" s="665" t="s">
        <v>3966</v>
      </c>
      <c r="G197" s="665" t="s">
        <v>4120</v>
      </c>
      <c r="H197" s="665" t="s">
        <v>522</v>
      </c>
      <c r="I197" s="665" t="s">
        <v>1077</v>
      </c>
      <c r="J197" s="665" t="s">
        <v>4270</v>
      </c>
      <c r="K197" s="665" t="s">
        <v>4271</v>
      </c>
      <c r="L197" s="666">
        <v>0</v>
      </c>
      <c r="M197" s="666">
        <v>0</v>
      </c>
      <c r="N197" s="665">
        <v>12</v>
      </c>
      <c r="O197" s="748">
        <v>5.5</v>
      </c>
      <c r="P197" s="666"/>
      <c r="Q197" s="681"/>
      <c r="R197" s="665"/>
      <c r="S197" s="681">
        <v>0</v>
      </c>
      <c r="T197" s="748"/>
      <c r="U197" s="704">
        <v>0</v>
      </c>
    </row>
    <row r="198" spans="1:21" ht="14.4" customHeight="1" x14ac:dyDescent="0.3">
      <c r="A198" s="664">
        <v>30</v>
      </c>
      <c r="B198" s="665" t="s">
        <v>521</v>
      </c>
      <c r="C198" s="665" t="s">
        <v>3969</v>
      </c>
      <c r="D198" s="746" t="s">
        <v>5322</v>
      </c>
      <c r="E198" s="747" t="s">
        <v>3983</v>
      </c>
      <c r="F198" s="665" t="s">
        <v>3966</v>
      </c>
      <c r="G198" s="665" t="s">
        <v>4120</v>
      </c>
      <c r="H198" s="665" t="s">
        <v>522</v>
      </c>
      <c r="I198" s="665" t="s">
        <v>4272</v>
      </c>
      <c r="J198" s="665" t="s">
        <v>805</v>
      </c>
      <c r="K198" s="665" t="s">
        <v>4273</v>
      </c>
      <c r="L198" s="666">
        <v>0</v>
      </c>
      <c r="M198" s="666">
        <v>0</v>
      </c>
      <c r="N198" s="665">
        <v>1</v>
      </c>
      <c r="O198" s="748">
        <v>0.5</v>
      </c>
      <c r="P198" s="666"/>
      <c r="Q198" s="681"/>
      <c r="R198" s="665"/>
      <c r="S198" s="681">
        <v>0</v>
      </c>
      <c r="T198" s="748"/>
      <c r="U198" s="704">
        <v>0</v>
      </c>
    </row>
    <row r="199" spans="1:21" ht="14.4" customHeight="1" x14ac:dyDescent="0.3">
      <c r="A199" s="664">
        <v>30</v>
      </c>
      <c r="B199" s="665" t="s">
        <v>521</v>
      </c>
      <c r="C199" s="665" t="s">
        <v>3969</v>
      </c>
      <c r="D199" s="746" t="s">
        <v>5322</v>
      </c>
      <c r="E199" s="747" t="s">
        <v>3983</v>
      </c>
      <c r="F199" s="665" t="s">
        <v>3966</v>
      </c>
      <c r="G199" s="665" t="s">
        <v>4049</v>
      </c>
      <c r="H199" s="665" t="s">
        <v>522</v>
      </c>
      <c r="I199" s="665" t="s">
        <v>4050</v>
      </c>
      <c r="J199" s="665" t="s">
        <v>1774</v>
      </c>
      <c r="K199" s="665" t="s">
        <v>4051</v>
      </c>
      <c r="L199" s="666">
        <v>122.73</v>
      </c>
      <c r="M199" s="666">
        <v>859.11</v>
      </c>
      <c r="N199" s="665">
        <v>7</v>
      </c>
      <c r="O199" s="748">
        <v>3.5</v>
      </c>
      <c r="P199" s="666">
        <v>122.73</v>
      </c>
      <c r="Q199" s="681">
        <v>0.14285714285714285</v>
      </c>
      <c r="R199" s="665">
        <v>1</v>
      </c>
      <c r="S199" s="681">
        <v>0.14285714285714285</v>
      </c>
      <c r="T199" s="748">
        <v>0.5</v>
      </c>
      <c r="U199" s="704">
        <v>0.14285714285714285</v>
      </c>
    </row>
    <row r="200" spans="1:21" ht="14.4" customHeight="1" x14ac:dyDescent="0.3">
      <c r="A200" s="664">
        <v>30</v>
      </c>
      <c r="B200" s="665" t="s">
        <v>521</v>
      </c>
      <c r="C200" s="665" t="s">
        <v>3969</v>
      </c>
      <c r="D200" s="746" t="s">
        <v>5322</v>
      </c>
      <c r="E200" s="747" t="s">
        <v>3983</v>
      </c>
      <c r="F200" s="665" t="s">
        <v>3966</v>
      </c>
      <c r="G200" s="665" t="s">
        <v>4274</v>
      </c>
      <c r="H200" s="665" t="s">
        <v>522</v>
      </c>
      <c r="I200" s="665" t="s">
        <v>4275</v>
      </c>
      <c r="J200" s="665" t="s">
        <v>1635</v>
      </c>
      <c r="K200" s="665" t="s">
        <v>4276</v>
      </c>
      <c r="L200" s="666">
        <v>0</v>
      </c>
      <c r="M200" s="666">
        <v>0</v>
      </c>
      <c r="N200" s="665">
        <v>3</v>
      </c>
      <c r="O200" s="748">
        <v>1</v>
      </c>
      <c r="P200" s="666">
        <v>0</v>
      </c>
      <c r="Q200" s="681"/>
      <c r="R200" s="665">
        <v>2</v>
      </c>
      <c r="S200" s="681">
        <v>0.66666666666666663</v>
      </c>
      <c r="T200" s="748">
        <v>0.5</v>
      </c>
      <c r="U200" s="704">
        <v>0.5</v>
      </c>
    </row>
    <row r="201" spans="1:21" ht="14.4" customHeight="1" x14ac:dyDescent="0.3">
      <c r="A201" s="664">
        <v>30</v>
      </c>
      <c r="B201" s="665" t="s">
        <v>521</v>
      </c>
      <c r="C201" s="665" t="s">
        <v>3969</v>
      </c>
      <c r="D201" s="746" t="s">
        <v>5322</v>
      </c>
      <c r="E201" s="747" t="s">
        <v>3983</v>
      </c>
      <c r="F201" s="665" t="s">
        <v>3966</v>
      </c>
      <c r="G201" s="665" t="s">
        <v>4274</v>
      </c>
      <c r="H201" s="665" t="s">
        <v>522</v>
      </c>
      <c r="I201" s="665" t="s">
        <v>2570</v>
      </c>
      <c r="J201" s="665" t="s">
        <v>2571</v>
      </c>
      <c r="K201" s="665" t="s">
        <v>4277</v>
      </c>
      <c r="L201" s="666">
        <v>1228</v>
      </c>
      <c r="M201" s="666">
        <v>1228</v>
      </c>
      <c r="N201" s="665">
        <v>1</v>
      </c>
      <c r="O201" s="748">
        <v>0.5</v>
      </c>
      <c r="P201" s="666"/>
      <c r="Q201" s="681">
        <v>0</v>
      </c>
      <c r="R201" s="665"/>
      <c r="S201" s="681">
        <v>0</v>
      </c>
      <c r="T201" s="748"/>
      <c r="U201" s="704">
        <v>0</v>
      </c>
    </row>
    <row r="202" spans="1:21" ht="14.4" customHeight="1" x14ac:dyDescent="0.3">
      <c r="A202" s="664">
        <v>30</v>
      </c>
      <c r="B202" s="665" t="s">
        <v>521</v>
      </c>
      <c r="C202" s="665" t="s">
        <v>3969</v>
      </c>
      <c r="D202" s="746" t="s">
        <v>5322</v>
      </c>
      <c r="E202" s="747" t="s">
        <v>3983</v>
      </c>
      <c r="F202" s="665" t="s">
        <v>3966</v>
      </c>
      <c r="G202" s="665" t="s">
        <v>4052</v>
      </c>
      <c r="H202" s="665" t="s">
        <v>2584</v>
      </c>
      <c r="I202" s="665" t="s">
        <v>2663</v>
      </c>
      <c r="J202" s="665" t="s">
        <v>2664</v>
      </c>
      <c r="K202" s="665" t="s">
        <v>3671</v>
      </c>
      <c r="L202" s="666">
        <v>43.21</v>
      </c>
      <c r="M202" s="666">
        <v>259.26</v>
      </c>
      <c r="N202" s="665">
        <v>6</v>
      </c>
      <c r="O202" s="748">
        <v>3</v>
      </c>
      <c r="P202" s="666">
        <v>43.21</v>
      </c>
      <c r="Q202" s="681">
        <v>0.16666666666666669</v>
      </c>
      <c r="R202" s="665">
        <v>1</v>
      </c>
      <c r="S202" s="681">
        <v>0.16666666666666666</v>
      </c>
      <c r="T202" s="748">
        <v>1</v>
      </c>
      <c r="U202" s="704">
        <v>0.33333333333333331</v>
      </c>
    </row>
    <row r="203" spans="1:21" ht="14.4" customHeight="1" x14ac:dyDescent="0.3">
      <c r="A203" s="664">
        <v>30</v>
      </c>
      <c r="B203" s="665" t="s">
        <v>521</v>
      </c>
      <c r="C203" s="665" t="s">
        <v>3969</v>
      </c>
      <c r="D203" s="746" t="s">
        <v>5322</v>
      </c>
      <c r="E203" s="747" t="s">
        <v>3983</v>
      </c>
      <c r="F203" s="665" t="s">
        <v>3966</v>
      </c>
      <c r="G203" s="665" t="s">
        <v>4052</v>
      </c>
      <c r="H203" s="665" t="s">
        <v>2584</v>
      </c>
      <c r="I203" s="665" t="s">
        <v>2667</v>
      </c>
      <c r="J203" s="665" t="s">
        <v>2668</v>
      </c>
      <c r="K203" s="665" t="s">
        <v>3672</v>
      </c>
      <c r="L203" s="666">
        <v>73.45</v>
      </c>
      <c r="M203" s="666">
        <v>73.45</v>
      </c>
      <c r="N203" s="665">
        <v>1</v>
      </c>
      <c r="O203" s="748">
        <v>0.5</v>
      </c>
      <c r="P203" s="666"/>
      <c r="Q203" s="681">
        <v>0</v>
      </c>
      <c r="R203" s="665"/>
      <c r="S203" s="681">
        <v>0</v>
      </c>
      <c r="T203" s="748"/>
      <c r="U203" s="704">
        <v>0</v>
      </c>
    </row>
    <row r="204" spans="1:21" ht="14.4" customHeight="1" x14ac:dyDescent="0.3">
      <c r="A204" s="664">
        <v>30</v>
      </c>
      <c r="B204" s="665" t="s">
        <v>521</v>
      </c>
      <c r="C204" s="665" t="s">
        <v>3969</v>
      </c>
      <c r="D204" s="746" t="s">
        <v>5322</v>
      </c>
      <c r="E204" s="747" t="s">
        <v>3983</v>
      </c>
      <c r="F204" s="665" t="s">
        <v>3966</v>
      </c>
      <c r="G204" s="665" t="s">
        <v>4278</v>
      </c>
      <c r="H204" s="665" t="s">
        <v>522</v>
      </c>
      <c r="I204" s="665" t="s">
        <v>678</v>
      </c>
      <c r="J204" s="665" t="s">
        <v>679</v>
      </c>
      <c r="K204" s="665" t="s">
        <v>4191</v>
      </c>
      <c r="L204" s="666">
        <v>158.76</v>
      </c>
      <c r="M204" s="666">
        <v>317.52</v>
      </c>
      <c r="N204" s="665">
        <v>2</v>
      </c>
      <c r="O204" s="748">
        <v>0.5</v>
      </c>
      <c r="P204" s="666">
        <v>317.52</v>
      </c>
      <c r="Q204" s="681">
        <v>1</v>
      </c>
      <c r="R204" s="665">
        <v>2</v>
      </c>
      <c r="S204" s="681">
        <v>1</v>
      </c>
      <c r="T204" s="748">
        <v>0.5</v>
      </c>
      <c r="U204" s="704">
        <v>1</v>
      </c>
    </row>
    <row r="205" spans="1:21" ht="14.4" customHeight="1" x14ac:dyDescent="0.3">
      <c r="A205" s="664">
        <v>30</v>
      </c>
      <c r="B205" s="665" t="s">
        <v>521</v>
      </c>
      <c r="C205" s="665" t="s">
        <v>3969</v>
      </c>
      <c r="D205" s="746" t="s">
        <v>5322</v>
      </c>
      <c r="E205" s="747" t="s">
        <v>3983</v>
      </c>
      <c r="F205" s="665" t="s">
        <v>3966</v>
      </c>
      <c r="G205" s="665" t="s">
        <v>4053</v>
      </c>
      <c r="H205" s="665" t="s">
        <v>2584</v>
      </c>
      <c r="I205" s="665" t="s">
        <v>2639</v>
      </c>
      <c r="J205" s="665" t="s">
        <v>2640</v>
      </c>
      <c r="K205" s="665" t="s">
        <v>3798</v>
      </c>
      <c r="L205" s="666">
        <v>37.159999999999997</v>
      </c>
      <c r="M205" s="666">
        <v>37.159999999999997</v>
      </c>
      <c r="N205" s="665">
        <v>1</v>
      </c>
      <c r="O205" s="748">
        <v>0.5</v>
      </c>
      <c r="P205" s="666"/>
      <c r="Q205" s="681">
        <v>0</v>
      </c>
      <c r="R205" s="665"/>
      <c r="S205" s="681">
        <v>0</v>
      </c>
      <c r="T205" s="748"/>
      <c r="U205" s="704">
        <v>0</v>
      </c>
    </row>
    <row r="206" spans="1:21" ht="14.4" customHeight="1" x14ac:dyDescent="0.3">
      <c r="A206" s="664">
        <v>30</v>
      </c>
      <c r="B206" s="665" t="s">
        <v>521</v>
      </c>
      <c r="C206" s="665" t="s">
        <v>3969</v>
      </c>
      <c r="D206" s="746" t="s">
        <v>5322</v>
      </c>
      <c r="E206" s="747" t="s">
        <v>3983</v>
      </c>
      <c r="F206" s="665" t="s">
        <v>3966</v>
      </c>
      <c r="G206" s="665" t="s">
        <v>4054</v>
      </c>
      <c r="H206" s="665" t="s">
        <v>522</v>
      </c>
      <c r="I206" s="665" t="s">
        <v>4279</v>
      </c>
      <c r="J206" s="665" t="s">
        <v>617</v>
      </c>
      <c r="K206" s="665" t="s">
        <v>4215</v>
      </c>
      <c r="L206" s="666">
        <v>0</v>
      </c>
      <c r="M206" s="666">
        <v>0</v>
      </c>
      <c r="N206" s="665">
        <v>1</v>
      </c>
      <c r="O206" s="748">
        <v>0.5</v>
      </c>
      <c r="P206" s="666">
        <v>0</v>
      </c>
      <c r="Q206" s="681"/>
      <c r="R206" s="665">
        <v>1</v>
      </c>
      <c r="S206" s="681">
        <v>1</v>
      </c>
      <c r="T206" s="748">
        <v>0.5</v>
      </c>
      <c r="U206" s="704">
        <v>1</v>
      </c>
    </row>
    <row r="207" spans="1:21" ht="14.4" customHeight="1" x14ac:dyDescent="0.3">
      <c r="A207" s="664">
        <v>30</v>
      </c>
      <c r="B207" s="665" t="s">
        <v>521</v>
      </c>
      <c r="C207" s="665" t="s">
        <v>3969</v>
      </c>
      <c r="D207" s="746" t="s">
        <v>5322</v>
      </c>
      <c r="E207" s="747" t="s">
        <v>3983</v>
      </c>
      <c r="F207" s="665" t="s">
        <v>3966</v>
      </c>
      <c r="G207" s="665" t="s">
        <v>4054</v>
      </c>
      <c r="H207" s="665" t="s">
        <v>522</v>
      </c>
      <c r="I207" s="665" t="s">
        <v>861</v>
      </c>
      <c r="J207" s="665" t="s">
        <v>846</v>
      </c>
      <c r="K207" s="665" t="s">
        <v>4280</v>
      </c>
      <c r="L207" s="666">
        <v>10.65</v>
      </c>
      <c r="M207" s="666">
        <v>63.9</v>
      </c>
      <c r="N207" s="665">
        <v>6</v>
      </c>
      <c r="O207" s="748">
        <v>2.5</v>
      </c>
      <c r="P207" s="666"/>
      <c r="Q207" s="681">
        <v>0</v>
      </c>
      <c r="R207" s="665"/>
      <c r="S207" s="681">
        <v>0</v>
      </c>
      <c r="T207" s="748"/>
      <c r="U207" s="704">
        <v>0</v>
      </c>
    </row>
    <row r="208" spans="1:21" ht="14.4" customHeight="1" x14ac:dyDescent="0.3">
      <c r="A208" s="664">
        <v>30</v>
      </c>
      <c r="B208" s="665" t="s">
        <v>521</v>
      </c>
      <c r="C208" s="665" t="s">
        <v>3969</v>
      </c>
      <c r="D208" s="746" t="s">
        <v>5322</v>
      </c>
      <c r="E208" s="747" t="s">
        <v>3983</v>
      </c>
      <c r="F208" s="665" t="s">
        <v>3966</v>
      </c>
      <c r="G208" s="665" t="s">
        <v>4054</v>
      </c>
      <c r="H208" s="665" t="s">
        <v>522</v>
      </c>
      <c r="I208" s="665" t="s">
        <v>875</v>
      </c>
      <c r="J208" s="665" t="s">
        <v>617</v>
      </c>
      <c r="K208" s="665" t="s">
        <v>3880</v>
      </c>
      <c r="L208" s="666">
        <v>35.11</v>
      </c>
      <c r="M208" s="666">
        <v>70.22</v>
      </c>
      <c r="N208" s="665">
        <v>2</v>
      </c>
      <c r="O208" s="748">
        <v>1.5</v>
      </c>
      <c r="P208" s="666"/>
      <c r="Q208" s="681">
        <v>0</v>
      </c>
      <c r="R208" s="665"/>
      <c r="S208" s="681">
        <v>0</v>
      </c>
      <c r="T208" s="748"/>
      <c r="U208" s="704">
        <v>0</v>
      </c>
    </row>
    <row r="209" spans="1:21" ht="14.4" customHeight="1" x14ac:dyDescent="0.3">
      <c r="A209" s="664">
        <v>30</v>
      </c>
      <c r="B209" s="665" t="s">
        <v>521</v>
      </c>
      <c r="C209" s="665" t="s">
        <v>3969</v>
      </c>
      <c r="D209" s="746" t="s">
        <v>5322</v>
      </c>
      <c r="E209" s="747" t="s">
        <v>3983</v>
      </c>
      <c r="F209" s="665" t="s">
        <v>3966</v>
      </c>
      <c r="G209" s="665" t="s">
        <v>4054</v>
      </c>
      <c r="H209" s="665" t="s">
        <v>522</v>
      </c>
      <c r="I209" s="665" t="s">
        <v>4281</v>
      </c>
      <c r="J209" s="665" t="s">
        <v>4282</v>
      </c>
      <c r="K209" s="665" t="s">
        <v>4283</v>
      </c>
      <c r="L209" s="666">
        <v>70.23</v>
      </c>
      <c r="M209" s="666">
        <v>70.23</v>
      </c>
      <c r="N209" s="665">
        <v>1</v>
      </c>
      <c r="O209" s="748">
        <v>0.5</v>
      </c>
      <c r="P209" s="666"/>
      <c r="Q209" s="681">
        <v>0</v>
      </c>
      <c r="R209" s="665"/>
      <c r="S209" s="681">
        <v>0</v>
      </c>
      <c r="T209" s="748"/>
      <c r="U209" s="704">
        <v>0</v>
      </c>
    </row>
    <row r="210" spans="1:21" ht="14.4" customHeight="1" x14ac:dyDescent="0.3">
      <c r="A210" s="664">
        <v>30</v>
      </c>
      <c r="B210" s="665" t="s">
        <v>521</v>
      </c>
      <c r="C210" s="665" t="s">
        <v>3969</v>
      </c>
      <c r="D210" s="746" t="s">
        <v>5322</v>
      </c>
      <c r="E210" s="747" t="s">
        <v>3983</v>
      </c>
      <c r="F210" s="665" t="s">
        <v>3966</v>
      </c>
      <c r="G210" s="665" t="s">
        <v>4054</v>
      </c>
      <c r="H210" s="665" t="s">
        <v>522</v>
      </c>
      <c r="I210" s="665" t="s">
        <v>4284</v>
      </c>
      <c r="J210" s="665" t="s">
        <v>846</v>
      </c>
      <c r="K210" s="665" t="s">
        <v>4285</v>
      </c>
      <c r="L210" s="666">
        <v>0</v>
      </c>
      <c r="M210" s="666">
        <v>0</v>
      </c>
      <c r="N210" s="665">
        <v>3</v>
      </c>
      <c r="O210" s="748">
        <v>2</v>
      </c>
      <c r="P210" s="666">
        <v>0</v>
      </c>
      <c r="Q210" s="681"/>
      <c r="R210" s="665">
        <v>1</v>
      </c>
      <c r="S210" s="681">
        <v>0.33333333333333331</v>
      </c>
      <c r="T210" s="748">
        <v>0.5</v>
      </c>
      <c r="U210" s="704">
        <v>0.25</v>
      </c>
    </row>
    <row r="211" spans="1:21" ht="14.4" customHeight="1" x14ac:dyDescent="0.3">
      <c r="A211" s="664">
        <v>30</v>
      </c>
      <c r="B211" s="665" t="s">
        <v>521</v>
      </c>
      <c r="C211" s="665" t="s">
        <v>3969</v>
      </c>
      <c r="D211" s="746" t="s">
        <v>5322</v>
      </c>
      <c r="E211" s="747" t="s">
        <v>3983</v>
      </c>
      <c r="F211" s="665" t="s">
        <v>3966</v>
      </c>
      <c r="G211" s="665" t="s">
        <v>4054</v>
      </c>
      <c r="H211" s="665" t="s">
        <v>522</v>
      </c>
      <c r="I211" s="665" t="s">
        <v>4055</v>
      </c>
      <c r="J211" s="665" t="s">
        <v>1532</v>
      </c>
      <c r="K211" s="665" t="s">
        <v>4056</v>
      </c>
      <c r="L211" s="666">
        <v>0</v>
      </c>
      <c r="M211" s="666">
        <v>0</v>
      </c>
      <c r="N211" s="665">
        <v>5</v>
      </c>
      <c r="O211" s="748">
        <v>2</v>
      </c>
      <c r="P211" s="666"/>
      <c r="Q211" s="681"/>
      <c r="R211" s="665"/>
      <c r="S211" s="681">
        <v>0</v>
      </c>
      <c r="T211" s="748"/>
      <c r="U211" s="704">
        <v>0</v>
      </c>
    </row>
    <row r="212" spans="1:21" ht="14.4" customHeight="1" x14ac:dyDescent="0.3">
      <c r="A212" s="664">
        <v>30</v>
      </c>
      <c r="B212" s="665" t="s">
        <v>521</v>
      </c>
      <c r="C212" s="665" t="s">
        <v>3969</v>
      </c>
      <c r="D212" s="746" t="s">
        <v>5322</v>
      </c>
      <c r="E212" s="747" t="s">
        <v>3983</v>
      </c>
      <c r="F212" s="665" t="s">
        <v>3966</v>
      </c>
      <c r="G212" s="665" t="s">
        <v>4054</v>
      </c>
      <c r="H212" s="665" t="s">
        <v>522</v>
      </c>
      <c r="I212" s="665" t="s">
        <v>4286</v>
      </c>
      <c r="J212" s="665" t="s">
        <v>2479</v>
      </c>
      <c r="K212" s="665" t="s">
        <v>4287</v>
      </c>
      <c r="L212" s="666">
        <v>16.5</v>
      </c>
      <c r="M212" s="666">
        <v>33</v>
      </c>
      <c r="N212" s="665">
        <v>2</v>
      </c>
      <c r="O212" s="748">
        <v>1</v>
      </c>
      <c r="P212" s="666">
        <v>16.5</v>
      </c>
      <c r="Q212" s="681">
        <v>0.5</v>
      </c>
      <c r="R212" s="665">
        <v>1</v>
      </c>
      <c r="S212" s="681">
        <v>0.5</v>
      </c>
      <c r="T212" s="748">
        <v>0.5</v>
      </c>
      <c r="U212" s="704">
        <v>0.5</v>
      </c>
    </row>
    <row r="213" spans="1:21" ht="14.4" customHeight="1" x14ac:dyDescent="0.3">
      <c r="A213" s="664">
        <v>30</v>
      </c>
      <c r="B213" s="665" t="s">
        <v>521</v>
      </c>
      <c r="C213" s="665" t="s">
        <v>3969</v>
      </c>
      <c r="D213" s="746" t="s">
        <v>5322</v>
      </c>
      <c r="E213" s="747" t="s">
        <v>3983</v>
      </c>
      <c r="F213" s="665" t="s">
        <v>3966</v>
      </c>
      <c r="G213" s="665" t="s">
        <v>4054</v>
      </c>
      <c r="H213" s="665" t="s">
        <v>522</v>
      </c>
      <c r="I213" s="665" t="s">
        <v>972</v>
      </c>
      <c r="J213" s="665" t="s">
        <v>1532</v>
      </c>
      <c r="K213" s="665" t="s">
        <v>4288</v>
      </c>
      <c r="L213" s="666">
        <v>17.559999999999999</v>
      </c>
      <c r="M213" s="666">
        <v>17.559999999999999</v>
      </c>
      <c r="N213" s="665">
        <v>1</v>
      </c>
      <c r="O213" s="748">
        <v>0.5</v>
      </c>
      <c r="P213" s="666"/>
      <c r="Q213" s="681">
        <v>0</v>
      </c>
      <c r="R213" s="665"/>
      <c r="S213" s="681">
        <v>0</v>
      </c>
      <c r="T213" s="748"/>
      <c r="U213" s="704">
        <v>0</v>
      </c>
    </row>
    <row r="214" spans="1:21" ht="14.4" customHeight="1" x14ac:dyDescent="0.3">
      <c r="A214" s="664">
        <v>30</v>
      </c>
      <c r="B214" s="665" t="s">
        <v>521</v>
      </c>
      <c r="C214" s="665" t="s">
        <v>3969</v>
      </c>
      <c r="D214" s="746" t="s">
        <v>5322</v>
      </c>
      <c r="E214" s="747" t="s">
        <v>3983</v>
      </c>
      <c r="F214" s="665" t="s">
        <v>3966</v>
      </c>
      <c r="G214" s="665" t="s">
        <v>4054</v>
      </c>
      <c r="H214" s="665" t="s">
        <v>522</v>
      </c>
      <c r="I214" s="665" t="s">
        <v>4289</v>
      </c>
      <c r="J214" s="665" t="s">
        <v>4290</v>
      </c>
      <c r="K214" s="665" t="s">
        <v>4291</v>
      </c>
      <c r="L214" s="666">
        <v>0</v>
      </c>
      <c r="M214" s="666">
        <v>0</v>
      </c>
      <c r="N214" s="665">
        <v>1</v>
      </c>
      <c r="O214" s="748">
        <v>0.5</v>
      </c>
      <c r="P214" s="666"/>
      <c r="Q214" s="681"/>
      <c r="R214" s="665"/>
      <c r="S214" s="681">
        <v>0</v>
      </c>
      <c r="T214" s="748"/>
      <c r="U214" s="704">
        <v>0</v>
      </c>
    </row>
    <row r="215" spans="1:21" ht="14.4" customHeight="1" x14ac:dyDescent="0.3">
      <c r="A215" s="664">
        <v>30</v>
      </c>
      <c r="B215" s="665" t="s">
        <v>521</v>
      </c>
      <c r="C215" s="665" t="s">
        <v>3969</v>
      </c>
      <c r="D215" s="746" t="s">
        <v>5322</v>
      </c>
      <c r="E215" s="747" t="s">
        <v>3983</v>
      </c>
      <c r="F215" s="665" t="s">
        <v>3966</v>
      </c>
      <c r="G215" s="665" t="s">
        <v>4292</v>
      </c>
      <c r="H215" s="665" t="s">
        <v>2584</v>
      </c>
      <c r="I215" s="665" t="s">
        <v>2970</v>
      </c>
      <c r="J215" s="665" t="s">
        <v>3924</v>
      </c>
      <c r="K215" s="665" t="s">
        <v>3925</v>
      </c>
      <c r="L215" s="666">
        <v>161.06</v>
      </c>
      <c r="M215" s="666">
        <v>161.06</v>
      </c>
      <c r="N215" s="665">
        <v>1</v>
      </c>
      <c r="O215" s="748">
        <v>0.5</v>
      </c>
      <c r="P215" s="666">
        <v>161.06</v>
      </c>
      <c r="Q215" s="681">
        <v>1</v>
      </c>
      <c r="R215" s="665">
        <v>1</v>
      </c>
      <c r="S215" s="681">
        <v>1</v>
      </c>
      <c r="T215" s="748">
        <v>0.5</v>
      </c>
      <c r="U215" s="704">
        <v>1</v>
      </c>
    </row>
    <row r="216" spans="1:21" ht="14.4" customHeight="1" x14ac:dyDescent="0.3">
      <c r="A216" s="664">
        <v>30</v>
      </c>
      <c r="B216" s="665" t="s">
        <v>521</v>
      </c>
      <c r="C216" s="665" t="s">
        <v>3969</v>
      </c>
      <c r="D216" s="746" t="s">
        <v>5322</v>
      </c>
      <c r="E216" s="747" t="s">
        <v>3983</v>
      </c>
      <c r="F216" s="665" t="s">
        <v>3966</v>
      </c>
      <c r="G216" s="665" t="s">
        <v>4058</v>
      </c>
      <c r="H216" s="665" t="s">
        <v>2584</v>
      </c>
      <c r="I216" s="665" t="s">
        <v>3007</v>
      </c>
      <c r="J216" s="665" t="s">
        <v>3008</v>
      </c>
      <c r="K216" s="665" t="s">
        <v>3709</v>
      </c>
      <c r="L216" s="666">
        <v>70.3</v>
      </c>
      <c r="M216" s="666">
        <v>70.3</v>
      </c>
      <c r="N216" s="665">
        <v>1</v>
      </c>
      <c r="O216" s="748">
        <v>0.5</v>
      </c>
      <c r="P216" s="666"/>
      <c r="Q216" s="681">
        <v>0</v>
      </c>
      <c r="R216" s="665"/>
      <c r="S216" s="681">
        <v>0</v>
      </c>
      <c r="T216" s="748"/>
      <c r="U216" s="704">
        <v>0</v>
      </c>
    </row>
    <row r="217" spans="1:21" ht="14.4" customHeight="1" x14ac:dyDescent="0.3">
      <c r="A217" s="664">
        <v>30</v>
      </c>
      <c r="B217" s="665" t="s">
        <v>521</v>
      </c>
      <c r="C217" s="665" t="s">
        <v>3969</v>
      </c>
      <c r="D217" s="746" t="s">
        <v>5322</v>
      </c>
      <c r="E217" s="747" t="s">
        <v>3983</v>
      </c>
      <c r="F217" s="665" t="s">
        <v>3966</v>
      </c>
      <c r="G217" s="665" t="s">
        <v>4058</v>
      </c>
      <c r="H217" s="665" t="s">
        <v>2584</v>
      </c>
      <c r="I217" s="665" t="s">
        <v>2789</v>
      </c>
      <c r="J217" s="665" t="s">
        <v>3710</v>
      </c>
      <c r="K217" s="665" t="s">
        <v>3711</v>
      </c>
      <c r="L217" s="666">
        <v>105.46</v>
      </c>
      <c r="M217" s="666">
        <v>210.92</v>
      </c>
      <c r="N217" s="665">
        <v>2</v>
      </c>
      <c r="O217" s="748">
        <v>1</v>
      </c>
      <c r="P217" s="666"/>
      <c r="Q217" s="681">
        <v>0</v>
      </c>
      <c r="R217" s="665"/>
      <c r="S217" s="681">
        <v>0</v>
      </c>
      <c r="T217" s="748"/>
      <c r="U217" s="704">
        <v>0</v>
      </c>
    </row>
    <row r="218" spans="1:21" ht="14.4" customHeight="1" x14ac:dyDescent="0.3">
      <c r="A218" s="664">
        <v>30</v>
      </c>
      <c r="B218" s="665" t="s">
        <v>521</v>
      </c>
      <c r="C218" s="665" t="s">
        <v>3969</v>
      </c>
      <c r="D218" s="746" t="s">
        <v>5322</v>
      </c>
      <c r="E218" s="747" t="s">
        <v>3983</v>
      </c>
      <c r="F218" s="665" t="s">
        <v>3966</v>
      </c>
      <c r="G218" s="665" t="s">
        <v>4059</v>
      </c>
      <c r="H218" s="665" t="s">
        <v>2584</v>
      </c>
      <c r="I218" s="665" t="s">
        <v>2888</v>
      </c>
      <c r="J218" s="665" t="s">
        <v>2636</v>
      </c>
      <c r="K218" s="665" t="s">
        <v>3685</v>
      </c>
      <c r="L218" s="666">
        <v>407.55</v>
      </c>
      <c r="M218" s="666">
        <v>6113.2500000000009</v>
      </c>
      <c r="N218" s="665">
        <v>15</v>
      </c>
      <c r="O218" s="748">
        <v>8</v>
      </c>
      <c r="P218" s="666">
        <v>815.1</v>
      </c>
      <c r="Q218" s="681">
        <v>0.1333333333333333</v>
      </c>
      <c r="R218" s="665">
        <v>2</v>
      </c>
      <c r="S218" s="681">
        <v>0.13333333333333333</v>
      </c>
      <c r="T218" s="748">
        <v>1</v>
      </c>
      <c r="U218" s="704">
        <v>0.125</v>
      </c>
    </row>
    <row r="219" spans="1:21" ht="14.4" customHeight="1" x14ac:dyDescent="0.3">
      <c r="A219" s="664">
        <v>30</v>
      </c>
      <c r="B219" s="665" t="s">
        <v>521</v>
      </c>
      <c r="C219" s="665" t="s">
        <v>3969</v>
      </c>
      <c r="D219" s="746" t="s">
        <v>5322</v>
      </c>
      <c r="E219" s="747" t="s">
        <v>3983</v>
      </c>
      <c r="F219" s="665" t="s">
        <v>3966</v>
      </c>
      <c r="G219" s="665" t="s">
        <v>4059</v>
      </c>
      <c r="H219" s="665" t="s">
        <v>2584</v>
      </c>
      <c r="I219" s="665" t="s">
        <v>2888</v>
      </c>
      <c r="J219" s="665" t="s">
        <v>2636</v>
      </c>
      <c r="K219" s="665" t="s">
        <v>3685</v>
      </c>
      <c r="L219" s="666">
        <v>368.16</v>
      </c>
      <c r="M219" s="666">
        <v>368.16</v>
      </c>
      <c r="N219" s="665">
        <v>1</v>
      </c>
      <c r="O219" s="748">
        <v>1</v>
      </c>
      <c r="P219" s="666"/>
      <c r="Q219" s="681">
        <v>0</v>
      </c>
      <c r="R219" s="665"/>
      <c r="S219" s="681">
        <v>0</v>
      </c>
      <c r="T219" s="748"/>
      <c r="U219" s="704">
        <v>0</v>
      </c>
    </row>
    <row r="220" spans="1:21" ht="14.4" customHeight="1" x14ac:dyDescent="0.3">
      <c r="A220" s="664">
        <v>30</v>
      </c>
      <c r="B220" s="665" t="s">
        <v>521</v>
      </c>
      <c r="C220" s="665" t="s">
        <v>3969</v>
      </c>
      <c r="D220" s="746" t="s">
        <v>5322</v>
      </c>
      <c r="E220" s="747" t="s">
        <v>3983</v>
      </c>
      <c r="F220" s="665" t="s">
        <v>3966</v>
      </c>
      <c r="G220" s="665" t="s">
        <v>4059</v>
      </c>
      <c r="H220" s="665" t="s">
        <v>2584</v>
      </c>
      <c r="I220" s="665" t="s">
        <v>4060</v>
      </c>
      <c r="J220" s="665" t="s">
        <v>2636</v>
      </c>
      <c r="K220" s="665" t="s">
        <v>3688</v>
      </c>
      <c r="L220" s="666">
        <v>543.39</v>
      </c>
      <c r="M220" s="666">
        <v>2716.95</v>
      </c>
      <c r="N220" s="665">
        <v>5</v>
      </c>
      <c r="O220" s="748">
        <v>1.5</v>
      </c>
      <c r="P220" s="666"/>
      <c r="Q220" s="681">
        <v>0</v>
      </c>
      <c r="R220" s="665"/>
      <c r="S220" s="681">
        <v>0</v>
      </c>
      <c r="T220" s="748"/>
      <c r="U220" s="704">
        <v>0</v>
      </c>
    </row>
    <row r="221" spans="1:21" ht="14.4" customHeight="1" x14ac:dyDescent="0.3">
      <c r="A221" s="664">
        <v>30</v>
      </c>
      <c r="B221" s="665" t="s">
        <v>521</v>
      </c>
      <c r="C221" s="665" t="s">
        <v>3969</v>
      </c>
      <c r="D221" s="746" t="s">
        <v>5322</v>
      </c>
      <c r="E221" s="747" t="s">
        <v>3983</v>
      </c>
      <c r="F221" s="665" t="s">
        <v>3966</v>
      </c>
      <c r="G221" s="665" t="s">
        <v>4059</v>
      </c>
      <c r="H221" s="665" t="s">
        <v>2584</v>
      </c>
      <c r="I221" s="665" t="s">
        <v>4060</v>
      </c>
      <c r="J221" s="665" t="s">
        <v>2636</v>
      </c>
      <c r="K221" s="665" t="s">
        <v>3688</v>
      </c>
      <c r="L221" s="666">
        <v>490.89</v>
      </c>
      <c r="M221" s="666">
        <v>981.78</v>
      </c>
      <c r="N221" s="665">
        <v>2</v>
      </c>
      <c r="O221" s="748">
        <v>1</v>
      </c>
      <c r="P221" s="666"/>
      <c r="Q221" s="681">
        <v>0</v>
      </c>
      <c r="R221" s="665"/>
      <c r="S221" s="681">
        <v>0</v>
      </c>
      <c r="T221" s="748"/>
      <c r="U221" s="704">
        <v>0</v>
      </c>
    </row>
    <row r="222" spans="1:21" ht="14.4" customHeight="1" x14ac:dyDescent="0.3">
      <c r="A222" s="664">
        <v>30</v>
      </c>
      <c r="B222" s="665" t="s">
        <v>521</v>
      </c>
      <c r="C222" s="665" t="s">
        <v>3969</v>
      </c>
      <c r="D222" s="746" t="s">
        <v>5322</v>
      </c>
      <c r="E222" s="747" t="s">
        <v>3983</v>
      </c>
      <c r="F222" s="665" t="s">
        <v>3966</v>
      </c>
      <c r="G222" s="665" t="s">
        <v>4059</v>
      </c>
      <c r="H222" s="665" t="s">
        <v>2584</v>
      </c>
      <c r="I222" s="665" t="s">
        <v>4293</v>
      </c>
      <c r="J222" s="665" t="s">
        <v>2636</v>
      </c>
      <c r="K222" s="665" t="s">
        <v>3686</v>
      </c>
      <c r="L222" s="666">
        <v>815.1</v>
      </c>
      <c r="M222" s="666">
        <v>1630.2</v>
      </c>
      <c r="N222" s="665">
        <v>2</v>
      </c>
      <c r="O222" s="748">
        <v>1</v>
      </c>
      <c r="P222" s="666">
        <v>1630.2</v>
      </c>
      <c r="Q222" s="681">
        <v>1</v>
      </c>
      <c r="R222" s="665">
        <v>2</v>
      </c>
      <c r="S222" s="681">
        <v>1</v>
      </c>
      <c r="T222" s="748">
        <v>1</v>
      </c>
      <c r="U222" s="704">
        <v>1</v>
      </c>
    </row>
    <row r="223" spans="1:21" ht="14.4" customHeight="1" x14ac:dyDescent="0.3">
      <c r="A223" s="664">
        <v>30</v>
      </c>
      <c r="B223" s="665" t="s">
        <v>521</v>
      </c>
      <c r="C223" s="665" t="s">
        <v>3969</v>
      </c>
      <c r="D223" s="746" t="s">
        <v>5322</v>
      </c>
      <c r="E223" s="747" t="s">
        <v>3983</v>
      </c>
      <c r="F223" s="665" t="s">
        <v>3966</v>
      </c>
      <c r="G223" s="665" t="s">
        <v>4062</v>
      </c>
      <c r="H223" s="665" t="s">
        <v>2584</v>
      </c>
      <c r="I223" s="665" t="s">
        <v>2864</v>
      </c>
      <c r="J223" s="665" t="s">
        <v>2865</v>
      </c>
      <c r="K223" s="665" t="s">
        <v>3734</v>
      </c>
      <c r="L223" s="666">
        <v>31.09</v>
      </c>
      <c r="M223" s="666">
        <v>124.36</v>
      </c>
      <c r="N223" s="665">
        <v>4</v>
      </c>
      <c r="O223" s="748">
        <v>2</v>
      </c>
      <c r="P223" s="666"/>
      <c r="Q223" s="681">
        <v>0</v>
      </c>
      <c r="R223" s="665"/>
      <c r="S223" s="681">
        <v>0</v>
      </c>
      <c r="T223" s="748"/>
      <c r="U223" s="704">
        <v>0</v>
      </c>
    </row>
    <row r="224" spans="1:21" ht="14.4" customHeight="1" x14ac:dyDescent="0.3">
      <c r="A224" s="664">
        <v>30</v>
      </c>
      <c r="B224" s="665" t="s">
        <v>521</v>
      </c>
      <c r="C224" s="665" t="s">
        <v>3969</v>
      </c>
      <c r="D224" s="746" t="s">
        <v>5322</v>
      </c>
      <c r="E224" s="747" t="s">
        <v>3983</v>
      </c>
      <c r="F224" s="665" t="s">
        <v>3966</v>
      </c>
      <c r="G224" s="665" t="s">
        <v>4063</v>
      </c>
      <c r="H224" s="665" t="s">
        <v>522</v>
      </c>
      <c r="I224" s="665" t="s">
        <v>3417</v>
      </c>
      <c r="J224" s="665" t="s">
        <v>3418</v>
      </c>
      <c r="K224" s="665" t="s">
        <v>3869</v>
      </c>
      <c r="L224" s="666">
        <v>88.1</v>
      </c>
      <c r="M224" s="666">
        <v>176.2</v>
      </c>
      <c r="N224" s="665">
        <v>2</v>
      </c>
      <c r="O224" s="748">
        <v>2</v>
      </c>
      <c r="P224" s="666"/>
      <c r="Q224" s="681">
        <v>0</v>
      </c>
      <c r="R224" s="665"/>
      <c r="S224" s="681">
        <v>0</v>
      </c>
      <c r="T224" s="748"/>
      <c r="U224" s="704">
        <v>0</v>
      </c>
    </row>
    <row r="225" spans="1:21" ht="14.4" customHeight="1" x14ac:dyDescent="0.3">
      <c r="A225" s="664">
        <v>30</v>
      </c>
      <c r="B225" s="665" t="s">
        <v>521</v>
      </c>
      <c r="C225" s="665" t="s">
        <v>3969</v>
      </c>
      <c r="D225" s="746" t="s">
        <v>5322</v>
      </c>
      <c r="E225" s="747" t="s">
        <v>3983</v>
      </c>
      <c r="F225" s="665" t="s">
        <v>3966</v>
      </c>
      <c r="G225" s="665" t="s">
        <v>4064</v>
      </c>
      <c r="H225" s="665" t="s">
        <v>522</v>
      </c>
      <c r="I225" s="665" t="s">
        <v>4294</v>
      </c>
      <c r="J225" s="665" t="s">
        <v>4295</v>
      </c>
      <c r="K225" s="665" t="s">
        <v>3637</v>
      </c>
      <c r="L225" s="666">
        <v>57.64</v>
      </c>
      <c r="M225" s="666">
        <v>57.64</v>
      </c>
      <c r="N225" s="665">
        <v>1</v>
      </c>
      <c r="O225" s="748">
        <v>0.5</v>
      </c>
      <c r="P225" s="666"/>
      <c r="Q225" s="681">
        <v>0</v>
      </c>
      <c r="R225" s="665"/>
      <c r="S225" s="681">
        <v>0</v>
      </c>
      <c r="T225" s="748"/>
      <c r="U225" s="704">
        <v>0</v>
      </c>
    </row>
    <row r="226" spans="1:21" ht="14.4" customHeight="1" x14ac:dyDescent="0.3">
      <c r="A226" s="664">
        <v>30</v>
      </c>
      <c r="B226" s="665" t="s">
        <v>521</v>
      </c>
      <c r="C226" s="665" t="s">
        <v>3969</v>
      </c>
      <c r="D226" s="746" t="s">
        <v>5322</v>
      </c>
      <c r="E226" s="747" t="s">
        <v>3983</v>
      </c>
      <c r="F226" s="665" t="s">
        <v>3966</v>
      </c>
      <c r="G226" s="665" t="s">
        <v>4064</v>
      </c>
      <c r="H226" s="665" t="s">
        <v>522</v>
      </c>
      <c r="I226" s="665" t="s">
        <v>4065</v>
      </c>
      <c r="J226" s="665" t="s">
        <v>824</v>
      </c>
      <c r="K226" s="665" t="s">
        <v>3637</v>
      </c>
      <c r="L226" s="666">
        <v>57.64</v>
      </c>
      <c r="M226" s="666">
        <v>576.4</v>
      </c>
      <c r="N226" s="665">
        <v>10</v>
      </c>
      <c r="O226" s="748">
        <v>3.5</v>
      </c>
      <c r="P226" s="666">
        <v>57.64</v>
      </c>
      <c r="Q226" s="681">
        <v>0.1</v>
      </c>
      <c r="R226" s="665">
        <v>1</v>
      </c>
      <c r="S226" s="681">
        <v>0.1</v>
      </c>
      <c r="T226" s="748">
        <v>0.5</v>
      </c>
      <c r="U226" s="704">
        <v>0.14285714285714285</v>
      </c>
    </row>
    <row r="227" spans="1:21" ht="14.4" customHeight="1" x14ac:dyDescent="0.3">
      <c r="A227" s="664">
        <v>30</v>
      </c>
      <c r="B227" s="665" t="s">
        <v>521</v>
      </c>
      <c r="C227" s="665" t="s">
        <v>3969</v>
      </c>
      <c r="D227" s="746" t="s">
        <v>5322</v>
      </c>
      <c r="E227" s="747" t="s">
        <v>3983</v>
      </c>
      <c r="F227" s="665" t="s">
        <v>3966</v>
      </c>
      <c r="G227" s="665" t="s">
        <v>4064</v>
      </c>
      <c r="H227" s="665" t="s">
        <v>522</v>
      </c>
      <c r="I227" s="665" t="s">
        <v>4296</v>
      </c>
      <c r="J227" s="665" t="s">
        <v>824</v>
      </c>
      <c r="K227" s="665" t="s">
        <v>4297</v>
      </c>
      <c r="L227" s="666">
        <v>185.26</v>
      </c>
      <c r="M227" s="666">
        <v>185.26</v>
      </c>
      <c r="N227" s="665">
        <v>1</v>
      </c>
      <c r="O227" s="748">
        <v>0.5</v>
      </c>
      <c r="P227" s="666"/>
      <c r="Q227" s="681">
        <v>0</v>
      </c>
      <c r="R227" s="665"/>
      <c r="S227" s="681">
        <v>0</v>
      </c>
      <c r="T227" s="748"/>
      <c r="U227" s="704">
        <v>0</v>
      </c>
    </row>
    <row r="228" spans="1:21" ht="14.4" customHeight="1" x14ac:dyDescent="0.3">
      <c r="A228" s="664">
        <v>30</v>
      </c>
      <c r="B228" s="665" t="s">
        <v>521</v>
      </c>
      <c r="C228" s="665" t="s">
        <v>3969</v>
      </c>
      <c r="D228" s="746" t="s">
        <v>5322</v>
      </c>
      <c r="E228" s="747" t="s">
        <v>3983</v>
      </c>
      <c r="F228" s="665" t="s">
        <v>3966</v>
      </c>
      <c r="G228" s="665" t="s">
        <v>4066</v>
      </c>
      <c r="H228" s="665" t="s">
        <v>2584</v>
      </c>
      <c r="I228" s="665" t="s">
        <v>4067</v>
      </c>
      <c r="J228" s="665" t="s">
        <v>3079</v>
      </c>
      <c r="K228" s="665" t="s">
        <v>3627</v>
      </c>
      <c r="L228" s="666">
        <v>28.81</v>
      </c>
      <c r="M228" s="666">
        <v>749.05999999999972</v>
      </c>
      <c r="N228" s="665">
        <v>26</v>
      </c>
      <c r="O228" s="748">
        <v>14</v>
      </c>
      <c r="P228" s="666">
        <v>115.24</v>
      </c>
      <c r="Q228" s="681">
        <v>0.15384615384615391</v>
      </c>
      <c r="R228" s="665">
        <v>4</v>
      </c>
      <c r="S228" s="681">
        <v>0.15384615384615385</v>
      </c>
      <c r="T228" s="748">
        <v>2</v>
      </c>
      <c r="U228" s="704">
        <v>0.14285714285714285</v>
      </c>
    </row>
    <row r="229" spans="1:21" ht="14.4" customHeight="1" x14ac:dyDescent="0.3">
      <c r="A229" s="664">
        <v>30</v>
      </c>
      <c r="B229" s="665" t="s">
        <v>521</v>
      </c>
      <c r="C229" s="665" t="s">
        <v>3969</v>
      </c>
      <c r="D229" s="746" t="s">
        <v>5322</v>
      </c>
      <c r="E229" s="747" t="s">
        <v>3983</v>
      </c>
      <c r="F229" s="665" t="s">
        <v>3966</v>
      </c>
      <c r="G229" s="665" t="s">
        <v>4066</v>
      </c>
      <c r="H229" s="665" t="s">
        <v>2584</v>
      </c>
      <c r="I229" s="665" t="s">
        <v>4128</v>
      </c>
      <c r="J229" s="665" t="s">
        <v>2654</v>
      </c>
      <c r="K229" s="665" t="s">
        <v>4129</v>
      </c>
      <c r="L229" s="666">
        <v>0</v>
      </c>
      <c r="M229" s="666">
        <v>0</v>
      </c>
      <c r="N229" s="665">
        <v>2</v>
      </c>
      <c r="O229" s="748">
        <v>0.5</v>
      </c>
      <c r="P229" s="666"/>
      <c r="Q229" s="681"/>
      <c r="R229" s="665"/>
      <c r="S229" s="681">
        <v>0</v>
      </c>
      <c r="T229" s="748"/>
      <c r="U229" s="704">
        <v>0</v>
      </c>
    </row>
    <row r="230" spans="1:21" ht="14.4" customHeight="1" x14ac:dyDescent="0.3">
      <c r="A230" s="664">
        <v>30</v>
      </c>
      <c r="B230" s="665" t="s">
        <v>521</v>
      </c>
      <c r="C230" s="665" t="s">
        <v>3969</v>
      </c>
      <c r="D230" s="746" t="s">
        <v>5322</v>
      </c>
      <c r="E230" s="747" t="s">
        <v>3983</v>
      </c>
      <c r="F230" s="665" t="s">
        <v>3966</v>
      </c>
      <c r="G230" s="665" t="s">
        <v>4298</v>
      </c>
      <c r="H230" s="665" t="s">
        <v>522</v>
      </c>
      <c r="I230" s="665" t="s">
        <v>4299</v>
      </c>
      <c r="J230" s="665" t="s">
        <v>1939</v>
      </c>
      <c r="K230" s="665" t="s">
        <v>4300</v>
      </c>
      <c r="L230" s="666">
        <v>0</v>
      </c>
      <c r="M230" s="666">
        <v>0</v>
      </c>
      <c r="N230" s="665">
        <v>1</v>
      </c>
      <c r="O230" s="748">
        <v>0.5</v>
      </c>
      <c r="P230" s="666">
        <v>0</v>
      </c>
      <c r="Q230" s="681"/>
      <c r="R230" s="665">
        <v>1</v>
      </c>
      <c r="S230" s="681">
        <v>1</v>
      </c>
      <c r="T230" s="748">
        <v>0.5</v>
      </c>
      <c r="U230" s="704">
        <v>1</v>
      </c>
    </row>
    <row r="231" spans="1:21" ht="14.4" customHeight="1" x14ac:dyDescent="0.3">
      <c r="A231" s="664">
        <v>30</v>
      </c>
      <c r="B231" s="665" t="s">
        <v>521</v>
      </c>
      <c r="C231" s="665" t="s">
        <v>3969</v>
      </c>
      <c r="D231" s="746" t="s">
        <v>5322</v>
      </c>
      <c r="E231" s="747" t="s">
        <v>3983</v>
      </c>
      <c r="F231" s="665" t="s">
        <v>3966</v>
      </c>
      <c r="G231" s="665" t="s">
        <v>4301</v>
      </c>
      <c r="H231" s="665" t="s">
        <v>2584</v>
      </c>
      <c r="I231" s="665" t="s">
        <v>2740</v>
      </c>
      <c r="J231" s="665" t="s">
        <v>2741</v>
      </c>
      <c r="K231" s="665" t="s">
        <v>3721</v>
      </c>
      <c r="L231" s="666">
        <v>48.27</v>
      </c>
      <c r="M231" s="666">
        <v>144.81</v>
      </c>
      <c r="N231" s="665">
        <v>3</v>
      </c>
      <c r="O231" s="748">
        <v>1</v>
      </c>
      <c r="P231" s="666">
        <v>48.27</v>
      </c>
      <c r="Q231" s="681">
        <v>0.33333333333333337</v>
      </c>
      <c r="R231" s="665">
        <v>1</v>
      </c>
      <c r="S231" s="681">
        <v>0.33333333333333331</v>
      </c>
      <c r="T231" s="748">
        <v>0.5</v>
      </c>
      <c r="U231" s="704">
        <v>0.5</v>
      </c>
    </row>
    <row r="232" spans="1:21" ht="14.4" customHeight="1" x14ac:dyDescent="0.3">
      <c r="A232" s="664">
        <v>30</v>
      </c>
      <c r="B232" s="665" t="s">
        <v>521</v>
      </c>
      <c r="C232" s="665" t="s">
        <v>3969</v>
      </c>
      <c r="D232" s="746" t="s">
        <v>5322</v>
      </c>
      <c r="E232" s="747" t="s">
        <v>3983</v>
      </c>
      <c r="F232" s="665" t="s">
        <v>3966</v>
      </c>
      <c r="G232" s="665" t="s">
        <v>4301</v>
      </c>
      <c r="H232" s="665" t="s">
        <v>2584</v>
      </c>
      <c r="I232" s="665" t="s">
        <v>2867</v>
      </c>
      <c r="J232" s="665" t="s">
        <v>2868</v>
      </c>
      <c r="K232" s="665" t="s">
        <v>3740</v>
      </c>
      <c r="L232" s="666">
        <v>96.53</v>
      </c>
      <c r="M232" s="666">
        <v>193.06</v>
      </c>
      <c r="N232" s="665">
        <v>2</v>
      </c>
      <c r="O232" s="748">
        <v>1</v>
      </c>
      <c r="P232" s="666">
        <v>96.53</v>
      </c>
      <c r="Q232" s="681">
        <v>0.5</v>
      </c>
      <c r="R232" s="665">
        <v>1</v>
      </c>
      <c r="S232" s="681">
        <v>0.5</v>
      </c>
      <c r="T232" s="748">
        <v>0.5</v>
      </c>
      <c r="U232" s="704">
        <v>0.5</v>
      </c>
    </row>
    <row r="233" spans="1:21" ht="14.4" customHeight="1" x14ac:dyDescent="0.3">
      <c r="A233" s="664">
        <v>30</v>
      </c>
      <c r="B233" s="665" t="s">
        <v>521</v>
      </c>
      <c r="C233" s="665" t="s">
        <v>3969</v>
      </c>
      <c r="D233" s="746" t="s">
        <v>5322</v>
      </c>
      <c r="E233" s="747" t="s">
        <v>3983</v>
      </c>
      <c r="F233" s="665" t="s">
        <v>3966</v>
      </c>
      <c r="G233" s="665" t="s">
        <v>4068</v>
      </c>
      <c r="H233" s="665" t="s">
        <v>2584</v>
      </c>
      <c r="I233" s="665" t="s">
        <v>2855</v>
      </c>
      <c r="J233" s="665" t="s">
        <v>2856</v>
      </c>
      <c r="K233" s="665" t="s">
        <v>3766</v>
      </c>
      <c r="L233" s="666">
        <v>234.91</v>
      </c>
      <c r="M233" s="666">
        <v>469.82</v>
      </c>
      <c r="N233" s="665">
        <v>2</v>
      </c>
      <c r="O233" s="748">
        <v>0.5</v>
      </c>
      <c r="P233" s="666"/>
      <c r="Q233" s="681">
        <v>0</v>
      </c>
      <c r="R233" s="665"/>
      <c r="S233" s="681">
        <v>0</v>
      </c>
      <c r="T233" s="748"/>
      <c r="U233" s="704">
        <v>0</v>
      </c>
    </row>
    <row r="234" spans="1:21" ht="14.4" customHeight="1" x14ac:dyDescent="0.3">
      <c r="A234" s="664">
        <v>30</v>
      </c>
      <c r="B234" s="665" t="s">
        <v>521</v>
      </c>
      <c r="C234" s="665" t="s">
        <v>3969</v>
      </c>
      <c r="D234" s="746" t="s">
        <v>5322</v>
      </c>
      <c r="E234" s="747" t="s">
        <v>3983</v>
      </c>
      <c r="F234" s="665" t="s">
        <v>3966</v>
      </c>
      <c r="G234" s="665" t="s">
        <v>4069</v>
      </c>
      <c r="H234" s="665" t="s">
        <v>2584</v>
      </c>
      <c r="I234" s="665" t="s">
        <v>2751</v>
      </c>
      <c r="J234" s="665" t="s">
        <v>3748</v>
      </c>
      <c r="K234" s="665" t="s">
        <v>3749</v>
      </c>
      <c r="L234" s="666">
        <v>87.41</v>
      </c>
      <c r="M234" s="666">
        <v>524.46</v>
      </c>
      <c r="N234" s="665">
        <v>6</v>
      </c>
      <c r="O234" s="748">
        <v>3</v>
      </c>
      <c r="P234" s="666">
        <v>262.23</v>
      </c>
      <c r="Q234" s="681">
        <v>0.5</v>
      </c>
      <c r="R234" s="665">
        <v>3</v>
      </c>
      <c r="S234" s="681">
        <v>0.5</v>
      </c>
      <c r="T234" s="748">
        <v>1</v>
      </c>
      <c r="U234" s="704">
        <v>0.33333333333333331</v>
      </c>
    </row>
    <row r="235" spans="1:21" ht="14.4" customHeight="1" x14ac:dyDescent="0.3">
      <c r="A235" s="664">
        <v>30</v>
      </c>
      <c r="B235" s="665" t="s">
        <v>521</v>
      </c>
      <c r="C235" s="665" t="s">
        <v>3969</v>
      </c>
      <c r="D235" s="746" t="s">
        <v>5322</v>
      </c>
      <c r="E235" s="747" t="s">
        <v>3983</v>
      </c>
      <c r="F235" s="665" t="s">
        <v>3966</v>
      </c>
      <c r="G235" s="665" t="s">
        <v>4069</v>
      </c>
      <c r="H235" s="665" t="s">
        <v>2584</v>
      </c>
      <c r="I235" s="665" t="s">
        <v>2921</v>
      </c>
      <c r="J235" s="665" t="s">
        <v>2774</v>
      </c>
      <c r="K235" s="665" t="s">
        <v>3756</v>
      </c>
      <c r="L235" s="666">
        <v>524.45000000000005</v>
      </c>
      <c r="M235" s="666">
        <v>524.45000000000005</v>
      </c>
      <c r="N235" s="665">
        <v>1</v>
      </c>
      <c r="O235" s="748">
        <v>0.5</v>
      </c>
      <c r="P235" s="666">
        <v>524.45000000000005</v>
      </c>
      <c r="Q235" s="681">
        <v>1</v>
      </c>
      <c r="R235" s="665">
        <v>1</v>
      </c>
      <c r="S235" s="681">
        <v>1</v>
      </c>
      <c r="T235" s="748">
        <v>0.5</v>
      </c>
      <c r="U235" s="704">
        <v>1</v>
      </c>
    </row>
    <row r="236" spans="1:21" ht="14.4" customHeight="1" x14ac:dyDescent="0.3">
      <c r="A236" s="664">
        <v>30</v>
      </c>
      <c r="B236" s="665" t="s">
        <v>521</v>
      </c>
      <c r="C236" s="665" t="s">
        <v>3969</v>
      </c>
      <c r="D236" s="746" t="s">
        <v>5322</v>
      </c>
      <c r="E236" s="747" t="s">
        <v>3983</v>
      </c>
      <c r="F236" s="665" t="s">
        <v>3966</v>
      </c>
      <c r="G236" s="665" t="s">
        <v>4302</v>
      </c>
      <c r="H236" s="665" t="s">
        <v>522</v>
      </c>
      <c r="I236" s="665" t="s">
        <v>4303</v>
      </c>
      <c r="J236" s="665" t="s">
        <v>4304</v>
      </c>
      <c r="K236" s="665" t="s">
        <v>4305</v>
      </c>
      <c r="L236" s="666">
        <v>0</v>
      </c>
      <c r="M236" s="666">
        <v>0</v>
      </c>
      <c r="N236" s="665">
        <v>1</v>
      </c>
      <c r="O236" s="748">
        <v>0.5</v>
      </c>
      <c r="P236" s="666"/>
      <c r="Q236" s="681"/>
      <c r="R236" s="665"/>
      <c r="S236" s="681">
        <v>0</v>
      </c>
      <c r="T236" s="748"/>
      <c r="U236" s="704">
        <v>0</v>
      </c>
    </row>
    <row r="237" spans="1:21" ht="14.4" customHeight="1" x14ac:dyDescent="0.3">
      <c r="A237" s="664">
        <v>30</v>
      </c>
      <c r="B237" s="665" t="s">
        <v>521</v>
      </c>
      <c r="C237" s="665" t="s">
        <v>3969</v>
      </c>
      <c r="D237" s="746" t="s">
        <v>5322</v>
      </c>
      <c r="E237" s="747" t="s">
        <v>3983</v>
      </c>
      <c r="F237" s="665" t="s">
        <v>3966</v>
      </c>
      <c r="G237" s="665" t="s">
        <v>4302</v>
      </c>
      <c r="H237" s="665" t="s">
        <v>522</v>
      </c>
      <c r="I237" s="665" t="s">
        <v>4306</v>
      </c>
      <c r="J237" s="665" t="s">
        <v>4307</v>
      </c>
      <c r="K237" s="665" t="s">
        <v>4308</v>
      </c>
      <c r="L237" s="666">
        <v>0</v>
      </c>
      <c r="M237" s="666">
        <v>0</v>
      </c>
      <c r="N237" s="665">
        <v>1</v>
      </c>
      <c r="O237" s="748">
        <v>0.5</v>
      </c>
      <c r="P237" s="666"/>
      <c r="Q237" s="681"/>
      <c r="R237" s="665"/>
      <c r="S237" s="681">
        <v>0</v>
      </c>
      <c r="T237" s="748"/>
      <c r="U237" s="704">
        <v>0</v>
      </c>
    </row>
    <row r="238" spans="1:21" ht="14.4" customHeight="1" x14ac:dyDescent="0.3">
      <c r="A238" s="664">
        <v>30</v>
      </c>
      <c r="B238" s="665" t="s">
        <v>521</v>
      </c>
      <c r="C238" s="665" t="s">
        <v>3969</v>
      </c>
      <c r="D238" s="746" t="s">
        <v>5322</v>
      </c>
      <c r="E238" s="747" t="s">
        <v>3983</v>
      </c>
      <c r="F238" s="665" t="s">
        <v>3966</v>
      </c>
      <c r="G238" s="665" t="s">
        <v>4074</v>
      </c>
      <c r="H238" s="665" t="s">
        <v>2584</v>
      </c>
      <c r="I238" s="665" t="s">
        <v>4075</v>
      </c>
      <c r="J238" s="665" t="s">
        <v>2586</v>
      </c>
      <c r="K238" s="665" t="s">
        <v>4076</v>
      </c>
      <c r="L238" s="666">
        <v>0</v>
      </c>
      <c r="M238" s="666">
        <v>0</v>
      </c>
      <c r="N238" s="665">
        <v>2</v>
      </c>
      <c r="O238" s="748">
        <v>1</v>
      </c>
      <c r="P238" s="666"/>
      <c r="Q238" s="681"/>
      <c r="R238" s="665"/>
      <c r="S238" s="681">
        <v>0</v>
      </c>
      <c r="T238" s="748"/>
      <c r="U238" s="704">
        <v>0</v>
      </c>
    </row>
    <row r="239" spans="1:21" ht="14.4" customHeight="1" x14ac:dyDescent="0.3">
      <c r="A239" s="664">
        <v>30</v>
      </c>
      <c r="B239" s="665" t="s">
        <v>521</v>
      </c>
      <c r="C239" s="665" t="s">
        <v>3969</v>
      </c>
      <c r="D239" s="746" t="s">
        <v>5322</v>
      </c>
      <c r="E239" s="747" t="s">
        <v>3983</v>
      </c>
      <c r="F239" s="665" t="s">
        <v>3966</v>
      </c>
      <c r="G239" s="665" t="s">
        <v>4074</v>
      </c>
      <c r="H239" s="665" t="s">
        <v>2584</v>
      </c>
      <c r="I239" s="665" t="s">
        <v>2671</v>
      </c>
      <c r="J239" s="665" t="s">
        <v>3745</v>
      </c>
      <c r="K239" s="665" t="s">
        <v>3746</v>
      </c>
      <c r="L239" s="666">
        <v>48.27</v>
      </c>
      <c r="M239" s="666">
        <v>96.54</v>
      </c>
      <c r="N239" s="665">
        <v>2</v>
      </c>
      <c r="O239" s="748">
        <v>1</v>
      </c>
      <c r="P239" s="666"/>
      <c r="Q239" s="681">
        <v>0</v>
      </c>
      <c r="R239" s="665"/>
      <c r="S239" s="681">
        <v>0</v>
      </c>
      <c r="T239" s="748"/>
      <c r="U239" s="704">
        <v>0</v>
      </c>
    </row>
    <row r="240" spans="1:21" ht="14.4" customHeight="1" x14ac:dyDescent="0.3">
      <c r="A240" s="664">
        <v>30</v>
      </c>
      <c r="B240" s="665" t="s">
        <v>521</v>
      </c>
      <c r="C240" s="665" t="s">
        <v>3969</v>
      </c>
      <c r="D240" s="746" t="s">
        <v>5322</v>
      </c>
      <c r="E240" s="747" t="s">
        <v>3983</v>
      </c>
      <c r="F240" s="665" t="s">
        <v>3966</v>
      </c>
      <c r="G240" s="665" t="s">
        <v>4309</v>
      </c>
      <c r="H240" s="665" t="s">
        <v>522</v>
      </c>
      <c r="I240" s="665" t="s">
        <v>1053</v>
      </c>
      <c r="J240" s="665" t="s">
        <v>1054</v>
      </c>
      <c r="K240" s="665" t="s">
        <v>3912</v>
      </c>
      <c r="L240" s="666">
        <v>105.46</v>
      </c>
      <c r="M240" s="666">
        <v>105.46</v>
      </c>
      <c r="N240" s="665">
        <v>1</v>
      </c>
      <c r="O240" s="748">
        <v>0.5</v>
      </c>
      <c r="P240" s="666"/>
      <c r="Q240" s="681">
        <v>0</v>
      </c>
      <c r="R240" s="665"/>
      <c r="S240" s="681">
        <v>0</v>
      </c>
      <c r="T240" s="748"/>
      <c r="U240" s="704">
        <v>0</v>
      </c>
    </row>
    <row r="241" spans="1:21" ht="14.4" customHeight="1" x14ac:dyDescent="0.3">
      <c r="A241" s="664">
        <v>30</v>
      </c>
      <c r="B241" s="665" t="s">
        <v>521</v>
      </c>
      <c r="C241" s="665" t="s">
        <v>3969</v>
      </c>
      <c r="D241" s="746" t="s">
        <v>5322</v>
      </c>
      <c r="E241" s="747" t="s">
        <v>3983</v>
      </c>
      <c r="F241" s="665" t="s">
        <v>3966</v>
      </c>
      <c r="G241" s="665" t="s">
        <v>4310</v>
      </c>
      <c r="H241" s="665" t="s">
        <v>522</v>
      </c>
      <c r="I241" s="665" t="s">
        <v>885</v>
      </c>
      <c r="J241" s="665" t="s">
        <v>4311</v>
      </c>
      <c r="K241" s="665" t="s">
        <v>4312</v>
      </c>
      <c r="L241" s="666">
        <v>84.39</v>
      </c>
      <c r="M241" s="666">
        <v>84.39</v>
      </c>
      <c r="N241" s="665">
        <v>1</v>
      </c>
      <c r="O241" s="748">
        <v>0.5</v>
      </c>
      <c r="P241" s="666"/>
      <c r="Q241" s="681">
        <v>0</v>
      </c>
      <c r="R241" s="665"/>
      <c r="S241" s="681">
        <v>0</v>
      </c>
      <c r="T241" s="748"/>
      <c r="U241" s="704">
        <v>0</v>
      </c>
    </row>
    <row r="242" spans="1:21" ht="14.4" customHeight="1" x14ac:dyDescent="0.3">
      <c r="A242" s="664">
        <v>30</v>
      </c>
      <c r="B242" s="665" t="s">
        <v>521</v>
      </c>
      <c r="C242" s="665" t="s">
        <v>3969</v>
      </c>
      <c r="D242" s="746" t="s">
        <v>5322</v>
      </c>
      <c r="E242" s="747" t="s">
        <v>3983</v>
      </c>
      <c r="F242" s="665" t="s">
        <v>3966</v>
      </c>
      <c r="G242" s="665" t="s">
        <v>4313</v>
      </c>
      <c r="H242" s="665" t="s">
        <v>522</v>
      </c>
      <c r="I242" s="665" t="s">
        <v>2263</v>
      </c>
      <c r="J242" s="665" t="s">
        <v>2264</v>
      </c>
      <c r="K242" s="665" t="s">
        <v>4314</v>
      </c>
      <c r="L242" s="666">
        <v>1323.82</v>
      </c>
      <c r="M242" s="666">
        <v>1323.82</v>
      </c>
      <c r="N242" s="665">
        <v>1</v>
      </c>
      <c r="O242" s="748">
        <v>1</v>
      </c>
      <c r="P242" s="666"/>
      <c r="Q242" s="681">
        <v>0</v>
      </c>
      <c r="R242" s="665"/>
      <c r="S242" s="681">
        <v>0</v>
      </c>
      <c r="T242" s="748"/>
      <c r="U242" s="704">
        <v>0</v>
      </c>
    </row>
    <row r="243" spans="1:21" ht="14.4" customHeight="1" x14ac:dyDescent="0.3">
      <c r="A243" s="664">
        <v>30</v>
      </c>
      <c r="B243" s="665" t="s">
        <v>521</v>
      </c>
      <c r="C243" s="665" t="s">
        <v>3969</v>
      </c>
      <c r="D243" s="746" t="s">
        <v>5322</v>
      </c>
      <c r="E243" s="747" t="s">
        <v>3983</v>
      </c>
      <c r="F243" s="665" t="s">
        <v>3966</v>
      </c>
      <c r="G243" s="665" t="s">
        <v>4313</v>
      </c>
      <c r="H243" s="665" t="s">
        <v>522</v>
      </c>
      <c r="I243" s="665" t="s">
        <v>2263</v>
      </c>
      <c r="J243" s="665" t="s">
        <v>2264</v>
      </c>
      <c r="K243" s="665" t="s">
        <v>4314</v>
      </c>
      <c r="L243" s="666">
        <v>1321.53</v>
      </c>
      <c r="M243" s="666">
        <v>6607.65</v>
      </c>
      <c r="N243" s="665">
        <v>5</v>
      </c>
      <c r="O243" s="748">
        <v>4</v>
      </c>
      <c r="P243" s="666">
        <v>1321.53</v>
      </c>
      <c r="Q243" s="681">
        <v>0.2</v>
      </c>
      <c r="R243" s="665">
        <v>1</v>
      </c>
      <c r="S243" s="681">
        <v>0.2</v>
      </c>
      <c r="T243" s="748">
        <v>1</v>
      </c>
      <c r="U243" s="704">
        <v>0.25</v>
      </c>
    </row>
    <row r="244" spans="1:21" ht="14.4" customHeight="1" x14ac:dyDescent="0.3">
      <c r="A244" s="664">
        <v>30</v>
      </c>
      <c r="B244" s="665" t="s">
        <v>521</v>
      </c>
      <c r="C244" s="665" t="s">
        <v>3969</v>
      </c>
      <c r="D244" s="746" t="s">
        <v>5322</v>
      </c>
      <c r="E244" s="747" t="s">
        <v>3983</v>
      </c>
      <c r="F244" s="665" t="s">
        <v>3966</v>
      </c>
      <c r="G244" s="665" t="s">
        <v>4130</v>
      </c>
      <c r="H244" s="665" t="s">
        <v>2584</v>
      </c>
      <c r="I244" s="665" t="s">
        <v>2858</v>
      </c>
      <c r="J244" s="665" t="s">
        <v>2859</v>
      </c>
      <c r="K244" s="665" t="s">
        <v>3722</v>
      </c>
      <c r="L244" s="666">
        <v>117.73</v>
      </c>
      <c r="M244" s="666">
        <v>353.19</v>
      </c>
      <c r="N244" s="665">
        <v>3</v>
      </c>
      <c r="O244" s="748">
        <v>1.5</v>
      </c>
      <c r="P244" s="666">
        <v>117.73</v>
      </c>
      <c r="Q244" s="681">
        <v>0.33333333333333337</v>
      </c>
      <c r="R244" s="665">
        <v>1</v>
      </c>
      <c r="S244" s="681">
        <v>0.33333333333333331</v>
      </c>
      <c r="T244" s="748">
        <v>0.5</v>
      </c>
      <c r="U244" s="704">
        <v>0.33333333333333331</v>
      </c>
    </row>
    <row r="245" spans="1:21" ht="14.4" customHeight="1" x14ac:dyDescent="0.3">
      <c r="A245" s="664">
        <v>30</v>
      </c>
      <c r="B245" s="665" t="s">
        <v>521</v>
      </c>
      <c r="C245" s="665" t="s">
        <v>3969</v>
      </c>
      <c r="D245" s="746" t="s">
        <v>5322</v>
      </c>
      <c r="E245" s="747" t="s">
        <v>3983</v>
      </c>
      <c r="F245" s="665" t="s">
        <v>3966</v>
      </c>
      <c r="G245" s="665" t="s">
        <v>4315</v>
      </c>
      <c r="H245" s="665" t="s">
        <v>522</v>
      </c>
      <c r="I245" s="665" t="s">
        <v>1135</v>
      </c>
      <c r="J245" s="665" t="s">
        <v>4316</v>
      </c>
      <c r="K245" s="665" t="s">
        <v>4317</v>
      </c>
      <c r="L245" s="666">
        <v>0</v>
      </c>
      <c r="M245" s="666">
        <v>0</v>
      </c>
      <c r="N245" s="665">
        <v>1</v>
      </c>
      <c r="O245" s="748">
        <v>0.5</v>
      </c>
      <c r="P245" s="666"/>
      <c r="Q245" s="681"/>
      <c r="R245" s="665"/>
      <c r="S245" s="681">
        <v>0</v>
      </c>
      <c r="T245" s="748"/>
      <c r="U245" s="704">
        <v>0</v>
      </c>
    </row>
    <row r="246" spans="1:21" ht="14.4" customHeight="1" x14ac:dyDescent="0.3">
      <c r="A246" s="664">
        <v>30</v>
      </c>
      <c r="B246" s="665" t="s">
        <v>521</v>
      </c>
      <c r="C246" s="665" t="s">
        <v>3969</v>
      </c>
      <c r="D246" s="746" t="s">
        <v>5322</v>
      </c>
      <c r="E246" s="747" t="s">
        <v>3983</v>
      </c>
      <c r="F246" s="665" t="s">
        <v>3966</v>
      </c>
      <c r="G246" s="665" t="s">
        <v>4318</v>
      </c>
      <c r="H246" s="665" t="s">
        <v>522</v>
      </c>
      <c r="I246" s="665" t="s">
        <v>4319</v>
      </c>
      <c r="J246" s="665" t="s">
        <v>1252</v>
      </c>
      <c r="K246" s="665" t="s">
        <v>4320</v>
      </c>
      <c r="L246" s="666">
        <v>90.53</v>
      </c>
      <c r="M246" s="666">
        <v>90.53</v>
      </c>
      <c r="N246" s="665">
        <v>1</v>
      </c>
      <c r="O246" s="748">
        <v>0.5</v>
      </c>
      <c r="P246" s="666"/>
      <c r="Q246" s="681">
        <v>0</v>
      </c>
      <c r="R246" s="665"/>
      <c r="S246" s="681">
        <v>0</v>
      </c>
      <c r="T246" s="748"/>
      <c r="U246" s="704">
        <v>0</v>
      </c>
    </row>
    <row r="247" spans="1:21" ht="14.4" customHeight="1" x14ac:dyDescent="0.3">
      <c r="A247" s="664">
        <v>30</v>
      </c>
      <c r="B247" s="665" t="s">
        <v>521</v>
      </c>
      <c r="C247" s="665" t="s">
        <v>3969</v>
      </c>
      <c r="D247" s="746" t="s">
        <v>5322</v>
      </c>
      <c r="E247" s="747" t="s">
        <v>3983</v>
      </c>
      <c r="F247" s="665" t="s">
        <v>3966</v>
      </c>
      <c r="G247" s="665" t="s">
        <v>4321</v>
      </c>
      <c r="H247" s="665" t="s">
        <v>522</v>
      </c>
      <c r="I247" s="665" t="s">
        <v>4322</v>
      </c>
      <c r="J247" s="665" t="s">
        <v>1500</v>
      </c>
      <c r="K247" s="665" t="s">
        <v>4323</v>
      </c>
      <c r="L247" s="666">
        <v>0</v>
      </c>
      <c r="M247" s="666">
        <v>0</v>
      </c>
      <c r="N247" s="665">
        <v>2</v>
      </c>
      <c r="O247" s="748">
        <v>1</v>
      </c>
      <c r="P247" s="666"/>
      <c r="Q247" s="681"/>
      <c r="R247" s="665"/>
      <c r="S247" s="681">
        <v>0</v>
      </c>
      <c r="T247" s="748"/>
      <c r="U247" s="704">
        <v>0</v>
      </c>
    </row>
    <row r="248" spans="1:21" ht="14.4" customHeight="1" x14ac:dyDescent="0.3">
      <c r="A248" s="664">
        <v>30</v>
      </c>
      <c r="B248" s="665" t="s">
        <v>521</v>
      </c>
      <c r="C248" s="665" t="s">
        <v>3969</v>
      </c>
      <c r="D248" s="746" t="s">
        <v>5322</v>
      </c>
      <c r="E248" s="747" t="s">
        <v>3983</v>
      </c>
      <c r="F248" s="665" t="s">
        <v>3966</v>
      </c>
      <c r="G248" s="665" t="s">
        <v>4083</v>
      </c>
      <c r="H248" s="665" t="s">
        <v>522</v>
      </c>
      <c r="I248" s="665" t="s">
        <v>929</v>
      </c>
      <c r="J248" s="665" t="s">
        <v>4084</v>
      </c>
      <c r="K248" s="665" t="s">
        <v>4085</v>
      </c>
      <c r="L248" s="666">
        <v>0</v>
      </c>
      <c r="M248" s="666">
        <v>0</v>
      </c>
      <c r="N248" s="665">
        <v>8</v>
      </c>
      <c r="O248" s="748">
        <v>4.5</v>
      </c>
      <c r="P248" s="666">
        <v>0</v>
      </c>
      <c r="Q248" s="681"/>
      <c r="R248" s="665">
        <v>1</v>
      </c>
      <c r="S248" s="681">
        <v>0.125</v>
      </c>
      <c r="T248" s="748">
        <v>0.5</v>
      </c>
      <c r="U248" s="704">
        <v>0.1111111111111111</v>
      </c>
    </row>
    <row r="249" spans="1:21" ht="14.4" customHeight="1" x14ac:dyDescent="0.3">
      <c r="A249" s="664">
        <v>30</v>
      </c>
      <c r="B249" s="665" t="s">
        <v>521</v>
      </c>
      <c r="C249" s="665" t="s">
        <v>3969</v>
      </c>
      <c r="D249" s="746" t="s">
        <v>5322</v>
      </c>
      <c r="E249" s="747" t="s">
        <v>3983</v>
      </c>
      <c r="F249" s="665" t="s">
        <v>3966</v>
      </c>
      <c r="G249" s="665" t="s">
        <v>4086</v>
      </c>
      <c r="H249" s="665" t="s">
        <v>522</v>
      </c>
      <c r="I249" s="665" t="s">
        <v>735</v>
      </c>
      <c r="J249" s="665" t="s">
        <v>736</v>
      </c>
      <c r="K249" s="665" t="s">
        <v>4087</v>
      </c>
      <c r="L249" s="666">
        <v>42.08</v>
      </c>
      <c r="M249" s="666">
        <v>210.39999999999998</v>
      </c>
      <c r="N249" s="665">
        <v>5</v>
      </c>
      <c r="O249" s="748">
        <v>2.5</v>
      </c>
      <c r="P249" s="666"/>
      <c r="Q249" s="681">
        <v>0</v>
      </c>
      <c r="R249" s="665"/>
      <c r="S249" s="681">
        <v>0</v>
      </c>
      <c r="T249" s="748"/>
      <c r="U249" s="704">
        <v>0</v>
      </c>
    </row>
    <row r="250" spans="1:21" ht="14.4" customHeight="1" x14ac:dyDescent="0.3">
      <c r="A250" s="664">
        <v>30</v>
      </c>
      <c r="B250" s="665" t="s">
        <v>521</v>
      </c>
      <c r="C250" s="665" t="s">
        <v>3969</v>
      </c>
      <c r="D250" s="746" t="s">
        <v>5322</v>
      </c>
      <c r="E250" s="747" t="s">
        <v>3983</v>
      </c>
      <c r="F250" s="665" t="s">
        <v>3966</v>
      </c>
      <c r="G250" s="665" t="s">
        <v>4092</v>
      </c>
      <c r="H250" s="665" t="s">
        <v>522</v>
      </c>
      <c r="I250" s="665" t="s">
        <v>1123</v>
      </c>
      <c r="J250" s="665" t="s">
        <v>1124</v>
      </c>
      <c r="K250" s="665" t="s">
        <v>4093</v>
      </c>
      <c r="L250" s="666">
        <v>657.67</v>
      </c>
      <c r="M250" s="666">
        <v>2630.68</v>
      </c>
      <c r="N250" s="665">
        <v>4</v>
      </c>
      <c r="O250" s="748">
        <v>3</v>
      </c>
      <c r="P250" s="666"/>
      <c r="Q250" s="681">
        <v>0</v>
      </c>
      <c r="R250" s="665"/>
      <c r="S250" s="681">
        <v>0</v>
      </c>
      <c r="T250" s="748"/>
      <c r="U250" s="704">
        <v>0</v>
      </c>
    </row>
    <row r="251" spans="1:21" ht="14.4" customHeight="1" x14ac:dyDescent="0.3">
      <c r="A251" s="664">
        <v>30</v>
      </c>
      <c r="B251" s="665" t="s">
        <v>521</v>
      </c>
      <c r="C251" s="665" t="s">
        <v>3969</v>
      </c>
      <c r="D251" s="746" t="s">
        <v>5322</v>
      </c>
      <c r="E251" s="747" t="s">
        <v>3983</v>
      </c>
      <c r="F251" s="665" t="s">
        <v>3966</v>
      </c>
      <c r="G251" s="665" t="s">
        <v>4324</v>
      </c>
      <c r="H251" s="665" t="s">
        <v>522</v>
      </c>
      <c r="I251" s="665" t="s">
        <v>3248</v>
      </c>
      <c r="J251" s="665" t="s">
        <v>3245</v>
      </c>
      <c r="K251" s="665" t="s">
        <v>4325</v>
      </c>
      <c r="L251" s="666">
        <v>186.27</v>
      </c>
      <c r="M251" s="666">
        <v>186.27</v>
      </c>
      <c r="N251" s="665">
        <v>1</v>
      </c>
      <c r="O251" s="748">
        <v>1</v>
      </c>
      <c r="P251" s="666"/>
      <c r="Q251" s="681">
        <v>0</v>
      </c>
      <c r="R251" s="665"/>
      <c r="S251" s="681">
        <v>0</v>
      </c>
      <c r="T251" s="748"/>
      <c r="U251" s="704">
        <v>0</v>
      </c>
    </row>
    <row r="252" spans="1:21" ht="14.4" customHeight="1" x14ac:dyDescent="0.3">
      <c r="A252" s="664">
        <v>30</v>
      </c>
      <c r="B252" s="665" t="s">
        <v>521</v>
      </c>
      <c r="C252" s="665" t="s">
        <v>3969</v>
      </c>
      <c r="D252" s="746" t="s">
        <v>5322</v>
      </c>
      <c r="E252" s="747" t="s">
        <v>3983</v>
      </c>
      <c r="F252" s="665" t="s">
        <v>3966</v>
      </c>
      <c r="G252" s="665" t="s">
        <v>4326</v>
      </c>
      <c r="H252" s="665" t="s">
        <v>2584</v>
      </c>
      <c r="I252" s="665" t="s">
        <v>2815</v>
      </c>
      <c r="J252" s="665" t="s">
        <v>2816</v>
      </c>
      <c r="K252" s="665" t="s">
        <v>3774</v>
      </c>
      <c r="L252" s="666">
        <v>109.97</v>
      </c>
      <c r="M252" s="666">
        <v>109.97</v>
      </c>
      <c r="N252" s="665">
        <v>1</v>
      </c>
      <c r="O252" s="748">
        <v>0.5</v>
      </c>
      <c r="P252" s="666"/>
      <c r="Q252" s="681">
        <v>0</v>
      </c>
      <c r="R252" s="665"/>
      <c r="S252" s="681">
        <v>0</v>
      </c>
      <c r="T252" s="748"/>
      <c r="U252" s="704">
        <v>0</v>
      </c>
    </row>
    <row r="253" spans="1:21" ht="14.4" customHeight="1" x14ac:dyDescent="0.3">
      <c r="A253" s="664">
        <v>30</v>
      </c>
      <c r="B253" s="665" t="s">
        <v>521</v>
      </c>
      <c r="C253" s="665" t="s">
        <v>3969</v>
      </c>
      <c r="D253" s="746" t="s">
        <v>5322</v>
      </c>
      <c r="E253" s="747" t="s">
        <v>3983</v>
      </c>
      <c r="F253" s="665" t="s">
        <v>3966</v>
      </c>
      <c r="G253" s="665" t="s">
        <v>4326</v>
      </c>
      <c r="H253" s="665" t="s">
        <v>2584</v>
      </c>
      <c r="I253" s="665" t="s">
        <v>2815</v>
      </c>
      <c r="J253" s="665" t="s">
        <v>2816</v>
      </c>
      <c r="K253" s="665" t="s">
        <v>3774</v>
      </c>
      <c r="L253" s="666">
        <v>93.46</v>
      </c>
      <c r="M253" s="666">
        <v>186.92</v>
      </c>
      <c r="N253" s="665">
        <v>2</v>
      </c>
      <c r="O253" s="748">
        <v>1</v>
      </c>
      <c r="P253" s="666">
        <v>93.46</v>
      </c>
      <c r="Q253" s="681">
        <v>0.5</v>
      </c>
      <c r="R253" s="665">
        <v>1</v>
      </c>
      <c r="S253" s="681">
        <v>0.5</v>
      </c>
      <c r="T253" s="748">
        <v>0.5</v>
      </c>
      <c r="U253" s="704">
        <v>0.5</v>
      </c>
    </row>
    <row r="254" spans="1:21" ht="14.4" customHeight="1" x14ac:dyDescent="0.3">
      <c r="A254" s="664">
        <v>30</v>
      </c>
      <c r="B254" s="665" t="s">
        <v>521</v>
      </c>
      <c r="C254" s="665" t="s">
        <v>3969</v>
      </c>
      <c r="D254" s="746" t="s">
        <v>5322</v>
      </c>
      <c r="E254" s="747" t="s">
        <v>3983</v>
      </c>
      <c r="F254" s="665" t="s">
        <v>3966</v>
      </c>
      <c r="G254" s="665" t="s">
        <v>4327</v>
      </c>
      <c r="H254" s="665" t="s">
        <v>522</v>
      </c>
      <c r="I254" s="665" t="s">
        <v>4328</v>
      </c>
      <c r="J254" s="665" t="s">
        <v>4329</v>
      </c>
      <c r="K254" s="665" t="s">
        <v>4330</v>
      </c>
      <c r="L254" s="666">
        <v>0</v>
      </c>
      <c r="M254" s="666">
        <v>0</v>
      </c>
      <c r="N254" s="665">
        <v>2</v>
      </c>
      <c r="O254" s="748">
        <v>0.5</v>
      </c>
      <c r="P254" s="666"/>
      <c r="Q254" s="681"/>
      <c r="R254" s="665"/>
      <c r="S254" s="681">
        <v>0</v>
      </c>
      <c r="T254" s="748"/>
      <c r="U254" s="704">
        <v>0</v>
      </c>
    </row>
    <row r="255" spans="1:21" ht="14.4" customHeight="1" x14ac:dyDescent="0.3">
      <c r="A255" s="664">
        <v>30</v>
      </c>
      <c r="B255" s="665" t="s">
        <v>521</v>
      </c>
      <c r="C255" s="665" t="s">
        <v>3969</v>
      </c>
      <c r="D255" s="746" t="s">
        <v>5322</v>
      </c>
      <c r="E255" s="747" t="s">
        <v>3983</v>
      </c>
      <c r="F255" s="665" t="s">
        <v>3966</v>
      </c>
      <c r="G255" s="665" t="s">
        <v>4331</v>
      </c>
      <c r="H255" s="665" t="s">
        <v>522</v>
      </c>
      <c r="I255" s="665" t="s">
        <v>4332</v>
      </c>
      <c r="J255" s="665" t="s">
        <v>2400</v>
      </c>
      <c r="K255" s="665" t="s">
        <v>4333</v>
      </c>
      <c r="L255" s="666">
        <v>0</v>
      </c>
      <c r="M255" s="666">
        <v>0</v>
      </c>
      <c r="N255" s="665">
        <v>1</v>
      </c>
      <c r="O255" s="748">
        <v>0.5</v>
      </c>
      <c r="P255" s="666"/>
      <c r="Q255" s="681"/>
      <c r="R255" s="665"/>
      <c r="S255" s="681">
        <v>0</v>
      </c>
      <c r="T255" s="748"/>
      <c r="U255" s="704">
        <v>0</v>
      </c>
    </row>
    <row r="256" spans="1:21" ht="14.4" customHeight="1" x14ac:dyDescent="0.3">
      <c r="A256" s="664">
        <v>30</v>
      </c>
      <c r="B256" s="665" t="s">
        <v>521</v>
      </c>
      <c r="C256" s="665" t="s">
        <v>3969</v>
      </c>
      <c r="D256" s="746" t="s">
        <v>5322</v>
      </c>
      <c r="E256" s="747" t="s">
        <v>3983</v>
      </c>
      <c r="F256" s="665" t="s">
        <v>3966</v>
      </c>
      <c r="G256" s="665" t="s">
        <v>4331</v>
      </c>
      <c r="H256" s="665" t="s">
        <v>522</v>
      </c>
      <c r="I256" s="665" t="s">
        <v>4334</v>
      </c>
      <c r="J256" s="665" t="s">
        <v>2425</v>
      </c>
      <c r="K256" s="665" t="s">
        <v>4335</v>
      </c>
      <c r="L256" s="666">
        <v>0</v>
      </c>
      <c r="M256" s="666">
        <v>0</v>
      </c>
      <c r="N256" s="665">
        <v>2</v>
      </c>
      <c r="O256" s="748">
        <v>1</v>
      </c>
      <c r="P256" s="666"/>
      <c r="Q256" s="681"/>
      <c r="R256" s="665"/>
      <c r="S256" s="681">
        <v>0</v>
      </c>
      <c r="T256" s="748"/>
      <c r="U256" s="704">
        <v>0</v>
      </c>
    </row>
    <row r="257" spans="1:21" ht="14.4" customHeight="1" x14ac:dyDescent="0.3">
      <c r="A257" s="664">
        <v>30</v>
      </c>
      <c r="B257" s="665" t="s">
        <v>521</v>
      </c>
      <c r="C257" s="665" t="s">
        <v>3969</v>
      </c>
      <c r="D257" s="746" t="s">
        <v>5322</v>
      </c>
      <c r="E257" s="747" t="s">
        <v>3983</v>
      </c>
      <c r="F257" s="665" t="s">
        <v>3966</v>
      </c>
      <c r="G257" s="665" t="s">
        <v>4331</v>
      </c>
      <c r="H257" s="665" t="s">
        <v>522</v>
      </c>
      <c r="I257" s="665" t="s">
        <v>4336</v>
      </c>
      <c r="J257" s="665" t="s">
        <v>2425</v>
      </c>
      <c r="K257" s="665" t="s">
        <v>4337</v>
      </c>
      <c r="L257" s="666">
        <v>80.959999999999994</v>
      </c>
      <c r="M257" s="666">
        <v>161.91999999999999</v>
      </c>
      <c r="N257" s="665">
        <v>2</v>
      </c>
      <c r="O257" s="748">
        <v>1.5</v>
      </c>
      <c r="P257" s="666"/>
      <c r="Q257" s="681">
        <v>0</v>
      </c>
      <c r="R257" s="665"/>
      <c r="S257" s="681">
        <v>0</v>
      </c>
      <c r="T257" s="748"/>
      <c r="U257" s="704">
        <v>0</v>
      </c>
    </row>
    <row r="258" spans="1:21" ht="14.4" customHeight="1" x14ac:dyDescent="0.3">
      <c r="A258" s="664">
        <v>30</v>
      </c>
      <c r="B258" s="665" t="s">
        <v>521</v>
      </c>
      <c r="C258" s="665" t="s">
        <v>3969</v>
      </c>
      <c r="D258" s="746" t="s">
        <v>5322</v>
      </c>
      <c r="E258" s="747" t="s">
        <v>3983</v>
      </c>
      <c r="F258" s="665" t="s">
        <v>3966</v>
      </c>
      <c r="G258" s="665" t="s">
        <v>4331</v>
      </c>
      <c r="H258" s="665" t="s">
        <v>522</v>
      </c>
      <c r="I258" s="665" t="s">
        <v>4338</v>
      </c>
      <c r="J258" s="665" t="s">
        <v>2425</v>
      </c>
      <c r="K258" s="665" t="s">
        <v>4335</v>
      </c>
      <c r="L258" s="666">
        <v>0</v>
      </c>
      <c r="M258" s="666">
        <v>0</v>
      </c>
      <c r="N258" s="665">
        <v>1</v>
      </c>
      <c r="O258" s="748">
        <v>0.5</v>
      </c>
      <c r="P258" s="666"/>
      <c r="Q258" s="681"/>
      <c r="R258" s="665"/>
      <c r="S258" s="681">
        <v>0</v>
      </c>
      <c r="T258" s="748"/>
      <c r="U258" s="704">
        <v>0</v>
      </c>
    </row>
    <row r="259" spans="1:21" ht="14.4" customHeight="1" x14ac:dyDescent="0.3">
      <c r="A259" s="664">
        <v>30</v>
      </c>
      <c r="B259" s="665" t="s">
        <v>521</v>
      </c>
      <c r="C259" s="665" t="s">
        <v>3969</v>
      </c>
      <c r="D259" s="746" t="s">
        <v>5322</v>
      </c>
      <c r="E259" s="747" t="s">
        <v>3983</v>
      </c>
      <c r="F259" s="665" t="s">
        <v>3966</v>
      </c>
      <c r="G259" s="665" t="s">
        <v>4339</v>
      </c>
      <c r="H259" s="665" t="s">
        <v>522</v>
      </c>
      <c r="I259" s="665" t="s">
        <v>4340</v>
      </c>
      <c r="J259" s="665" t="s">
        <v>898</v>
      </c>
      <c r="K259" s="665" t="s">
        <v>4341</v>
      </c>
      <c r="L259" s="666">
        <v>0</v>
      </c>
      <c r="M259" s="666">
        <v>0</v>
      </c>
      <c r="N259" s="665">
        <v>6</v>
      </c>
      <c r="O259" s="748">
        <v>3.5</v>
      </c>
      <c r="P259" s="666">
        <v>0</v>
      </c>
      <c r="Q259" s="681"/>
      <c r="R259" s="665">
        <v>1</v>
      </c>
      <c r="S259" s="681">
        <v>0.16666666666666666</v>
      </c>
      <c r="T259" s="748">
        <v>0.5</v>
      </c>
      <c r="U259" s="704">
        <v>0.14285714285714285</v>
      </c>
    </row>
    <row r="260" spans="1:21" ht="14.4" customHeight="1" x14ac:dyDescent="0.3">
      <c r="A260" s="664">
        <v>30</v>
      </c>
      <c r="B260" s="665" t="s">
        <v>521</v>
      </c>
      <c r="C260" s="665" t="s">
        <v>3969</v>
      </c>
      <c r="D260" s="746" t="s">
        <v>5322</v>
      </c>
      <c r="E260" s="747" t="s">
        <v>3983</v>
      </c>
      <c r="F260" s="665" t="s">
        <v>3966</v>
      </c>
      <c r="G260" s="665" t="s">
        <v>4339</v>
      </c>
      <c r="H260" s="665" t="s">
        <v>522</v>
      </c>
      <c r="I260" s="665" t="s">
        <v>897</v>
      </c>
      <c r="J260" s="665" t="s">
        <v>898</v>
      </c>
      <c r="K260" s="665" t="s">
        <v>3991</v>
      </c>
      <c r="L260" s="666">
        <v>122.73</v>
      </c>
      <c r="M260" s="666">
        <v>245.46</v>
      </c>
      <c r="N260" s="665">
        <v>2</v>
      </c>
      <c r="O260" s="748">
        <v>1</v>
      </c>
      <c r="P260" s="666"/>
      <c r="Q260" s="681">
        <v>0</v>
      </c>
      <c r="R260" s="665"/>
      <c r="S260" s="681">
        <v>0</v>
      </c>
      <c r="T260" s="748"/>
      <c r="U260" s="704">
        <v>0</v>
      </c>
    </row>
    <row r="261" spans="1:21" ht="14.4" customHeight="1" x14ac:dyDescent="0.3">
      <c r="A261" s="664">
        <v>30</v>
      </c>
      <c r="B261" s="665" t="s">
        <v>521</v>
      </c>
      <c r="C261" s="665" t="s">
        <v>3969</v>
      </c>
      <c r="D261" s="746" t="s">
        <v>5322</v>
      </c>
      <c r="E261" s="747" t="s">
        <v>3983</v>
      </c>
      <c r="F261" s="665" t="s">
        <v>3966</v>
      </c>
      <c r="G261" s="665" t="s">
        <v>4342</v>
      </c>
      <c r="H261" s="665" t="s">
        <v>2584</v>
      </c>
      <c r="I261" s="665" t="s">
        <v>2956</v>
      </c>
      <c r="J261" s="665" t="s">
        <v>2957</v>
      </c>
      <c r="K261" s="665" t="s">
        <v>3695</v>
      </c>
      <c r="L261" s="666">
        <v>50.06</v>
      </c>
      <c r="M261" s="666">
        <v>50.06</v>
      </c>
      <c r="N261" s="665">
        <v>1</v>
      </c>
      <c r="O261" s="748">
        <v>0.5</v>
      </c>
      <c r="P261" s="666"/>
      <c r="Q261" s="681">
        <v>0</v>
      </c>
      <c r="R261" s="665"/>
      <c r="S261" s="681">
        <v>0</v>
      </c>
      <c r="T261" s="748"/>
      <c r="U261" s="704">
        <v>0</v>
      </c>
    </row>
    <row r="262" spans="1:21" ht="14.4" customHeight="1" x14ac:dyDescent="0.3">
      <c r="A262" s="664">
        <v>30</v>
      </c>
      <c r="B262" s="665" t="s">
        <v>521</v>
      </c>
      <c r="C262" s="665" t="s">
        <v>3969</v>
      </c>
      <c r="D262" s="746" t="s">
        <v>5322</v>
      </c>
      <c r="E262" s="747" t="s">
        <v>3983</v>
      </c>
      <c r="F262" s="665" t="s">
        <v>3966</v>
      </c>
      <c r="G262" s="665" t="s">
        <v>4343</v>
      </c>
      <c r="H262" s="665" t="s">
        <v>522</v>
      </c>
      <c r="I262" s="665" t="s">
        <v>1503</v>
      </c>
      <c r="J262" s="665" t="s">
        <v>1497</v>
      </c>
      <c r="K262" s="665" t="s">
        <v>4344</v>
      </c>
      <c r="L262" s="666">
        <v>33.549999999999997</v>
      </c>
      <c r="M262" s="666">
        <v>67.099999999999994</v>
      </c>
      <c r="N262" s="665">
        <v>2</v>
      </c>
      <c r="O262" s="748">
        <v>1.5</v>
      </c>
      <c r="P262" s="666"/>
      <c r="Q262" s="681">
        <v>0</v>
      </c>
      <c r="R262" s="665"/>
      <c r="S262" s="681">
        <v>0</v>
      </c>
      <c r="T262" s="748"/>
      <c r="U262" s="704">
        <v>0</v>
      </c>
    </row>
    <row r="263" spans="1:21" ht="14.4" customHeight="1" x14ac:dyDescent="0.3">
      <c r="A263" s="664">
        <v>30</v>
      </c>
      <c r="B263" s="665" t="s">
        <v>521</v>
      </c>
      <c r="C263" s="665" t="s">
        <v>3969</v>
      </c>
      <c r="D263" s="746" t="s">
        <v>5322</v>
      </c>
      <c r="E263" s="747" t="s">
        <v>3983</v>
      </c>
      <c r="F263" s="665" t="s">
        <v>3966</v>
      </c>
      <c r="G263" s="665" t="s">
        <v>4343</v>
      </c>
      <c r="H263" s="665" t="s">
        <v>522</v>
      </c>
      <c r="I263" s="665" t="s">
        <v>1496</v>
      </c>
      <c r="J263" s="665" t="s">
        <v>1497</v>
      </c>
      <c r="K263" s="665" t="s">
        <v>4345</v>
      </c>
      <c r="L263" s="666">
        <v>50.32</v>
      </c>
      <c r="M263" s="666">
        <v>301.92</v>
      </c>
      <c r="N263" s="665">
        <v>6</v>
      </c>
      <c r="O263" s="748">
        <v>4</v>
      </c>
      <c r="P263" s="666"/>
      <c r="Q263" s="681">
        <v>0</v>
      </c>
      <c r="R263" s="665"/>
      <c r="S263" s="681">
        <v>0</v>
      </c>
      <c r="T263" s="748"/>
      <c r="U263" s="704">
        <v>0</v>
      </c>
    </row>
    <row r="264" spans="1:21" ht="14.4" customHeight="1" x14ac:dyDescent="0.3">
      <c r="A264" s="664">
        <v>30</v>
      </c>
      <c r="B264" s="665" t="s">
        <v>521</v>
      </c>
      <c r="C264" s="665" t="s">
        <v>3969</v>
      </c>
      <c r="D264" s="746" t="s">
        <v>5322</v>
      </c>
      <c r="E264" s="747" t="s">
        <v>3983</v>
      </c>
      <c r="F264" s="665" t="s">
        <v>3966</v>
      </c>
      <c r="G264" s="665" t="s">
        <v>4343</v>
      </c>
      <c r="H264" s="665" t="s">
        <v>522</v>
      </c>
      <c r="I264" s="665" t="s">
        <v>2289</v>
      </c>
      <c r="J264" s="665" t="s">
        <v>2290</v>
      </c>
      <c r="K264" s="665" t="s">
        <v>4346</v>
      </c>
      <c r="L264" s="666">
        <v>99.94</v>
      </c>
      <c r="M264" s="666">
        <v>99.94</v>
      </c>
      <c r="N264" s="665">
        <v>1</v>
      </c>
      <c r="O264" s="748">
        <v>0.5</v>
      </c>
      <c r="P264" s="666"/>
      <c r="Q264" s="681">
        <v>0</v>
      </c>
      <c r="R264" s="665"/>
      <c r="S264" s="681">
        <v>0</v>
      </c>
      <c r="T264" s="748"/>
      <c r="U264" s="704">
        <v>0</v>
      </c>
    </row>
    <row r="265" spans="1:21" ht="14.4" customHeight="1" x14ac:dyDescent="0.3">
      <c r="A265" s="664">
        <v>30</v>
      </c>
      <c r="B265" s="665" t="s">
        <v>521</v>
      </c>
      <c r="C265" s="665" t="s">
        <v>3969</v>
      </c>
      <c r="D265" s="746" t="s">
        <v>5322</v>
      </c>
      <c r="E265" s="747" t="s">
        <v>3983</v>
      </c>
      <c r="F265" s="665" t="s">
        <v>3966</v>
      </c>
      <c r="G265" s="665" t="s">
        <v>4347</v>
      </c>
      <c r="H265" s="665" t="s">
        <v>522</v>
      </c>
      <c r="I265" s="665" t="s">
        <v>4348</v>
      </c>
      <c r="J265" s="665" t="s">
        <v>1741</v>
      </c>
      <c r="K265" s="665" t="s">
        <v>4349</v>
      </c>
      <c r="L265" s="666">
        <v>0</v>
      </c>
      <c r="M265" s="666">
        <v>0</v>
      </c>
      <c r="N265" s="665">
        <v>1</v>
      </c>
      <c r="O265" s="748">
        <v>0.5</v>
      </c>
      <c r="P265" s="666"/>
      <c r="Q265" s="681"/>
      <c r="R265" s="665"/>
      <c r="S265" s="681">
        <v>0</v>
      </c>
      <c r="T265" s="748"/>
      <c r="U265" s="704">
        <v>0</v>
      </c>
    </row>
    <row r="266" spans="1:21" ht="14.4" customHeight="1" x14ac:dyDescent="0.3">
      <c r="A266" s="664">
        <v>30</v>
      </c>
      <c r="B266" s="665" t="s">
        <v>521</v>
      </c>
      <c r="C266" s="665" t="s">
        <v>3969</v>
      </c>
      <c r="D266" s="746" t="s">
        <v>5322</v>
      </c>
      <c r="E266" s="747" t="s">
        <v>3983</v>
      </c>
      <c r="F266" s="665" t="s">
        <v>3966</v>
      </c>
      <c r="G266" s="665" t="s">
        <v>4095</v>
      </c>
      <c r="H266" s="665" t="s">
        <v>522</v>
      </c>
      <c r="I266" s="665" t="s">
        <v>4096</v>
      </c>
      <c r="J266" s="665" t="s">
        <v>547</v>
      </c>
      <c r="K266" s="665" t="s">
        <v>4097</v>
      </c>
      <c r="L266" s="666">
        <v>0</v>
      </c>
      <c r="M266" s="666">
        <v>0</v>
      </c>
      <c r="N266" s="665">
        <v>1</v>
      </c>
      <c r="O266" s="748">
        <v>0.5</v>
      </c>
      <c r="P266" s="666"/>
      <c r="Q266" s="681"/>
      <c r="R266" s="665"/>
      <c r="S266" s="681">
        <v>0</v>
      </c>
      <c r="T266" s="748"/>
      <c r="U266" s="704">
        <v>0</v>
      </c>
    </row>
    <row r="267" spans="1:21" ht="14.4" customHeight="1" x14ac:dyDescent="0.3">
      <c r="A267" s="664">
        <v>30</v>
      </c>
      <c r="B267" s="665" t="s">
        <v>521</v>
      </c>
      <c r="C267" s="665" t="s">
        <v>3969</v>
      </c>
      <c r="D267" s="746" t="s">
        <v>5322</v>
      </c>
      <c r="E267" s="747" t="s">
        <v>3983</v>
      </c>
      <c r="F267" s="665" t="s">
        <v>3966</v>
      </c>
      <c r="G267" s="665" t="s">
        <v>4095</v>
      </c>
      <c r="H267" s="665" t="s">
        <v>522</v>
      </c>
      <c r="I267" s="665" t="s">
        <v>4350</v>
      </c>
      <c r="J267" s="665" t="s">
        <v>547</v>
      </c>
      <c r="K267" s="665" t="s">
        <v>4351</v>
      </c>
      <c r="L267" s="666">
        <v>0</v>
      </c>
      <c r="M267" s="666">
        <v>0</v>
      </c>
      <c r="N267" s="665">
        <v>5</v>
      </c>
      <c r="O267" s="748">
        <v>2.5</v>
      </c>
      <c r="P267" s="666"/>
      <c r="Q267" s="681"/>
      <c r="R267" s="665"/>
      <c r="S267" s="681">
        <v>0</v>
      </c>
      <c r="T267" s="748"/>
      <c r="U267" s="704">
        <v>0</v>
      </c>
    </row>
    <row r="268" spans="1:21" ht="14.4" customHeight="1" x14ac:dyDescent="0.3">
      <c r="A268" s="664">
        <v>30</v>
      </c>
      <c r="B268" s="665" t="s">
        <v>521</v>
      </c>
      <c r="C268" s="665" t="s">
        <v>3969</v>
      </c>
      <c r="D268" s="746" t="s">
        <v>5322</v>
      </c>
      <c r="E268" s="747" t="s">
        <v>3983</v>
      </c>
      <c r="F268" s="665" t="s">
        <v>3966</v>
      </c>
      <c r="G268" s="665" t="s">
        <v>4095</v>
      </c>
      <c r="H268" s="665" t="s">
        <v>522</v>
      </c>
      <c r="I268" s="665" t="s">
        <v>4352</v>
      </c>
      <c r="J268" s="665" t="s">
        <v>547</v>
      </c>
      <c r="K268" s="665" t="s">
        <v>4353</v>
      </c>
      <c r="L268" s="666">
        <v>0</v>
      </c>
      <c r="M268" s="666">
        <v>0</v>
      </c>
      <c r="N268" s="665">
        <v>1</v>
      </c>
      <c r="O268" s="748">
        <v>0.5</v>
      </c>
      <c r="P268" s="666">
        <v>0</v>
      </c>
      <c r="Q268" s="681"/>
      <c r="R268" s="665">
        <v>1</v>
      </c>
      <c r="S268" s="681">
        <v>1</v>
      </c>
      <c r="T268" s="748">
        <v>0.5</v>
      </c>
      <c r="U268" s="704">
        <v>1</v>
      </c>
    </row>
    <row r="269" spans="1:21" ht="14.4" customHeight="1" x14ac:dyDescent="0.3">
      <c r="A269" s="664">
        <v>30</v>
      </c>
      <c r="B269" s="665" t="s">
        <v>521</v>
      </c>
      <c r="C269" s="665" t="s">
        <v>3969</v>
      </c>
      <c r="D269" s="746" t="s">
        <v>5322</v>
      </c>
      <c r="E269" s="747" t="s">
        <v>3983</v>
      </c>
      <c r="F269" s="665" t="s">
        <v>3966</v>
      </c>
      <c r="G269" s="665" t="s">
        <v>4354</v>
      </c>
      <c r="H269" s="665" t="s">
        <v>522</v>
      </c>
      <c r="I269" s="665" t="s">
        <v>1369</v>
      </c>
      <c r="J269" s="665" t="s">
        <v>1370</v>
      </c>
      <c r="K269" s="665" t="s">
        <v>4355</v>
      </c>
      <c r="L269" s="666">
        <v>140.46</v>
      </c>
      <c r="M269" s="666">
        <v>140.46</v>
      </c>
      <c r="N269" s="665">
        <v>1</v>
      </c>
      <c r="O269" s="748">
        <v>1</v>
      </c>
      <c r="P269" s="666"/>
      <c r="Q269" s="681">
        <v>0</v>
      </c>
      <c r="R269" s="665"/>
      <c r="S269" s="681">
        <v>0</v>
      </c>
      <c r="T269" s="748"/>
      <c r="U269" s="704">
        <v>0</v>
      </c>
    </row>
    <row r="270" spans="1:21" ht="14.4" customHeight="1" x14ac:dyDescent="0.3">
      <c r="A270" s="664">
        <v>30</v>
      </c>
      <c r="B270" s="665" t="s">
        <v>521</v>
      </c>
      <c r="C270" s="665" t="s">
        <v>3969</v>
      </c>
      <c r="D270" s="746" t="s">
        <v>5322</v>
      </c>
      <c r="E270" s="747" t="s">
        <v>3983</v>
      </c>
      <c r="F270" s="665" t="s">
        <v>3966</v>
      </c>
      <c r="G270" s="665" t="s">
        <v>4356</v>
      </c>
      <c r="H270" s="665" t="s">
        <v>522</v>
      </c>
      <c r="I270" s="665" t="s">
        <v>4357</v>
      </c>
      <c r="J270" s="665" t="s">
        <v>2418</v>
      </c>
      <c r="K270" s="665" t="s">
        <v>4358</v>
      </c>
      <c r="L270" s="666">
        <v>0</v>
      </c>
      <c r="M270" s="666">
        <v>0</v>
      </c>
      <c r="N270" s="665">
        <v>2</v>
      </c>
      <c r="O270" s="748">
        <v>0.5</v>
      </c>
      <c r="P270" s="666"/>
      <c r="Q270" s="681"/>
      <c r="R270" s="665"/>
      <c r="S270" s="681">
        <v>0</v>
      </c>
      <c r="T270" s="748"/>
      <c r="U270" s="704">
        <v>0</v>
      </c>
    </row>
    <row r="271" spans="1:21" ht="14.4" customHeight="1" x14ac:dyDescent="0.3">
      <c r="A271" s="664">
        <v>30</v>
      </c>
      <c r="B271" s="665" t="s">
        <v>521</v>
      </c>
      <c r="C271" s="665" t="s">
        <v>3969</v>
      </c>
      <c r="D271" s="746" t="s">
        <v>5322</v>
      </c>
      <c r="E271" s="747" t="s">
        <v>3983</v>
      </c>
      <c r="F271" s="665" t="s">
        <v>3966</v>
      </c>
      <c r="G271" s="665" t="s">
        <v>4356</v>
      </c>
      <c r="H271" s="665" t="s">
        <v>522</v>
      </c>
      <c r="I271" s="665" t="s">
        <v>4359</v>
      </c>
      <c r="J271" s="665" t="s">
        <v>2418</v>
      </c>
      <c r="K271" s="665" t="s">
        <v>4360</v>
      </c>
      <c r="L271" s="666">
        <v>43.94</v>
      </c>
      <c r="M271" s="666">
        <v>43.94</v>
      </c>
      <c r="N271" s="665">
        <v>1</v>
      </c>
      <c r="O271" s="748">
        <v>0.5</v>
      </c>
      <c r="P271" s="666"/>
      <c r="Q271" s="681">
        <v>0</v>
      </c>
      <c r="R271" s="665"/>
      <c r="S271" s="681">
        <v>0</v>
      </c>
      <c r="T271" s="748"/>
      <c r="U271" s="704">
        <v>0</v>
      </c>
    </row>
    <row r="272" spans="1:21" ht="14.4" customHeight="1" x14ac:dyDescent="0.3">
      <c r="A272" s="664">
        <v>30</v>
      </c>
      <c r="B272" s="665" t="s">
        <v>521</v>
      </c>
      <c r="C272" s="665" t="s">
        <v>3969</v>
      </c>
      <c r="D272" s="746" t="s">
        <v>5322</v>
      </c>
      <c r="E272" s="747" t="s">
        <v>3983</v>
      </c>
      <c r="F272" s="665" t="s">
        <v>3966</v>
      </c>
      <c r="G272" s="665" t="s">
        <v>4356</v>
      </c>
      <c r="H272" s="665" t="s">
        <v>522</v>
      </c>
      <c r="I272" s="665" t="s">
        <v>4361</v>
      </c>
      <c r="J272" s="665" t="s">
        <v>1039</v>
      </c>
      <c r="K272" s="665" t="s">
        <v>4362</v>
      </c>
      <c r="L272" s="666">
        <v>87.89</v>
      </c>
      <c r="M272" s="666">
        <v>87.89</v>
      </c>
      <c r="N272" s="665">
        <v>1</v>
      </c>
      <c r="O272" s="748">
        <v>0.5</v>
      </c>
      <c r="P272" s="666"/>
      <c r="Q272" s="681">
        <v>0</v>
      </c>
      <c r="R272" s="665"/>
      <c r="S272" s="681">
        <v>0</v>
      </c>
      <c r="T272" s="748"/>
      <c r="U272" s="704">
        <v>0</v>
      </c>
    </row>
    <row r="273" spans="1:21" ht="14.4" customHeight="1" x14ac:dyDescent="0.3">
      <c r="A273" s="664">
        <v>30</v>
      </c>
      <c r="B273" s="665" t="s">
        <v>521</v>
      </c>
      <c r="C273" s="665" t="s">
        <v>3969</v>
      </c>
      <c r="D273" s="746" t="s">
        <v>5322</v>
      </c>
      <c r="E273" s="747" t="s">
        <v>3983</v>
      </c>
      <c r="F273" s="665" t="s">
        <v>3966</v>
      </c>
      <c r="G273" s="665" t="s">
        <v>4363</v>
      </c>
      <c r="H273" s="665" t="s">
        <v>522</v>
      </c>
      <c r="I273" s="665" t="s">
        <v>1201</v>
      </c>
      <c r="J273" s="665" t="s">
        <v>1202</v>
      </c>
      <c r="K273" s="665" t="s">
        <v>4364</v>
      </c>
      <c r="L273" s="666">
        <v>87.23</v>
      </c>
      <c r="M273" s="666">
        <v>174.46</v>
      </c>
      <c r="N273" s="665">
        <v>2</v>
      </c>
      <c r="O273" s="748">
        <v>0.5</v>
      </c>
      <c r="P273" s="666"/>
      <c r="Q273" s="681">
        <v>0</v>
      </c>
      <c r="R273" s="665"/>
      <c r="S273" s="681">
        <v>0</v>
      </c>
      <c r="T273" s="748"/>
      <c r="U273" s="704">
        <v>0</v>
      </c>
    </row>
    <row r="274" spans="1:21" ht="14.4" customHeight="1" x14ac:dyDescent="0.3">
      <c r="A274" s="664">
        <v>30</v>
      </c>
      <c r="B274" s="665" t="s">
        <v>521</v>
      </c>
      <c r="C274" s="665" t="s">
        <v>3969</v>
      </c>
      <c r="D274" s="746" t="s">
        <v>5322</v>
      </c>
      <c r="E274" s="747" t="s">
        <v>3983</v>
      </c>
      <c r="F274" s="665" t="s">
        <v>3966</v>
      </c>
      <c r="G274" s="665" t="s">
        <v>4363</v>
      </c>
      <c r="H274" s="665" t="s">
        <v>522</v>
      </c>
      <c r="I274" s="665" t="s">
        <v>1205</v>
      </c>
      <c r="J274" s="665" t="s">
        <v>1206</v>
      </c>
      <c r="K274" s="665" t="s">
        <v>4365</v>
      </c>
      <c r="L274" s="666">
        <v>43.61</v>
      </c>
      <c r="M274" s="666">
        <v>43.61</v>
      </c>
      <c r="N274" s="665">
        <v>1</v>
      </c>
      <c r="O274" s="748">
        <v>0.5</v>
      </c>
      <c r="P274" s="666"/>
      <c r="Q274" s="681">
        <v>0</v>
      </c>
      <c r="R274" s="665"/>
      <c r="S274" s="681">
        <v>0</v>
      </c>
      <c r="T274" s="748"/>
      <c r="U274" s="704">
        <v>0</v>
      </c>
    </row>
    <row r="275" spans="1:21" ht="14.4" customHeight="1" x14ac:dyDescent="0.3">
      <c r="A275" s="664">
        <v>30</v>
      </c>
      <c r="B275" s="665" t="s">
        <v>521</v>
      </c>
      <c r="C275" s="665" t="s">
        <v>3969</v>
      </c>
      <c r="D275" s="746" t="s">
        <v>5322</v>
      </c>
      <c r="E275" s="747" t="s">
        <v>3983</v>
      </c>
      <c r="F275" s="665" t="s">
        <v>3966</v>
      </c>
      <c r="G275" s="665" t="s">
        <v>4131</v>
      </c>
      <c r="H275" s="665" t="s">
        <v>522</v>
      </c>
      <c r="I275" s="665" t="s">
        <v>4132</v>
      </c>
      <c r="J275" s="665" t="s">
        <v>1441</v>
      </c>
      <c r="K275" s="665" t="s">
        <v>4133</v>
      </c>
      <c r="L275" s="666">
        <v>0</v>
      </c>
      <c r="M275" s="666">
        <v>0</v>
      </c>
      <c r="N275" s="665">
        <v>3</v>
      </c>
      <c r="O275" s="748">
        <v>1</v>
      </c>
      <c r="P275" s="666"/>
      <c r="Q275" s="681"/>
      <c r="R275" s="665"/>
      <c r="S275" s="681">
        <v>0</v>
      </c>
      <c r="T275" s="748"/>
      <c r="U275" s="704">
        <v>0</v>
      </c>
    </row>
    <row r="276" spans="1:21" ht="14.4" customHeight="1" x14ac:dyDescent="0.3">
      <c r="A276" s="664">
        <v>30</v>
      </c>
      <c r="B276" s="665" t="s">
        <v>521</v>
      </c>
      <c r="C276" s="665" t="s">
        <v>3969</v>
      </c>
      <c r="D276" s="746" t="s">
        <v>5322</v>
      </c>
      <c r="E276" s="747" t="s">
        <v>3983</v>
      </c>
      <c r="F276" s="665" t="s">
        <v>3966</v>
      </c>
      <c r="G276" s="665" t="s">
        <v>4131</v>
      </c>
      <c r="H276" s="665" t="s">
        <v>522</v>
      </c>
      <c r="I276" s="665" t="s">
        <v>1285</v>
      </c>
      <c r="J276" s="665" t="s">
        <v>1286</v>
      </c>
      <c r="K276" s="665" t="s">
        <v>4366</v>
      </c>
      <c r="L276" s="666">
        <v>0</v>
      </c>
      <c r="M276" s="666">
        <v>0</v>
      </c>
      <c r="N276" s="665">
        <v>1</v>
      </c>
      <c r="O276" s="748">
        <v>0.5</v>
      </c>
      <c r="P276" s="666"/>
      <c r="Q276" s="681"/>
      <c r="R276" s="665"/>
      <c r="S276" s="681">
        <v>0</v>
      </c>
      <c r="T276" s="748"/>
      <c r="U276" s="704">
        <v>0</v>
      </c>
    </row>
    <row r="277" spans="1:21" ht="14.4" customHeight="1" x14ac:dyDescent="0.3">
      <c r="A277" s="664">
        <v>30</v>
      </c>
      <c r="B277" s="665" t="s">
        <v>521</v>
      </c>
      <c r="C277" s="665" t="s">
        <v>3969</v>
      </c>
      <c r="D277" s="746" t="s">
        <v>5322</v>
      </c>
      <c r="E277" s="747" t="s">
        <v>3983</v>
      </c>
      <c r="F277" s="665" t="s">
        <v>3966</v>
      </c>
      <c r="G277" s="665" t="s">
        <v>4131</v>
      </c>
      <c r="H277" s="665" t="s">
        <v>522</v>
      </c>
      <c r="I277" s="665" t="s">
        <v>1399</v>
      </c>
      <c r="J277" s="665" t="s">
        <v>4367</v>
      </c>
      <c r="K277" s="665" t="s">
        <v>4368</v>
      </c>
      <c r="L277" s="666">
        <v>0</v>
      </c>
      <c r="M277" s="666">
        <v>0</v>
      </c>
      <c r="N277" s="665">
        <v>2</v>
      </c>
      <c r="O277" s="748">
        <v>0.5</v>
      </c>
      <c r="P277" s="666"/>
      <c r="Q277" s="681"/>
      <c r="R277" s="665"/>
      <c r="S277" s="681">
        <v>0</v>
      </c>
      <c r="T277" s="748"/>
      <c r="U277" s="704">
        <v>0</v>
      </c>
    </row>
    <row r="278" spans="1:21" ht="14.4" customHeight="1" x14ac:dyDescent="0.3">
      <c r="A278" s="664">
        <v>30</v>
      </c>
      <c r="B278" s="665" t="s">
        <v>521</v>
      </c>
      <c r="C278" s="665" t="s">
        <v>3969</v>
      </c>
      <c r="D278" s="746" t="s">
        <v>5322</v>
      </c>
      <c r="E278" s="747" t="s">
        <v>3983</v>
      </c>
      <c r="F278" s="665" t="s">
        <v>3966</v>
      </c>
      <c r="G278" s="665" t="s">
        <v>4131</v>
      </c>
      <c r="H278" s="665" t="s">
        <v>522</v>
      </c>
      <c r="I278" s="665" t="s">
        <v>4369</v>
      </c>
      <c r="J278" s="665" t="s">
        <v>4370</v>
      </c>
      <c r="K278" s="665" t="s">
        <v>4371</v>
      </c>
      <c r="L278" s="666">
        <v>0</v>
      </c>
      <c r="M278" s="666">
        <v>0</v>
      </c>
      <c r="N278" s="665">
        <v>1</v>
      </c>
      <c r="O278" s="748">
        <v>0.5</v>
      </c>
      <c r="P278" s="666"/>
      <c r="Q278" s="681"/>
      <c r="R278" s="665"/>
      <c r="S278" s="681">
        <v>0</v>
      </c>
      <c r="T278" s="748"/>
      <c r="U278" s="704">
        <v>0</v>
      </c>
    </row>
    <row r="279" spans="1:21" ht="14.4" customHeight="1" x14ac:dyDescent="0.3">
      <c r="A279" s="664">
        <v>30</v>
      </c>
      <c r="B279" s="665" t="s">
        <v>521</v>
      </c>
      <c r="C279" s="665" t="s">
        <v>3969</v>
      </c>
      <c r="D279" s="746" t="s">
        <v>5322</v>
      </c>
      <c r="E279" s="747" t="s">
        <v>3983</v>
      </c>
      <c r="F279" s="665" t="s">
        <v>3966</v>
      </c>
      <c r="G279" s="665" t="s">
        <v>4372</v>
      </c>
      <c r="H279" s="665" t="s">
        <v>522</v>
      </c>
      <c r="I279" s="665" t="s">
        <v>4373</v>
      </c>
      <c r="J279" s="665" t="s">
        <v>4374</v>
      </c>
      <c r="K279" s="665" t="s">
        <v>4375</v>
      </c>
      <c r="L279" s="666">
        <v>0</v>
      </c>
      <c r="M279" s="666">
        <v>0</v>
      </c>
      <c r="N279" s="665">
        <v>1</v>
      </c>
      <c r="O279" s="748">
        <v>0.5</v>
      </c>
      <c r="P279" s="666"/>
      <c r="Q279" s="681"/>
      <c r="R279" s="665"/>
      <c r="S279" s="681">
        <v>0</v>
      </c>
      <c r="T279" s="748"/>
      <c r="U279" s="704">
        <v>0</v>
      </c>
    </row>
    <row r="280" spans="1:21" ht="14.4" customHeight="1" x14ac:dyDescent="0.3">
      <c r="A280" s="664">
        <v>30</v>
      </c>
      <c r="B280" s="665" t="s">
        <v>521</v>
      </c>
      <c r="C280" s="665" t="s">
        <v>3969</v>
      </c>
      <c r="D280" s="746" t="s">
        <v>5322</v>
      </c>
      <c r="E280" s="747" t="s">
        <v>3983</v>
      </c>
      <c r="F280" s="665" t="s">
        <v>3966</v>
      </c>
      <c r="G280" s="665" t="s">
        <v>4372</v>
      </c>
      <c r="H280" s="665" t="s">
        <v>2584</v>
      </c>
      <c r="I280" s="665" t="s">
        <v>4376</v>
      </c>
      <c r="J280" s="665" t="s">
        <v>4377</v>
      </c>
      <c r="K280" s="665" t="s">
        <v>4378</v>
      </c>
      <c r="L280" s="666">
        <v>251.52</v>
      </c>
      <c r="M280" s="666">
        <v>251.52</v>
      </c>
      <c r="N280" s="665">
        <v>1</v>
      </c>
      <c r="O280" s="748">
        <v>0.5</v>
      </c>
      <c r="P280" s="666"/>
      <c r="Q280" s="681">
        <v>0</v>
      </c>
      <c r="R280" s="665"/>
      <c r="S280" s="681">
        <v>0</v>
      </c>
      <c r="T280" s="748"/>
      <c r="U280" s="704">
        <v>0</v>
      </c>
    </row>
    <row r="281" spans="1:21" ht="14.4" customHeight="1" x14ac:dyDescent="0.3">
      <c r="A281" s="664">
        <v>30</v>
      </c>
      <c r="B281" s="665" t="s">
        <v>521</v>
      </c>
      <c r="C281" s="665" t="s">
        <v>3969</v>
      </c>
      <c r="D281" s="746" t="s">
        <v>5322</v>
      </c>
      <c r="E281" s="747" t="s">
        <v>3983</v>
      </c>
      <c r="F281" s="665" t="s">
        <v>3966</v>
      </c>
      <c r="G281" s="665" t="s">
        <v>4379</v>
      </c>
      <c r="H281" s="665" t="s">
        <v>522</v>
      </c>
      <c r="I281" s="665" t="s">
        <v>745</v>
      </c>
      <c r="J281" s="665" t="s">
        <v>746</v>
      </c>
      <c r="K281" s="665" t="s">
        <v>4380</v>
      </c>
      <c r="L281" s="666">
        <v>0</v>
      </c>
      <c r="M281" s="666">
        <v>0</v>
      </c>
      <c r="N281" s="665">
        <v>3</v>
      </c>
      <c r="O281" s="748">
        <v>1.5</v>
      </c>
      <c r="P281" s="666"/>
      <c r="Q281" s="681"/>
      <c r="R281" s="665"/>
      <c r="S281" s="681">
        <v>0</v>
      </c>
      <c r="T281" s="748"/>
      <c r="U281" s="704">
        <v>0</v>
      </c>
    </row>
    <row r="282" spans="1:21" ht="14.4" customHeight="1" x14ac:dyDescent="0.3">
      <c r="A282" s="664">
        <v>30</v>
      </c>
      <c r="B282" s="665" t="s">
        <v>521</v>
      </c>
      <c r="C282" s="665" t="s">
        <v>3969</v>
      </c>
      <c r="D282" s="746" t="s">
        <v>5322</v>
      </c>
      <c r="E282" s="747" t="s">
        <v>3983</v>
      </c>
      <c r="F282" s="665" t="s">
        <v>3966</v>
      </c>
      <c r="G282" s="665" t="s">
        <v>4098</v>
      </c>
      <c r="H282" s="665" t="s">
        <v>2584</v>
      </c>
      <c r="I282" s="665" t="s">
        <v>2841</v>
      </c>
      <c r="J282" s="665" t="s">
        <v>3677</v>
      </c>
      <c r="K282" s="665" t="s">
        <v>3678</v>
      </c>
      <c r="L282" s="666">
        <v>120.61</v>
      </c>
      <c r="M282" s="666">
        <v>361.83</v>
      </c>
      <c r="N282" s="665">
        <v>3</v>
      </c>
      <c r="O282" s="748">
        <v>1</v>
      </c>
      <c r="P282" s="666"/>
      <c r="Q282" s="681">
        <v>0</v>
      </c>
      <c r="R282" s="665"/>
      <c r="S282" s="681">
        <v>0</v>
      </c>
      <c r="T282" s="748"/>
      <c r="U282" s="704">
        <v>0</v>
      </c>
    </row>
    <row r="283" spans="1:21" ht="14.4" customHeight="1" x14ac:dyDescent="0.3">
      <c r="A283" s="664">
        <v>30</v>
      </c>
      <c r="B283" s="665" t="s">
        <v>521</v>
      </c>
      <c r="C283" s="665" t="s">
        <v>3969</v>
      </c>
      <c r="D283" s="746" t="s">
        <v>5322</v>
      </c>
      <c r="E283" s="747" t="s">
        <v>3983</v>
      </c>
      <c r="F283" s="665" t="s">
        <v>3966</v>
      </c>
      <c r="G283" s="665" t="s">
        <v>4098</v>
      </c>
      <c r="H283" s="665" t="s">
        <v>2584</v>
      </c>
      <c r="I283" s="665" t="s">
        <v>2727</v>
      </c>
      <c r="J283" s="665" t="s">
        <v>3679</v>
      </c>
      <c r="K283" s="665" t="s">
        <v>3680</v>
      </c>
      <c r="L283" s="666">
        <v>184.74</v>
      </c>
      <c r="M283" s="666">
        <v>554.22</v>
      </c>
      <c r="N283" s="665">
        <v>3</v>
      </c>
      <c r="O283" s="748">
        <v>1.5</v>
      </c>
      <c r="P283" s="666"/>
      <c r="Q283" s="681">
        <v>0</v>
      </c>
      <c r="R283" s="665"/>
      <c r="S283" s="681">
        <v>0</v>
      </c>
      <c r="T283" s="748"/>
      <c r="U283" s="704">
        <v>0</v>
      </c>
    </row>
    <row r="284" spans="1:21" ht="14.4" customHeight="1" x14ac:dyDescent="0.3">
      <c r="A284" s="664">
        <v>30</v>
      </c>
      <c r="B284" s="665" t="s">
        <v>521</v>
      </c>
      <c r="C284" s="665" t="s">
        <v>3969</v>
      </c>
      <c r="D284" s="746" t="s">
        <v>5322</v>
      </c>
      <c r="E284" s="747" t="s">
        <v>3983</v>
      </c>
      <c r="F284" s="665" t="s">
        <v>3966</v>
      </c>
      <c r="G284" s="665" t="s">
        <v>4381</v>
      </c>
      <c r="H284" s="665" t="s">
        <v>2584</v>
      </c>
      <c r="I284" s="665" t="s">
        <v>3081</v>
      </c>
      <c r="J284" s="665" t="s">
        <v>3059</v>
      </c>
      <c r="K284" s="665" t="s">
        <v>3697</v>
      </c>
      <c r="L284" s="666">
        <v>792.3</v>
      </c>
      <c r="M284" s="666">
        <v>792.3</v>
      </c>
      <c r="N284" s="665">
        <v>1</v>
      </c>
      <c r="O284" s="748">
        <v>1</v>
      </c>
      <c r="P284" s="666"/>
      <c r="Q284" s="681">
        <v>0</v>
      </c>
      <c r="R284" s="665"/>
      <c r="S284" s="681">
        <v>0</v>
      </c>
      <c r="T284" s="748"/>
      <c r="U284" s="704">
        <v>0</v>
      </c>
    </row>
    <row r="285" spans="1:21" ht="14.4" customHeight="1" x14ac:dyDescent="0.3">
      <c r="A285" s="664">
        <v>30</v>
      </c>
      <c r="B285" s="665" t="s">
        <v>521</v>
      </c>
      <c r="C285" s="665" t="s">
        <v>3969</v>
      </c>
      <c r="D285" s="746" t="s">
        <v>5322</v>
      </c>
      <c r="E285" s="747" t="s">
        <v>3983</v>
      </c>
      <c r="F285" s="665" t="s">
        <v>3966</v>
      </c>
      <c r="G285" s="665" t="s">
        <v>4107</v>
      </c>
      <c r="H285" s="665" t="s">
        <v>2584</v>
      </c>
      <c r="I285" s="665" t="s">
        <v>2687</v>
      </c>
      <c r="J285" s="665" t="s">
        <v>2688</v>
      </c>
      <c r="K285" s="665" t="s">
        <v>3639</v>
      </c>
      <c r="L285" s="666">
        <v>53.57</v>
      </c>
      <c r="M285" s="666">
        <v>160.71</v>
      </c>
      <c r="N285" s="665">
        <v>3</v>
      </c>
      <c r="O285" s="748">
        <v>1.5</v>
      </c>
      <c r="P285" s="666"/>
      <c r="Q285" s="681">
        <v>0</v>
      </c>
      <c r="R285" s="665"/>
      <c r="S285" s="681">
        <v>0</v>
      </c>
      <c r="T285" s="748"/>
      <c r="U285" s="704">
        <v>0</v>
      </c>
    </row>
    <row r="286" spans="1:21" ht="14.4" customHeight="1" x14ac:dyDescent="0.3">
      <c r="A286" s="664">
        <v>30</v>
      </c>
      <c r="B286" s="665" t="s">
        <v>521</v>
      </c>
      <c r="C286" s="665" t="s">
        <v>3969</v>
      </c>
      <c r="D286" s="746" t="s">
        <v>5322</v>
      </c>
      <c r="E286" s="747" t="s">
        <v>3983</v>
      </c>
      <c r="F286" s="665" t="s">
        <v>3966</v>
      </c>
      <c r="G286" s="665" t="s">
        <v>4107</v>
      </c>
      <c r="H286" s="665" t="s">
        <v>2584</v>
      </c>
      <c r="I286" s="665" t="s">
        <v>2953</v>
      </c>
      <c r="J286" s="665" t="s">
        <v>2688</v>
      </c>
      <c r="K286" s="665" t="s">
        <v>3640</v>
      </c>
      <c r="L286" s="666">
        <v>133.94</v>
      </c>
      <c r="M286" s="666">
        <v>133.94</v>
      </c>
      <c r="N286" s="665">
        <v>1</v>
      </c>
      <c r="O286" s="748">
        <v>0.5</v>
      </c>
      <c r="P286" s="666">
        <v>133.94</v>
      </c>
      <c r="Q286" s="681">
        <v>1</v>
      </c>
      <c r="R286" s="665">
        <v>1</v>
      </c>
      <c r="S286" s="681">
        <v>1</v>
      </c>
      <c r="T286" s="748">
        <v>0.5</v>
      </c>
      <c r="U286" s="704">
        <v>1</v>
      </c>
    </row>
    <row r="287" spans="1:21" ht="14.4" customHeight="1" x14ac:dyDescent="0.3">
      <c r="A287" s="664">
        <v>30</v>
      </c>
      <c r="B287" s="665" t="s">
        <v>521</v>
      </c>
      <c r="C287" s="665" t="s">
        <v>3969</v>
      </c>
      <c r="D287" s="746" t="s">
        <v>5322</v>
      </c>
      <c r="E287" s="747" t="s">
        <v>3983</v>
      </c>
      <c r="F287" s="665" t="s">
        <v>3967</v>
      </c>
      <c r="G287" s="665" t="s">
        <v>4382</v>
      </c>
      <c r="H287" s="665" t="s">
        <v>522</v>
      </c>
      <c r="I287" s="665" t="s">
        <v>4383</v>
      </c>
      <c r="J287" s="665" t="s">
        <v>3982</v>
      </c>
      <c r="K287" s="665"/>
      <c r="L287" s="666">
        <v>0</v>
      </c>
      <c r="M287" s="666">
        <v>0</v>
      </c>
      <c r="N287" s="665">
        <v>2</v>
      </c>
      <c r="O287" s="748">
        <v>2</v>
      </c>
      <c r="P287" s="666"/>
      <c r="Q287" s="681"/>
      <c r="R287" s="665"/>
      <c r="S287" s="681">
        <v>0</v>
      </c>
      <c r="T287" s="748"/>
      <c r="U287" s="704">
        <v>0</v>
      </c>
    </row>
    <row r="288" spans="1:21" ht="14.4" customHeight="1" x14ac:dyDescent="0.3">
      <c r="A288" s="664">
        <v>30</v>
      </c>
      <c r="B288" s="665" t="s">
        <v>521</v>
      </c>
      <c r="C288" s="665" t="s">
        <v>3969</v>
      </c>
      <c r="D288" s="746" t="s">
        <v>5322</v>
      </c>
      <c r="E288" s="747" t="s">
        <v>3983</v>
      </c>
      <c r="F288" s="665" t="s">
        <v>3967</v>
      </c>
      <c r="G288" s="665" t="s">
        <v>4382</v>
      </c>
      <c r="H288" s="665" t="s">
        <v>522</v>
      </c>
      <c r="I288" s="665" t="s">
        <v>4384</v>
      </c>
      <c r="J288" s="665" t="s">
        <v>3982</v>
      </c>
      <c r="K288" s="665"/>
      <c r="L288" s="666">
        <v>0</v>
      </c>
      <c r="M288" s="666">
        <v>0</v>
      </c>
      <c r="N288" s="665">
        <v>1</v>
      </c>
      <c r="O288" s="748">
        <v>1</v>
      </c>
      <c r="P288" s="666">
        <v>0</v>
      </c>
      <c r="Q288" s="681"/>
      <c r="R288" s="665">
        <v>1</v>
      </c>
      <c r="S288" s="681">
        <v>1</v>
      </c>
      <c r="T288" s="748">
        <v>1</v>
      </c>
      <c r="U288" s="704">
        <v>1</v>
      </c>
    </row>
    <row r="289" spans="1:21" ht="14.4" customHeight="1" x14ac:dyDescent="0.3">
      <c r="A289" s="664">
        <v>30</v>
      </c>
      <c r="B289" s="665" t="s">
        <v>521</v>
      </c>
      <c r="C289" s="665" t="s">
        <v>3969</v>
      </c>
      <c r="D289" s="746" t="s">
        <v>5322</v>
      </c>
      <c r="E289" s="747" t="s">
        <v>3983</v>
      </c>
      <c r="F289" s="665" t="s">
        <v>3967</v>
      </c>
      <c r="G289" s="665" t="s">
        <v>4382</v>
      </c>
      <c r="H289" s="665" t="s">
        <v>522</v>
      </c>
      <c r="I289" s="665" t="s">
        <v>4385</v>
      </c>
      <c r="J289" s="665" t="s">
        <v>3982</v>
      </c>
      <c r="K289" s="665"/>
      <c r="L289" s="666">
        <v>0</v>
      </c>
      <c r="M289" s="666">
        <v>0</v>
      </c>
      <c r="N289" s="665">
        <v>1</v>
      </c>
      <c r="O289" s="748">
        <v>1</v>
      </c>
      <c r="P289" s="666">
        <v>0</v>
      </c>
      <c r="Q289" s="681"/>
      <c r="R289" s="665">
        <v>1</v>
      </c>
      <c r="S289" s="681">
        <v>1</v>
      </c>
      <c r="T289" s="748">
        <v>1</v>
      </c>
      <c r="U289" s="704">
        <v>1</v>
      </c>
    </row>
    <row r="290" spans="1:21" ht="14.4" customHeight="1" x14ac:dyDescent="0.3">
      <c r="A290" s="664">
        <v>30</v>
      </c>
      <c r="B290" s="665" t="s">
        <v>521</v>
      </c>
      <c r="C290" s="665" t="s">
        <v>3969</v>
      </c>
      <c r="D290" s="746" t="s">
        <v>5322</v>
      </c>
      <c r="E290" s="747" t="s">
        <v>3983</v>
      </c>
      <c r="F290" s="665" t="s">
        <v>3968</v>
      </c>
      <c r="G290" s="665" t="s">
        <v>4386</v>
      </c>
      <c r="H290" s="665" t="s">
        <v>522</v>
      </c>
      <c r="I290" s="665" t="s">
        <v>4387</v>
      </c>
      <c r="J290" s="665" t="s">
        <v>4388</v>
      </c>
      <c r="K290" s="665" t="s">
        <v>4389</v>
      </c>
      <c r="L290" s="666">
        <v>4000</v>
      </c>
      <c r="M290" s="666">
        <v>4000</v>
      </c>
      <c r="N290" s="665">
        <v>1</v>
      </c>
      <c r="O290" s="748">
        <v>1</v>
      </c>
      <c r="P290" s="666"/>
      <c r="Q290" s="681">
        <v>0</v>
      </c>
      <c r="R290" s="665"/>
      <c r="S290" s="681">
        <v>0</v>
      </c>
      <c r="T290" s="748"/>
      <c r="U290" s="704">
        <v>0</v>
      </c>
    </row>
    <row r="291" spans="1:21" ht="14.4" customHeight="1" x14ac:dyDescent="0.3">
      <c r="A291" s="664">
        <v>30</v>
      </c>
      <c r="B291" s="665" t="s">
        <v>521</v>
      </c>
      <c r="C291" s="665" t="s">
        <v>3969</v>
      </c>
      <c r="D291" s="746" t="s">
        <v>5322</v>
      </c>
      <c r="E291" s="747" t="s">
        <v>3983</v>
      </c>
      <c r="F291" s="665" t="s">
        <v>3968</v>
      </c>
      <c r="G291" s="665" t="s">
        <v>4386</v>
      </c>
      <c r="H291" s="665" t="s">
        <v>522</v>
      </c>
      <c r="I291" s="665" t="s">
        <v>4390</v>
      </c>
      <c r="J291" s="665" t="s">
        <v>4391</v>
      </c>
      <c r="K291" s="665" t="s">
        <v>4392</v>
      </c>
      <c r="L291" s="666">
        <v>2700</v>
      </c>
      <c r="M291" s="666">
        <v>2700</v>
      </c>
      <c r="N291" s="665">
        <v>1</v>
      </c>
      <c r="O291" s="748">
        <v>1</v>
      </c>
      <c r="P291" s="666"/>
      <c r="Q291" s="681">
        <v>0</v>
      </c>
      <c r="R291" s="665"/>
      <c r="S291" s="681">
        <v>0</v>
      </c>
      <c r="T291" s="748"/>
      <c r="U291" s="704">
        <v>0</v>
      </c>
    </row>
    <row r="292" spans="1:21" ht="14.4" customHeight="1" x14ac:dyDescent="0.3">
      <c r="A292" s="664">
        <v>30</v>
      </c>
      <c r="B292" s="665" t="s">
        <v>521</v>
      </c>
      <c r="C292" s="665" t="s">
        <v>3969</v>
      </c>
      <c r="D292" s="746" t="s">
        <v>5322</v>
      </c>
      <c r="E292" s="747" t="s">
        <v>3984</v>
      </c>
      <c r="F292" s="665" t="s">
        <v>3966</v>
      </c>
      <c r="G292" s="665" t="s">
        <v>3990</v>
      </c>
      <c r="H292" s="665" t="s">
        <v>522</v>
      </c>
      <c r="I292" s="665" t="s">
        <v>1229</v>
      </c>
      <c r="J292" s="665" t="s">
        <v>1230</v>
      </c>
      <c r="K292" s="665" t="s">
        <v>4137</v>
      </c>
      <c r="L292" s="666">
        <v>72.55</v>
      </c>
      <c r="M292" s="666">
        <v>145.1</v>
      </c>
      <c r="N292" s="665">
        <v>2</v>
      </c>
      <c r="O292" s="748">
        <v>1</v>
      </c>
      <c r="P292" s="666">
        <v>145.1</v>
      </c>
      <c r="Q292" s="681">
        <v>1</v>
      </c>
      <c r="R292" s="665">
        <v>2</v>
      </c>
      <c r="S292" s="681">
        <v>1</v>
      </c>
      <c r="T292" s="748">
        <v>1</v>
      </c>
      <c r="U292" s="704">
        <v>1</v>
      </c>
    </row>
    <row r="293" spans="1:21" ht="14.4" customHeight="1" x14ac:dyDescent="0.3">
      <c r="A293" s="664">
        <v>30</v>
      </c>
      <c r="B293" s="665" t="s">
        <v>521</v>
      </c>
      <c r="C293" s="665" t="s">
        <v>3969</v>
      </c>
      <c r="D293" s="746" t="s">
        <v>5322</v>
      </c>
      <c r="E293" s="747" t="s">
        <v>3984</v>
      </c>
      <c r="F293" s="665" t="s">
        <v>3966</v>
      </c>
      <c r="G293" s="665" t="s">
        <v>3990</v>
      </c>
      <c r="H293" s="665" t="s">
        <v>522</v>
      </c>
      <c r="I293" s="665" t="s">
        <v>682</v>
      </c>
      <c r="J293" s="665" t="s">
        <v>683</v>
      </c>
      <c r="K293" s="665" t="s">
        <v>4138</v>
      </c>
      <c r="L293" s="666">
        <v>65.28</v>
      </c>
      <c r="M293" s="666">
        <v>65.28</v>
      </c>
      <c r="N293" s="665">
        <v>1</v>
      </c>
      <c r="O293" s="748">
        <v>0.5</v>
      </c>
      <c r="P293" s="666"/>
      <c r="Q293" s="681">
        <v>0</v>
      </c>
      <c r="R293" s="665"/>
      <c r="S293" s="681">
        <v>0</v>
      </c>
      <c r="T293" s="748"/>
      <c r="U293" s="704">
        <v>0</v>
      </c>
    </row>
    <row r="294" spans="1:21" ht="14.4" customHeight="1" x14ac:dyDescent="0.3">
      <c r="A294" s="664">
        <v>30</v>
      </c>
      <c r="B294" s="665" t="s">
        <v>521</v>
      </c>
      <c r="C294" s="665" t="s">
        <v>3969</v>
      </c>
      <c r="D294" s="746" t="s">
        <v>5322</v>
      </c>
      <c r="E294" s="747" t="s">
        <v>3984</v>
      </c>
      <c r="F294" s="665" t="s">
        <v>3966</v>
      </c>
      <c r="G294" s="665" t="s">
        <v>3990</v>
      </c>
      <c r="H294" s="665" t="s">
        <v>522</v>
      </c>
      <c r="I294" s="665" t="s">
        <v>719</v>
      </c>
      <c r="J294" s="665" t="s">
        <v>720</v>
      </c>
      <c r="K294" s="665" t="s">
        <v>3991</v>
      </c>
      <c r="L294" s="666">
        <v>36.270000000000003</v>
      </c>
      <c r="M294" s="666">
        <v>145.08000000000001</v>
      </c>
      <c r="N294" s="665">
        <v>4</v>
      </c>
      <c r="O294" s="748">
        <v>2</v>
      </c>
      <c r="P294" s="666">
        <v>36.270000000000003</v>
      </c>
      <c r="Q294" s="681">
        <v>0.25</v>
      </c>
      <c r="R294" s="665">
        <v>1</v>
      </c>
      <c r="S294" s="681">
        <v>0.25</v>
      </c>
      <c r="T294" s="748">
        <v>0.5</v>
      </c>
      <c r="U294" s="704">
        <v>0.25</v>
      </c>
    </row>
    <row r="295" spans="1:21" ht="14.4" customHeight="1" x14ac:dyDescent="0.3">
      <c r="A295" s="664">
        <v>30</v>
      </c>
      <c r="B295" s="665" t="s">
        <v>521</v>
      </c>
      <c r="C295" s="665" t="s">
        <v>3969</v>
      </c>
      <c r="D295" s="746" t="s">
        <v>5322</v>
      </c>
      <c r="E295" s="747" t="s">
        <v>3984</v>
      </c>
      <c r="F295" s="665" t="s">
        <v>3966</v>
      </c>
      <c r="G295" s="665" t="s">
        <v>3992</v>
      </c>
      <c r="H295" s="665" t="s">
        <v>2584</v>
      </c>
      <c r="I295" s="665" t="s">
        <v>2709</v>
      </c>
      <c r="J295" s="665" t="s">
        <v>3907</v>
      </c>
      <c r="K295" s="665" t="s">
        <v>3908</v>
      </c>
      <c r="L295" s="666">
        <v>4.7</v>
      </c>
      <c r="M295" s="666">
        <v>9.4</v>
      </c>
      <c r="N295" s="665">
        <v>2</v>
      </c>
      <c r="O295" s="748">
        <v>1</v>
      </c>
      <c r="P295" s="666">
        <v>4.7</v>
      </c>
      <c r="Q295" s="681">
        <v>0.5</v>
      </c>
      <c r="R295" s="665">
        <v>1</v>
      </c>
      <c r="S295" s="681">
        <v>0.5</v>
      </c>
      <c r="T295" s="748">
        <v>0.5</v>
      </c>
      <c r="U295" s="704">
        <v>0.5</v>
      </c>
    </row>
    <row r="296" spans="1:21" ht="14.4" customHeight="1" x14ac:dyDescent="0.3">
      <c r="A296" s="664">
        <v>30</v>
      </c>
      <c r="B296" s="665" t="s">
        <v>521</v>
      </c>
      <c r="C296" s="665" t="s">
        <v>3969</v>
      </c>
      <c r="D296" s="746" t="s">
        <v>5322</v>
      </c>
      <c r="E296" s="747" t="s">
        <v>3984</v>
      </c>
      <c r="F296" s="665" t="s">
        <v>3966</v>
      </c>
      <c r="G296" s="665" t="s">
        <v>4139</v>
      </c>
      <c r="H296" s="665" t="s">
        <v>2584</v>
      </c>
      <c r="I296" s="665" t="s">
        <v>2601</v>
      </c>
      <c r="J296" s="665" t="s">
        <v>2602</v>
      </c>
      <c r="K296" s="665" t="s">
        <v>3703</v>
      </c>
      <c r="L296" s="666">
        <v>72</v>
      </c>
      <c r="M296" s="666">
        <v>216</v>
      </c>
      <c r="N296" s="665">
        <v>3</v>
      </c>
      <c r="O296" s="748">
        <v>1.5</v>
      </c>
      <c r="P296" s="666">
        <v>144</v>
      </c>
      <c r="Q296" s="681">
        <v>0.66666666666666663</v>
      </c>
      <c r="R296" s="665">
        <v>2</v>
      </c>
      <c r="S296" s="681">
        <v>0.66666666666666663</v>
      </c>
      <c r="T296" s="748">
        <v>1</v>
      </c>
      <c r="U296" s="704">
        <v>0.66666666666666663</v>
      </c>
    </row>
    <row r="297" spans="1:21" ht="14.4" customHeight="1" x14ac:dyDescent="0.3">
      <c r="A297" s="664">
        <v>30</v>
      </c>
      <c r="B297" s="665" t="s">
        <v>521</v>
      </c>
      <c r="C297" s="665" t="s">
        <v>3969</v>
      </c>
      <c r="D297" s="746" t="s">
        <v>5322</v>
      </c>
      <c r="E297" s="747" t="s">
        <v>3984</v>
      </c>
      <c r="F297" s="665" t="s">
        <v>3966</v>
      </c>
      <c r="G297" s="665" t="s">
        <v>4110</v>
      </c>
      <c r="H297" s="665" t="s">
        <v>522</v>
      </c>
      <c r="I297" s="665" t="s">
        <v>1264</v>
      </c>
      <c r="J297" s="665" t="s">
        <v>1265</v>
      </c>
      <c r="K297" s="665" t="s">
        <v>3732</v>
      </c>
      <c r="L297" s="666">
        <v>62.18</v>
      </c>
      <c r="M297" s="666">
        <v>124.36</v>
      </c>
      <c r="N297" s="665">
        <v>2</v>
      </c>
      <c r="O297" s="748">
        <v>1.5</v>
      </c>
      <c r="P297" s="666"/>
      <c r="Q297" s="681">
        <v>0</v>
      </c>
      <c r="R297" s="665"/>
      <c r="S297" s="681">
        <v>0</v>
      </c>
      <c r="T297" s="748"/>
      <c r="U297" s="704">
        <v>0</v>
      </c>
    </row>
    <row r="298" spans="1:21" ht="14.4" customHeight="1" x14ac:dyDescent="0.3">
      <c r="A298" s="664">
        <v>30</v>
      </c>
      <c r="B298" s="665" t="s">
        <v>521</v>
      </c>
      <c r="C298" s="665" t="s">
        <v>3969</v>
      </c>
      <c r="D298" s="746" t="s">
        <v>5322</v>
      </c>
      <c r="E298" s="747" t="s">
        <v>3984</v>
      </c>
      <c r="F298" s="665" t="s">
        <v>3966</v>
      </c>
      <c r="G298" s="665" t="s">
        <v>4110</v>
      </c>
      <c r="H298" s="665" t="s">
        <v>522</v>
      </c>
      <c r="I298" s="665" t="s">
        <v>1261</v>
      </c>
      <c r="J298" s="665" t="s">
        <v>1258</v>
      </c>
      <c r="K298" s="665" t="s">
        <v>3746</v>
      </c>
      <c r="L298" s="666">
        <v>31.09</v>
      </c>
      <c r="M298" s="666">
        <v>93.27</v>
      </c>
      <c r="N298" s="665">
        <v>3</v>
      </c>
      <c r="O298" s="748">
        <v>1</v>
      </c>
      <c r="P298" s="666">
        <v>62.18</v>
      </c>
      <c r="Q298" s="681">
        <v>0.66666666666666674</v>
      </c>
      <c r="R298" s="665">
        <v>2</v>
      </c>
      <c r="S298" s="681">
        <v>0.66666666666666663</v>
      </c>
      <c r="T298" s="748">
        <v>0.5</v>
      </c>
      <c r="U298" s="704">
        <v>0.5</v>
      </c>
    </row>
    <row r="299" spans="1:21" ht="14.4" customHeight="1" x14ac:dyDescent="0.3">
      <c r="A299" s="664">
        <v>30</v>
      </c>
      <c r="B299" s="665" t="s">
        <v>521</v>
      </c>
      <c r="C299" s="665" t="s">
        <v>3969</v>
      </c>
      <c r="D299" s="746" t="s">
        <v>5322</v>
      </c>
      <c r="E299" s="747" t="s">
        <v>3984</v>
      </c>
      <c r="F299" s="665" t="s">
        <v>3966</v>
      </c>
      <c r="G299" s="665" t="s">
        <v>4000</v>
      </c>
      <c r="H299" s="665" t="s">
        <v>2584</v>
      </c>
      <c r="I299" s="665" t="s">
        <v>4393</v>
      </c>
      <c r="J299" s="665" t="s">
        <v>4394</v>
      </c>
      <c r="K299" s="665" t="s">
        <v>4395</v>
      </c>
      <c r="L299" s="666">
        <v>117.73</v>
      </c>
      <c r="M299" s="666">
        <v>117.73</v>
      </c>
      <c r="N299" s="665">
        <v>1</v>
      </c>
      <c r="O299" s="748">
        <v>0.5</v>
      </c>
      <c r="P299" s="666"/>
      <c r="Q299" s="681">
        <v>0</v>
      </c>
      <c r="R299" s="665"/>
      <c r="S299" s="681">
        <v>0</v>
      </c>
      <c r="T299" s="748"/>
      <c r="U299" s="704">
        <v>0</v>
      </c>
    </row>
    <row r="300" spans="1:21" ht="14.4" customHeight="1" x14ac:dyDescent="0.3">
      <c r="A300" s="664">
        <v>30</v>
      </c>
      <c r="B300" s="665" t="s">
        <v>521</v>
      </c>
      <c r="C300" s="665" t="s">
        <v>3969</v>
      </c>
      <c r="D300" s="746" t="s">
        <v>5322</v>
      </c>
      <c r="E300" s="747" t="s">
        <v>3984</v>
      </c>
      <c r="F300" s="665" t="s">
        <v>3966</v>
      </c>
      <c r="G300" s="665" t="s">
        <v>4000</v>
      </c>
      <c r="H300" s="665" t="s">
        <v>2584</v>
      </c>
      <c r="I300" s="665" t="s">
        <v>2719</v>
      </c>
      <c r="J300" s="665" t="s">
        <v>2724</v>
      </c>
      <c r="K300" s="665" t="s">
        <v>3779</v>
      </c>
      <c r="L300" s="666">
        <v>117.73</v>
      </c>
      <c r="M300" s="666">
        <v>235.46</v>
      </c>
      <c r="N300" s="665">
        <v>2</v>
      </c>
      <c r="O300" s="748">
        <v>0.5</v>
      </c>
      <c r="P300" s="666">
        <v>235.46</v>
      </c>
      <c r="Q300" s="681">
        <v>1</v>
      </c>
      <c r="R300" s="665">
        <v>2</v>
      </c>
      <c r="S300" s="681">
        <v>1</v>
      </c>
      <c r="T300" s="748">
        <v>0.5</v>
      </c>
      <c r="U300" s="704">
        <v>1</v>
      </c>
    </row>
    <row r="301" spans="1:21" ht="14.4" customHeight="1" x14ac:dyDescent="0.3">
      <c r="A301" s="664">
        <v>30</v>
      </c>
      <c r="B301" s="665" t="s">
        <v>521</v>
      </c>
      <c r="C301" s="665" t="s">
        <v>3969</v>
      </c>
      <c r="D301" s="746" t="s">
        <v>5322</v>
      </c>
      <c r="E301" s="747" t="s">
        <v>3984</v>
      </c>
      <c r="F301" s="665" t="s">
        <v>3966</v>
      </c>
      <c r="G301" s="665" t="s">
        <v>4153</v>
      </c>
      <c r="H301" s="665" t="s">
        <v>2584</v>
      </c>
      <c r="I301" s="665" t="s">
        <v>1519</v>
      </c>
      <c r="J301" s="665" t="s">
        <v>2844</v>
      </c>
      <c r="K301" s="665" t="s">
        <v>3930</v>
      </c>
      <c r="L301" s="666">
        <v>103.8</v>
      </c>
      <c r="M301" s="666">
        <v>103.8</v>
      </c>
      <c r="N301" s="665">
        <v>1</v>
      </c>
      <c r="O301" s="748">
        <v>0.5</v>
      </c>
      <c r="P301" s="666"/>
      <c r="Q301" s="681">
        <v>0</v>
      </c>
      <c r="R301" s="665"/>
      <c r="S301" s="681">
        <v>0</v>
      </c>
      <c r="T301" s="748"/>
      <c r="U301" s="704">
        <v>0</v>
      </c>
    </row>
    <row r="302" spans="1:21" ht="14.4" customHeight="1" x14ac:dyDescent="0.3">
      <c r="A302" s="664">
        <v>30</v>
      </c>
      <c r="B302" s="665" t="s">
        <v>521</v>
      </c>
      <c r="C302" s="665" t="s">
        <v>3969</v>
      </c>
      <c r="D302" s="746" t="s">
        <v>5322</v>
      </c>
      <c r="E302" s="747" t="s">
        <v>3984</v>
      </c>
      <c r="F302" s="665" t="s">
        <v>3966</v>
      </c>
      <c r="G302" s="665" t="s">
        <v>4153</v>
      </c>
      <c r="H302" s="665" t="s">
        <v>2584</v>
      </c>
      <c r="I302" s="665" t="s">
        <v>2690</v>
      </c>
      <c r="J302" s="665" t="s">
        <v>2691</v>
      </c>
      <c r="K302" s="665" t="s">
        <v>3931</v>
      </c>
      <c r="L302" s="666">
        <v>155.69999999999999</v>
      </c>
      <c r="M302" s="666">
        <v>311.39999999999998</v>
      </c>
      <c r="N302" s="665">
        <v>2</v>
      </c>
      <c r="O302" s="748">
        <v>1</v>
      </c>
      <c r="P302" s="666">
        <v>155.69999999999999</v>
      </c>
      <c r="Q302" s="681">
        <v>0.5</v>
      </c>
      <c r="R302" s="665">
        <v>1</v>
      </c>
      <c r="S302" s="681">
        <v>0.5</v>
      </c>
      <c r="T302" s="748">
        <v>0.5</v>
      </c>
      <c r="U302" s="704">
        <v>0.5</v>
      </c>
    </row>
    <row r="303" spans="1:21" ht="14.4" customHeight="1" x14ac:dyDescent="0.3">
      <c r="A303" s="664">
        <v>30</v>
      </c>
      <c r="B303" s="665" t="s">
        <v>521</v>
      </c>
      <c r="C303" s="665" t="s">
        <v>3969</v>
      </c>
      <c r="D303" s="746" t="s">
        <v>5322</v>
      </c>
      <c r="E303" s="747" t="s">
        <v>3984</v>
      </c>
      <c r="F303" s="665" t="s">
        <v>3966</v>
      </c>
      <c r="G303" s="665" t="s">
        <v>4001</v>
      </c>
      <c r="H303" s="665" t="s">
        <v>2584</v>
      </c>
      <c r="I303" s="665" t="s">
        <v>2657</v>
      </c>
      <c r="J303" s="665" t="s">
        <v>2658</v>
      </c>
      <c r="K303" s="665" t="s">
        <v>3718</v>
      </c>
      <c r="L303" s="666">
        <v>65.540000000000006</v>
      </c>
      <c r="M303" s="666">
        <v>65.540000000000006</v>
      </c>
      <c r="N303" s="665">
        <v>1</v>
      </c>
      <c r="O303" s="748">
        <v>0.5</v>
      </c>
      <c r="P303" s="666"/>
      <c r="Q303" s="681">
        <v>0</v>
      </c>
      <c r="R303" s="665"/>
      <c r="S303" s="681">
        <v>0</v>
      </c>
      <c r="T303" s="748"/>
      <c r="U303" s="704">
        <v>0</v>
      </c>
    </row>
    <row r="304" spans="1:21" ht="14.4" customHeight="1" x14ac:dyDescent="0.3">
      <c r="A304" s="664">
        <v>30</v>
      </c>
      <c r="B304" s="665" t="s">
        <v>521</v>
      </c>
      <c r="C304" s="665" t="s">
        <v>3969</v>
      </c>
      <c r="D304" s="746" t="s">
        <v>5322</v>
      </c>
      <c r="E304" s="747" t="s">
        <v>3984</v>
      </c>
      <c r="F304" s="665" t="s">
        <v>3966</v>
      </c>
      <c r="G304" s="665" t="s">
        <v>4003</v>
      </c>
      <c r="H304" s="665" t="s">
        <v>2584</v>
      </c>
      <c r="I304" s="665" t="s">
        <v>4396</v>
      </c>
      <c r="J304" s="665" t="s">
        <v>2648</v>
      </c>
      <c r="K304" s="665" t="s">
        <v>3738</v>
      </c>
      <c r="L304" s="666">
        <v>105.32</v>
      </c>
      <c r="M304" s="666">
        <v>210.64</v>
      </c>
      <c r="N304" s="665">
        <v>2</v>
      </c>
      <c r="O304" s="748">
        <v>1</v>
      </c>
      <c r="P304" s="666">
        <v>105.32</v>
      </c>
      <c r="Q304" s="681">
        <v>0.5</v>
      </c>
      <c r="R304" s="665">
        <v>1</v>
      </c>
      <c r="S304" s="681">
        <v>0.5</v>
      </c>
      <c r="T304" s="748">
        <v>0.5</v>
      </c>
      <c r="U304" s="704">
        <v>0.5</v>
      </c>
    </row>
    <row r="305" spans="1:21" ht="14.4" customHeight="1" x14ac:dyDescent="0.3">
      <c r="A305" s="664">
        <v>30</v>
      </c>
      <c r="B305" s="665" t="s">
        <v>521</v>
      </c>
      <c r="C305" s="665" t="s">
        <v>3969</v>
      </c>
      <c r="D305" s="746" t="s">
        <v>5322</v>
      </c>
      <c r="E305" s="747" t="s">
        <v>3984</v>
      </c>
      <c r="F305" s="665" t="s">
        <v>3966</v>
      </c>
      <c r="G305" s="665" t="s">
        <v>4003</v>
      </c>
      <c r="H305" s="665" t="s">
        <v>2584</v>
      </c>
      <c r="I305" s="665" t="s">
        <v>2647</v>
      </c>
      <c r="J305" s="665" t="s">
        <v>2648</v>
      </c>
      <c r="K305" s="665" t="s">
        <v>3721</v>
      </c>
      <c r="L305" s="666">
        <v>35.11</v>
      </c>
      <c r="M305" s="666">
        <v>105.33</v>
      </c>
      <c r="N305" s="665">
        <v>3</v>
      </c>
      <c r="O305" s="748">
        <v>1.5</v>
      </c>
      <c r="P305" s="666"/>
      <c r="Q305" s="681">
        <v>0</v>
      </c>
      <c r="R305" s="665"/>
      <c r="S305" s="681">
        <v>0</v>
      </c>
      <c r="T305" s="748"/>
      <c r="U305" s="704">
        <v>0</v>
      </c>
    </row>
    <row r="306" spans="1:21" ht="14.4" customHeight="1" x14ac:dyDescent="0.3">
      <c r="A306" s="664">
        <v>30</v>
      </c>
      <c r="B306" s="665" t="s">
        <v>521</v>
      </c>
      <c r="C306" s="665" t="s">
        <v>3969</v>
      </c>
      <c r="D306" s="746" t="s">
        <v>5322</v>
      </c>
      <c r="E306" s="747" t="s">
        <v>3984</v>
      </c>
      <c r="F306" s="665" t="s">
        <v>3966</v>
      </c>
      <c r="G306" s="665" t="s">
        <v>4397</v>
      </c>
      <c r="H306" s="665" t="s">
        <v>2584</v>
      </c>
      <c r="I306" s="665" t="s">
        <v>2598</v>
      </c>
      <c r="J306" s="665" t="s">
        <v>3729</v>
      </c>
      <c r="K306" s="665" t="s">
        <v>3730</v>
      </c>
      <c r="L306" s="666">
        <v>57.83</v>
      </c>
      <c r="M306" s="666">
        <v>57.83</v>
      </c>
      <c r="N306" s="665">
        <v>1</v>
      </c>
      <c r="O306" s="748">
        <v>0.5</v>
      </c>
      <c r="P306" s="666"/>
      <c r="Q306" s="681">
        <v>0</v>
      </c>
      <c r="R306" s="665"/>
      <c r="S306" s="681">
        <v>0</v>
      </c>
      <c r="T306" s="748"/>
      <c r="U306" s="704">
        <v>0</v>
      </c>
    </row>
    <row r="307" spans="1:21" ht="14.4" customHeight="1" x14ac:dyDescent="0.3">
      <c r="A307" s="664">
        <v>30</v>
      </c>
      <c r="B307" s="665" t="s">
        <v>521</v>
      </c>
      <c r="C307" s="665" t="s">
        <v>3969</v>
      </c>
      <c r="D307" s="746" t="s">
        <v>5322</v>
      </c>
      <c r="E307" s="747" t="s">
        <v>3984</v>
      </c>
      <c r="F307" s="665" t="s">
        <v>3966</v>
      </c>
      <c r="G307" s="665" t="s">
        <v>4112</v>
      </c>
      <c r="H307" s="665" t="s">
        <v>522</v>
      </c>
      <c r="I307" s="665" t="s">
        <v>1065</v>
      </c>
      <c r="J307" s="665" t="s">
        <v>4113</v>
      </c>
      <c r="K307" s="665" t="s">
        <v>4114</v>
      </c>
      <c r="L307" s="666">
        <v>0</v>
      </c>
      <c r="M307" s="666">
        <v>0</v>
      </c>
      <c r="N307" s="665">
        <v>1</v>
      </c>
      <c r="O307" s="748">
        <v>1</v>
      </c>
      <c r="P307" s="666"/>
      <c r="Q307" s="681"/>
      <c r="R307" s="665"/>
      <c r="S307" s="681">
        <v>0</v>
      </c>
      <c r="T307" s="748"/>
      <c r="U307" s="704">
        <v>0</v>
      </c>
    </row>
    <row r="308" spans="1:21" ht="14.4" customHeight="1" x14ac:dyDescent="0.3">
      <c r="A308" s="664">
        <v>30</v>
      </c>
      <c r="B308" s="665" t="s">
        <v>521</v>
      </c>
      <c r="C308" s="665" t="s">
        <v>3969</v>
      </c>
      <c r="D308" s="746" t="s">
        <v>5322</v>
      </c>
      <c r="E308" s="747" t="s">
        <v>3984</v>
      </c>
      <c r="F308" s="665" t="s">
        <v>3966</v>
      </c>
      <c r="G308" s="665" t="s">
        <v>4004</v>
      </c>
      <c r="H308" s="665" t="s">
        <v>522</v>
      </c>
      <c r="I308" s="665" t="s">
        <v>2125</v>
      </c>
      <c r="J308" s="665" t="s">
        <v>2126</v>
      </c>
      <c r="K308" s="665" t="s">
        <v>4005</v>
      </c>
      <c r="L308" s="666">
        <v>0</v>
      </c>
      <c r="M308" s="666">
        <v>0</v>
      </c>
      <c r="N308" s="665">
        <v>1</v>
      </c>
      <c r="O308" s="748">
        <v>0.5</v>
      </c>
      <c r="P308" s="666">
        <v>0</v>
      </c>
      <c r="Q308" s="681"/>
      <c r="R308" s="665">
        <v>1</v>
      </c>
      <c r="S308" s="681">
        <v>1</v>
      </c>
      <c r="T308" s="748">
        <v>0.5</v>
      </c>
      <c r="U308" s="704">
        <v>1</v>
      </c>
    </row>
    <row r="309" spans="1:21" ht="14.4" customHeight="1" x14ac:dyDescent="0.3">
      <c r="A309" s="664">
        <v>30</v>
      </c>
      <c r="B309" s="665" t="s">
        <v>521</v>
      </c>
      <c r="C309" s="665" t="s">
        <v>3969</v>
      </c>
      <c r="D309" s="746" t="s">
        <v>5322</v>
      </c>
      <c r="E309" s="747" t="s">
        <v>3984</v>
      </c>
      <c r="F309" s="665" t="s">
        <v>3966</v>
      </c>
      <c r="G309" s="665" t="s">
        <v>4398</v>
      </c>
      <c r="H309" s="665" t="s">
        <v>522</v>
      </c>
      <c r="I309" s="665" t="s">
        <v>1462</v>
      </c>
      <c r="J309" s="665" t="s">
        <v>813</v>
      </c>
      <c r="K309" s="665" t="s">
        <v>4399</v>
      </c>
      <c r="L309" s="666">
        <v>0</v>
      </c>
      <c r="M309" s="666">
        <v>0</v>
      </c>
      <c r="N309" s="665">
        <v>1</v>
      </c>
      <c r="O309" s="748">
        <v>0.5</v>
      </c>
      <c r="P309" s="666">
        <v>0</v>
      </c>
      <c r="Q309" s="681"/>
      <c r="R309" s="665">
        <v>1</v>
      </c>
      <c r="S309" s="681">
        <v>1</v>
      </c>
      <c r="T309" s="748">
        <v>0.5</v>
      </c>
      <c r="U309" s="704">
        <v>1</v>
      </c>
    </row>
    <row r="310" spans="1:21" ht="14.4" customHeight="1" x14ac:dyDescent="0.3">
      <c r="A310" s="664">
        <v>30</v>
      </c>
      <c r="B310" s="665" t="s">
        <v>521</v>
      </c>
      <c r="C310" s="665" t="s">
        <v>3969</v>
      </c>
      <c r="D310" s="746" t="s">
        <v>5322</v>
      </c>
      <c r="E310" s="747" t="s">
        <v>3984</v>
      </c>
      <c r="F310" s="665" t="s">
        <v>3966</v>
      </c>
      <c r="G310" s="665" t="s">
        <v>4006</v>
      </c>
      <c r="H310" s="665" t="s">
        <v>2584</v>
      </c>
      <c r="I310" s="665" t="s">
        <v>2793</v>
      </c>
      <c r="J310" s="665" t="s">
        <v>2794</v>
      </c>
      <c r="K310" s="665" t="s">
        <v>3722</v>
      </c>
      <c r="L310" s="666">
        <v>65.989999999999995</v>
      </c>
      <c r="M310" s="666">
        <v>65.989999999999995</v>
      </c>
      <c r="N310" s="665">
        <v>1</v>
      </c>
      <c r="O310" s="748">
        <v>0.5</v>
      </c>
      <c r="P310" s="666"/>
      <c r="Q310" s="681">
        <v>0</v>
      </c>
      <c r="R310" s="665"/>
      <c r="S310" s="681">
        <v>0</v>
      </c>
      <c r="T310" s="748"/>
      <c r="U310" s="704">
        <v>0</v>
      </c>
    </row>
    <row r="311" spans="1:21" ht="14.4" customHeight="1" x14ac:dyDescent="0.3">
      <c r="A311" s="664">
        <v>30</v>
      </c>
      <c r="B311" s="665" t="s">
        <v>521</v>
      </c>
      <c r="C311" s="665" t="s">
        <v>3969</v>
      </c>
      <c r="D311" s="746" t="s">
        <v>5322</v>
      </c>
      <c r="E311" s="747" t="s">
        <v>3984</v>
      </c>
      <c r="F311" s="665" t="s">
        <v>3966</v>
      </c>
      <c r="G311" s="665" t="s">
        <v>4006</v>
      </c>
      <c r="H311" s="665" t="s">
        <v>2584</v>
      </c>
      <c r="I311" s="665" t="s">
        <v>2793</v>
      </c>
      <c r="J311" s="665" t="s">
        <v>2794</v>
      </c>
      <c r="K311" s="665" t="s">
        <v>3722</v>
      </c>
      <c r="L311" s="666">
        <v>42.57</v>
      </c>
      <c r="M311" s="666">
        <v>85.14</v>
      </c>
      <c r="N311" s="665">
        <v>2</v>
      </c>
      <c r="O311" s="748">
        <v>0.5</v>
      </c>
      <c r="P311" s="666">
        <v>85.14</v>
      </c>
      <c r="Q311" s="681">
        <v>1</v>
      </c>
      <c r="R311" s="665">
        <v>2</v>
      </c>
      <c r="S311" s="681">
        <v>1</v>
      </c>
      <c r="T311" s="748">
        <v>0.5</v>
      </c>
      <c r="U311" s="704">
        <v>1</v>
      </c>
    </row>
    <row r="312" spans="1:21" ht="14.4" customHeight="1" x14ac:dyDescent="0.3">
      <c r="A312" s="664">
        <v>30</v>
      </c>
      <c r="B312" s="665" t="s">
        <v>521</v>
      </c>
      <c r="C312" s="665" t="s">
        <v>3969</v>
      </c>
      <c r="D312" s="746" t="s">
        <v>5322</v>
      </c>
      <c r="E312" s="747" t="s">
        <v>3984</v>
      </c>
      <c r="F312" s="665" t="s">
        <v>3966</v>
      </c>
      <c r="G312" s="665" t="s">
        <v>4006</v>
      </c>
      <c r="H312" s="665" t="s">
        <v>2584</v>
      </c>
      <c r="I312" s="665" t="s">
        <v>2930</v>
      </c>
      <c r="J312" s="665" t="s">
        <v>2931</v>
      </c>
      <c r="K312" s="665" t="s">
        <v>3779</v>
      </c>
      <c r="L312" s="666">
        <v>85.16</v>
      </c>
      <c r="M312" s="666">
        <v>255.48</v>
      </c>
      <c r="N312" s="665">
        <v>3</v>
      </c>
      <c r="O312" s="748">
        <v>1.5</v>
      </c>
      <c r="P312" s="666"/>
      <c r="Q312" s="681">
        <v>0</v>
      </c>
      <c r="R312" s="665"/>
      <c r="S312" s="681">
        <v>0</v>
      </c>
      <c r="T312" s="748"/>
      <c r="U312" s="704">
        <v>0</v>
      </c>
    </row>
    <row r="313" spans="1:21" ht="14.4" customHeight="1" x14ac:dyDescent="0.3">
      <c r="A313" s="664">
        <v>30</v>
      </c>
      <c r="B313" s="665" t="s">
        <v>521</v>
      </c>
      <c r="C313" s="665" t="s">
        <v>3969</v>
      </c>
      <c r="D313" s="746" t="s">
        <v>5322</v>
      </c>
      <c r="E313" s="747" t="s">
        <v>3984</v>
      </c>
      <c r="F313" s="665" t="s">
        <v>3966</v>
      </c>
      <c r="G313" s="665" t="s">
        <v>4006</v>
      </c>
      <c r="H313" s="665" t="s">
        <v>2584</v>
      </c>
      <c r="I313" s="665" t="s">
        <v>2930</v>
      </c>
      <c r="J313" s="665" t="s">
        <v>2931</v>
      </c>
      <c r="K313" s="665" t="s">
        <v>3779</v>
      </c>
      <c r="L313" s="666">
        <v>132</v>
      </c>
      <c r="M313" s="666">
        <v>264</v>
      </c>
      <c r="N313" s="665">
        <v>2</v>
      </c>
      <c r="O313" s="748">
        <v>1</v>
      </c>
      <c r="P313" s="666">
        <v>132</v>
      </c>
      <c r="Q313" s="681">
        <v>0.5</v>
      </c>
      <c r="R313" s="665">
        <v>1</v>
      </c>
      <c r="S313" s="681">
        <v>0.5</v>
      </c>
      <c r="T313" s="748">
        <v>0.5</v>
      </c>
      <c r="U313" s="704">
        <v>0.5</v>
      </c>
    </row>
    <row r="314" spans="1:21" ht="14.4" customHeight="1" x14ac:dyDescent="0.3">
      <c r="A314" s="664">
        <v>30</v>
      </c>
      <c r="B314" s="665" t="s">
        <v>521</v>
      </c>
      <c r="C314" s="665" t="s">
        <v>3969</v>
      </c>
      <c r="D314" s="746" t="s">
        <v>5322</v>
      </c>
      <c r="E314" s="747" t="s">
        <v>3984</v>
      </c>
      <c r="F314" s="665" t="s">
        <v>3966</v>
      </c>
      <c r="G314" s="665" t="s">
        <v>4007</v>
      </c>
      <c r="H314" s="665" t="s">
        <v>522</v>
      </c>
      <c r="I314" s="665" t="s">
        <v>2278</v>
      </c>
      <c r="J314" s="665" t="s">
        <v>1300</v>
      </c>
      <c r="K314" s="665" t="s">
        <v>4159</v>
      </c>
      <c r="L314" s="666">
        <v>1188.46</v>
      </c>
      <c r="M314" s="666">
        <v>1188.46</v>
      </c>
      <c r="N314" s="665">
        <v>1</v>
      </c>
      <c r="O314" s="748">
        <v>0.5</v>
      </c>
      <c r="P314" s="666"/>
      <c r="Q314" s="681">
        <v>0</v>
      </c>
      <c r="R314" s="665"/>
      <c r="S314" s="681">
        <v>0</v>
      </c>
      <c r="T314" s="748"/>
      <c r="U314" s="704">
        <v>0</v>
      </c>
    </row>
    <row r="315" spans="1:21" ht="14.4" customHeight="1" x14ac:dyDescent="0.3">
      <c r="A315" s="664">
        <v>30</v>
      </c>
      <c r="B315" s="665" t="s">
        <v>521</v>
      </c>
      <c r="C315" s="665" t="s">
        <v>3969</v>
      </c>
      <c r="D315" s="746" t="s">
        <v>5322</v>
      </c>
      <c r="E315" s="747" t="s">
        <v>3984</v>
      </c>
      <c r="F315" s="665" t="s">
        <v>3966</v>
      </c>
      <c r="G315" s="665" t="s">
        <v>4400</v>
      </c>
      <c r="H315" s="665" t="s">
        <v>522</v>
      </c>
      <c r="I315" s="665" t="s">
        <v>667</v>
      </c>
      <c r="J315" s="665" t="s">
        <v>668</v>
      </c>
      <c r="K315" s="665" t="s">
        <v>4401</v>
      </c>
      <c r="L315" s="666">
        <v>0</v>
      </c>
      <c r="M315" s="666">
        <v>0</v>
      </c>
      <c r="N315" s="665">
        <v>2</v>
      </c>
      <c r="O315" s="748">
        <v>1.5</v>
      </c>
      <c r="P315" s="666">
        <v>0</v>
      </c>
      <c r="Q315" s="681"/>
      <c r="R315" s="665">
        <v>1</v>
      </c>
      <c r="S315" s="681">
        <v>0.5</v>
      </c>
      <c r="T315" s="748">
        <v>1</v>
      </c>
      <c r="U315" s="704">
        <v>0.66666666666666663</v>
      </c>
    </row>
    <row r="316" spans="1:21" ht="14.4" customHeight="1" x14ac:dyDescent="0.3">
      <c r="A316" s="664">
        <v>30</v>
      </c>
      <c r="B316" s="665" t="s">
        <v>521</v>
      </c>
      <c r="C316" s="665" t="s">
        <v>3969</v>
      </c>
      <c r="D316" s="746" t="s">
        <v>5322</v>
      </c>
      <c r="E316" s="747" t="s">
        <v>3984</v>
      </c>
      <c r="F316" s="665" t="s">
        <v>3966</v>
      </c>
      <c r="G316" s="665" t="s">
        <v>4115</v>
      </c>
      <c r="H316" s="665" t="s">
        <v>522</v>
      </c>
      <c r="I316" s="665" t="s">
        <v>1942</v>
      </c>
      <c r="J316" s="665" t="s">
        <v>1943</v>
      </c>
      <c r="K316" s="665" t="s">
        <v>4116</v>
      </c>
      <c r="L316" s="666">
        <v>34.57</v>
      </c>
      <c r="M316" s="666">
        <v>34.57</v>
      </c>
      <c r="N316" s="665">
        <v>1</v>
      </c>
      <c r="O316" s="748">
        <v>0.5</v>
      </c>
      <c r="P316" s="666"/>
      <c r="Q316" s="681">
        <v>0</v>
      </c>
      <c r="R316" s="665"/>
      <c r="S316" s="681">
        <v>0</v>
      </c>
      <c r="T316" s="748"/>
      <c r="U316" s="704">
        <v>0</v>
      </c>
    </row>
    <row r="317" spans="1:21" ht="14.4" customHeight="1" x14ac:dyDescent="0.3">
      <c r="A317" s="664">
        <v>30</v>
      </c>
      <c r="B317" s="665" t="s">
        <v>521</v>
      </c>
      <c r="C317" s="665" t="s">
        <v>3969</v>
      </c>
      <c r="D317" s="746" t="s">
        <v>5322</v>
      </c>
      <c r="E317" s="747" t="s">
        <v>3984</v>
      </c>
      <c r="F317" s="665" t="s">
        <v>3966</v>
      </c>
      <c r="G317" s="665" t="s">
        <v>4160</v>
      </c>
      <c r="H317" s="665" t="s">
        <v>522</v>
      </c>
      <c r="I317" s="665" t="s">
        <v>1042</v>
      </c>
      <c r="J317" s="665" t="s">
        <v>4161</v>
      </c>
      <c r="K317" s="665" t="s">
        <v>4162</v>
      </c>
      <c r="L317" s="666">
        <v>23.72</v>
      </c>
      <c r="M317" s="666">
        <v>71.16</v>
      </c>
      <c r="N317" s="665">
        <v>3</v>
      </c>
      <c r="O317" s="748">
        <v>1.5</v>
      </c>
      <c r="P317" s="666">
        <v>23.72</v>
      </c>
      <c r="Q317" s="681">
        <v>0.33333333333333331</v>
      </c>
      <c r="R317" s="665">
        <v>1</v>
      </c>
      <c r="S317" s="681">
        <v>0.33333333333333331</v>
      </c>
      <c r="T317" s="748">
        <v>0.5</v>
      </c>
      <c r="U317" s="704">
        <v>0.33333333333333331</v>
      </c>
    </row>
    <row r="318" spans="1:21" ht="14.4" customHeight="1" x14ac:dyDescent="0.3">
      <c r="A318" s="664">
        <v>30</v>
      </c>
      <c r="B318" s="665" t="s">
        <v>521</v>
      </c>
      <c r="C318" s="665" t="s">
        <v>3969</v>
      </c>
      <c r="D318" s="746" t="s">
        <v>5322</v>
      </c>
      <c r="E318" s="747" t="s">
        <v>3984</v>
      </c>
      <c r="F318" s="665" t="s">
        <v>3966</v>
      </c>
      <c r="G318" s="665" t="s">
        <v>4163</v>
      </c>
      <c r="H318" s="665" t="s">
        <v>522</v>
      </c>
      <c r="I318" s="665" t="s">
        <v>784</v>
      </c>
      <c r="J318" s="665" t="s">
        <v>785</v>
      </c>
      <c r="K318" s="665" t="s">
        <v>4164</v>
      </c>
      <c r="L318" s="666">
        <v>91.11</v>
      </c>
      <c r="M318" s="666">
        <v>364.44</v>
      </c>
      <c r="N318" s="665">
        <v>4</v>
      </c>
      <c r="O318" s="748">
        <v>2</v>
      </c>
      <c r="P318" s="666">
        <v>91.11</v>
      </c>
      <c r="Q318" s="681">
        <v>0.25</v>
      </c>
      <c r="R318" s="665">
        <v>1</v>
      </c>
      <c r="S318" s="681">
        <v>0.25</v>
      </c>
      <c r="T318" s="748">
        <v>0.5</v>
      </c>
      <c r="U318" s="704">
        <v>0.25</v>
      </c>
    </row>
    <row r="319" spans="1:21" ht="14.4" customHeight="1" x14ac:dyDescent="0.3">
      <c r="A319" s="664">
        <v>30</v>
      </c>
      <c r="B319" s="665" t="s">
        <v>521</v>
      </c>
      <c r="C319" s="665" t="s">
        <v>3969</v>
      </c>
      <c r="D319" s="746" t="s">
        <v>5322</v>
      </c>
      <c r="E319" s="747" t="s">
        <v>3984</v>
      </c>
      <c r="F319" s="665" t="s">
        <v>3966</v>
      </c>
      <c r="G319" s="665" t="s">
        <v>4163</v>
      </c>
      <c r="H319" s="665" t="s">
        <v>522</v>
      </c>
      <c r="I319" s="665" t="s">
        <v>1151</v>
      </c>
      <c r="J319" s="665" t="s">
        <v>785</v>
      </c>
      <c r="K319" s="665" t="s">
        <v>4165</v>
      </c>
      <c r="L319" s="666">
        <v>45.56</v>
      </c>
      <c r="M319" s="666">
        <v>182.24</v>
      </c>
      <c r="N319" s="665">
        <v>4</v>
      </c>
      <c r="O319" s="748">
        <v>1.5</v>
      </c>
      <c r="P319" s="666">
        <v>45.56</v>
      </c>
      <c r="Q319" s="681">
        <v>0.25</v>
      </c>
      <c r="R319" s="665">
        <v>1</v>
      </c>
      <c r="S319" s="681">
        <v>0.25</v>
      </c>
      <c r="T319" s="748">
        <v>0.5</v>
      </c>
      <c r="U319" s="704">
        <v>0.33333333333333331</v>
      </c>
    </row>
    <row r="320" spans="1:21" ht="14.4" customHeight="1" x14ac:dyDescent="0.3">
      <c r="A320" s="664">
        <v>30</v>
      </c>
      <c r="B320" s="665" t="s">
        <v>521</v>
      </c>
      <c r="C320" s="665" t="s">
        <v>3969</v>
      </c>
      <c r="D320" s="746" t="s">
        <v>5322</v>
      </c>
      <c r="E320" s="747" t="s">
        <v>3984</v>
      </c>
      <c r="F320" s="665" t="s">
        <v>3966</v>
      </c>
      <c r="G320" s="665" t="s">
        <v>4402</v>
      </c>
      <c r="H320" s="665" t="s">
        <v>522</v>
      </c>
      <c r="I320" s="665" t="s">
        <v>4403</v>
      </c>
      <c r="J320" s="665" t="s">
        <v>4404</v>
      </c>
      <c r="K320" s="665" t="s">
        <v>4405</v>
      </c>
      <c r="L320" s="666">
        <v>264.23</v>
      </c>
      <c r="M320" s="666">
        <v>264.23</v>
      </c>
      <c r="N320" s="665">
        <v>1</v>
      </c>
      <c r="O320" s="748">
        <v>0.5</v>
      </c>
      <c r="P320" s="666"/>
      <c r="Q320" s="681">
        <v>0</v>
      </c>
      <c r="R320" s="665"/>
      <c r="S320" s="681">
        <v>0</v>
      </c>
      <c r="T320" s="748"/>
      <c r="U320" s="704">
        <v>0</v>
      </c>
    </row>
    <row r="321" spans="1:21" ht="14.4" customHeight="1" x14ac:dyDescent="0.3">
      <c r="A321" s="664">
        <v>30</v>
      </c>
      <c r="B321" s="665" t="s">
        <v>521</v>
      </c>
      <c r="C321" s="665" t="s">
        <v>3969</v>
      </c>
      <c r="D321" s="746" t="s">
        <v>5322</v>
      </c>
      <c r="E321" s="747" t="s">
        <v>3984</v>
      </c>
      <c r="F321" s="665" t="s">
        <v>3966</v>
      </c>
      <c r="G321" s="665" t="s">
        <v>4402</v>
      </c>
      <c r="H321" s="665" t="s">
        <v>522</v>
      </c>
      <c r="I321" s="665" t="s">
        <v>4406</v>
      </c>
      <c r="J321" s="665" t="s">
        <v>4407</v>
      </c>
      <c r="K321" s="665" t="s">
        <v>4408</v>
      </c>
      <c r="L321" s="666">
        <v>528.44000000000005</v>
      </c>
      <c r="M321" s="666">
        <v>528.44000000000005</v>
      </c>
      <c r="N321" s="665">
        <v>1</v>
      </c>
      <c r="O321" s="748">
        <v>0.5</v>
      </c>
      <c r="P321" s="666"/>
      <c r="Q321" s="681">
        <v>0</v>
      </c>
      <c r="R321" s="665"/>
      <c r="S321" s="681">
        <v>0</v>
      </c>
      <c r="T321" s="748"/>
      <c r="U321" s="704">
        <v>0</v>
      </c>
    </row>
    <row r="322" spans="1:21" ht="14.4" customHeight="1" x14ac:dyDescent="0.3">
      <c r="A322" s="664">
        <v>30</v>
      </c>
      <c r="B322" s="665" t="s">
        <v>521</v>
      </c>
      <c r="C322" s="665" t="s">
        <v>3969</v>
      </c>
      <c r="D322" s="746" t="s">
        <v>5322</v>
      </c>
      <c r="E322" s="747" t="s">
        <v>3984</v>
      </c>
      <c r="F322" s="665" t="s">
        <v>3966</v>
      </c>
      <c r="G322" s="665" t="s">
        <v>4010</v>
      </c>
      <c r="H322" s="665" t="s">
        <v>2584</v>
      </c>
      <c r="I322" s="665" t="s">
        <v>2813</v>
      </c>
      <c r="J322" s="665" t="s">
        <v>2814</v>
      </c>
      <c r="K322" s="665" t="s">
        <v>3716</v>
      </c>
      <c r="L322" s="666">
        <v>131.54</v>
      </c>
      <c r="M322" s="666">
        <v>263.08</v>
      </c>
      <c r="N322" s="665">
        <v>2</v>
      </c>
      <c r="O322" s="748">
        <v>2</v>
      </c>
      <c r="P322" s="666"/>
      <c r="Q322" s="681">
        <v>0</v>
      </c>
      <c r="R322" s="665"/>
      <c r="S322" s="681">
        <v>0</v>
      </c>
      <c r="T322" s="748"/>
      <c r="U322" s="704">
        <v>0</v>
      </c>
    </row>
    <row r="323" spans="1:21" ht="14.4" customHeight="1" x14ac:dyDescent="0.3">
      <c r="A323" s="664">
        <v>30</v>
      </c>
      <c r="B323" s="665" t="s">
        <v>521</v>
      </c>
      <c r="C323" s="665" t="s">
        <v>3969</v>
      </c>
      <c r="D323" s="746" t="s">
        <v>5322</v>
      </c>
      <c r="E323" s="747" t="s">
        <v>3984</v>
      </c>
      <c r="F323" s="665" t="s">
        <v>3966</v>
      </c>
      <c r="G323" s="665" t="s">
        <v>4173</v>
      </c>
      <c r="H323" s="665" t="s">
        <v>2584</v>
      </c>
      <c r="I323" s="665" t="s">
        <v>2861</v>
      </c>
      <c r="J323" s="665" t="s">
        <v>2862</v>
      </c>
      <c r="K323" s="665" t="s">
        <v>3722</v>
      </c>
      <c r="L323" s="666">
        <v>132</v>
      </c>
      <c r="M323" s="666">
        <v>132</v>
      </c>
      <c r="N323" s="665">
        <v>1</v>
      </c>
      <c r="O323" s="748">
        <v>0.5</v>
      </c>
      <c r="P323" s="666"/>
      <c r="Q323" s="681">
        <v>0</v>
      </c>
      <c r="R323" s="665"/>
      <c r="S323" s="681">
        <v>0</v>
      </c>
      <c r="T323" s="748"/>
      <c r="U323" s="704">
        <v>0</v>
      </c>
    </row>
    <row r="324" spans="1:21" ht="14.4" customHeight="1" x14ac:dyDescent="0.3">
      <c r="A324" s="664">
        <v>30</v>
      </c>
      <c r="B324" s="665" t="s">
        <v>521</v>
      </c>
      <c r="C324" s="665" t="s">
        <v>3969</v>
      </c>
      <c r="D324" s="746" t="s">
        <v>5322</v>
      </c>
      <c r="E324" s="747" t="s">
        <v>3984</v>
      </c>
      <c r="F324" s="665" t="s">
        <v>3966</v>
      </c>
      <c r="G324" s="665" t="s">
        <v>4014</v>
      </c>
      <c r="H324" s="665" t="s">
        <v>522</v>
      </c>
      <c r="I324" s="665" t="s">
        <v>936</v>
      </c>
      <c r="J324" s="665" t="s">
        <v>937</v>
      </c>
      <c r="K324" s="665" t="s">
        <v>4190</v>
      </c>
      <c r="L324" s="666">
        <v>58.97</v>
      </c>
      <c r="M324" s="666">
        <v>58.97</v>
      </c>
      <c r="N324" s="665">
        <v>1</v>
      </c>
      <c r="O324" s="748">
        <v>0.5</v>
      </c>
      <c r="P324" s="666"/>
      <c r="Q324" s="681">
        <v>0</v>
      </c>
      <c r="R324" s="665"/>
      <c r="S324" s="681">
        <v>0</v>
      </c>
      <c r="T324" s="748"/>
      <c r="U324" s="704">
        <v>0</v>
      </c>
    </row>
    <row r="325" spans="1:21" ht="14.4" customHeight="1" x14ac:dyDescent="0.3">
      <c r="A325" s="664">
        <v>30</v>
      </c>
      <c r="B325" s="665" t="s">
        <v>521</v>
      </c>
      <c r="C325" s="665" t="s">
        <v>3969</v>
      </c>
      <c r="D325" s="746" t="s">
        <v>5322</v>
      </c>
      <c r="E325" s="747" t="s">
        <v>3984</v>
      </c>
      <c r="F325" s="665" t="s">
        <v>3966</v>
      </c>
      <c r="G325" s="665" t="s">
        <v>4014</v>
      </c>
      <c r="H325" s="665" t="s">
        <v>522</v>
      </c>
      <c r="I325" s="665" t="s">
        <v>940</v>
      </c>
      <c r="J325" s="665" t="s">
        <v>937</v>
      </c>
      <c r="K325" s="665" t="s">
        <v>4409</v>
      </c>
      <c r="L325" s="666">
        <v>98.29</v>
      </c>
      <c r="M325" s="666">
        <v>98.29</v>
      </c>
      <c r="N325" s="665">
        <v>1</v>
      </c>
      <c r="O325" s="748">
        <v>0.5</v>
      </c>
      <c r="P325" s="666"/>
      <c r="Q325" s="681">
        <v>0</v>
      </c>
      <c r="R325" s="665"/>
      <c r="S325" s="681">
        <v>0</v>
      </c>
      <c r="T325" s="748"/>
      <c r="U325" s="704">
        <v>0</v>
      </c>
    </row>
    <row r="326" spans="1:21" ht="14.4" customHeight="1" x14ac:dyDescent="0.3">
      <c r="A326" s="664">
        <v>30</v>
      </c>
      <c r="B326" s="665" t="s">
        <v>521</v>
      </c>
      <c r="C326" s="665" t="s">
        <v>3969</v>
      </c>
      <c r="D326" s="746" t="s">
        <v>5322</v>
      </c>
      <c r="E326" s="747" t="s">
        <v>3984</v>
      </c>
      <c r="F326" s="665" t="s">
        <v>3966</v>
      </c>
      <c r="G326" s="665" t="s">
        <v>4014</v>
      </c>
      <c r="H326" s="665" t="s">
        <v>522</v>
      </c>
      <c r="I326" s="665" t="s">
        <v>1154</v>
      </c>
      <c r="J326" s="665" t="s">
        <v>4017</v>
      </c>
      <c r="K326" s="665" t="s">
        <v>4015</v>
      </c>
      <c r="L326" s="666">
        <v>63.7</v>
      </c>
      <c r="M326" s="666">
        <v>764.40000000000009</v>
      </c>
      <c r="N326" s="665">
        <v>12</v>
      </c>
      <c r="O326" s="748">
        <v>6</v>
      </c>
      <c r="P326" s="666">
        <v>63.7</v>
      </c>
      <c r="Q326" s="681">
        <v>8.3333333333333329E-2</v>
      </c>
      <c r="R326" s="665">
        <v>1</v>
      </c>
      <c r="S326" s="681">
        <v>8.3333333333333329E-2</v>
      </c>
      <c r="T326" s="748">
        <v>0.5</v>
      </c>
      <c r="U326" s="704">
        <v>8.3333333333333329E-2</v>
      </c>
    </row>
    <row r="327" spans="1:21" ht="14.4" customHeight="1" x14ac:dyDescent="0.3">
      <c r="A327" s="664">
        <v>30</v>
      </c>
      <c r="B327" s="665" t="s">
        <v>521</v>
      </c>
      <c r="C327" s="665" t="s">
        <v>3969</v>
      </c>
      <c r="D327" s="746" t="s">
        <v>5322</v>
      </c>
      <c r="E327" s="747" t="s">
        <v>3984</v>
      </c>
      <c r="F327" s="665" t="s">
        <v>3966</v>
      </c>
      <c r="G327" s="665" t="s">
        <v>4014</v>
      </c>
      <c r="H327" s="665" t="s">
        <v>522</v>
      </c>
      <c r="I327" s="665" t="s">
        <v>1154</v>
      </c>
      <c r="J327" s="665" t="s">
        <v>4017</v>
      </c>
      <c r="K327" s="665" t="s">
        <v>4015</v>
      </c>
      <c r="L327" s="666">
        <v>42.51</v>
      </c>
      <c r="M327" s="666">
        <v>42.51</v>
      </c>
      <c r="N327" s="665">
        <v>1</v>
      </c>
      <c r="O327" s="748">
        <v>0.5</v>
      </c>
      <c r="P327" s="666">
        <v>42.51</v>
      </c>
      <c r="Q327" s="681">
        <v>1</v>
      </c>
      <c r="R327" s="665">
        <v>1</v>
      </c>
      <c r="S327" s="681">
        <v>1</v>
      </c>
      <c r="T327" s="748">
        <v>0.5</v>
      </c>
      <c r="U327" s="704">
        <v>1</v>
      </c>
    </row>
    <row r="328" spans="1:21" ht="14.4" customHeight="1" x14ac:dyDescent="0.3">
      <c r="A328" s="664">
        <v>30</v>
      </c>
      <c r="B328" s="665" t="s">
        <v>521</v>
      </c>
      <c r="C328" s="665" t="s">
        <v>3969</v>
      </c>
      <c r="D328" s="746" t="s">
        <v>5322</v>
      </c>
      <c r="E328" s="747" t="s">
        <v>3984</v>
      </c>
      <c r="F328" s="665" t="s">
        <v>3966</v>
      </c>
      <c r="G328" s="665" t="s">
        <v>4019</v>
      </c>
      <c r="H328" s="665" t="s">
        <v>2584</v>
      </c>
      <c r="I328" s="665" t="s">
        <v>2697</v>
      </c>
      <c r="J328" s="665" t="s">
        <v>3890</v>
      </c>
      <c r="K328" s="665" t="s">
        <v>3891</v>
      </c>
      <c r="L328" s="666">
        <v>537.12</v>
      </c>
      <c r="M328" s="666">
        <v>537.12</v>
      </c>
      <c r="N328" s="665">
        <v>1</v>
      </c>
      <c r="O328" s="748">
        <v>0.5</v>
      </c>
      <c r="P328" s="666">
        <v>537.12</v>
      </c>
      <c r="Q328" s="681">
        <v>1</v>
      </c>
      <c r="R328" s="665">
        <v>1</v>
      </c>
      <c r="S328" s="681">
        <v>1</v>
      </c>
      <c r="T328" s="748">
        <v>0.5</v>
      </c>
      <c r="U328" s="704">
        <v>1</v>
      </c>
    </row>
    <row r="329" spans="1:21" ht="14.4" customHeight="1" x14ac:dyDescent="0.3">
      <c r="A329" s="664">
        <v>30</v>
      </c>
      <c r="B329" s="665" t="s">
        <v>521</v>
      </c>
      <c r="C329" s="665" t="s">
        <v>3969</v>
      </c>
      <c r="D329" s="746" t="s">
        <v>5322</v>
      </c>
      <c r="E329" s="747" t="s">
        <v>3984</v>
      </c>
      <c r="F329" s="665" t="s">
        <v>3966</v>
      </c>
      <c r="G329" s="665" t="s">
        <v>4019</v>
      </c>
      <c r="H329" s="665" t="s">
        <v>2584</v>
      </c>
      <c r="I329" s="665" t="s">
        <v>2701</v>
      </c>
      <c r="J329" s="665" t="s">
        <v>2706</v>
      </c>
      <c r="K329" s="665" t="s">
        <v>3892</v>
      </c>
      <c r="L329" s="666">
        <v>424.24</v>
      </c>
      <c r="M329" s="666">
        <v>848.48</v>
      </c>
      <c r="N329" s="665">
        <v>2</v>
      </c>
      <c r="O329" s="748">
        <v>1</v>
      </c>
      <c r="P329" s="666"/>
      <c r="Q329" s="681">
        <v>0</v>
      </c>
      <c r="R329" s="665"/>
      <c r="S329" s="681">
        <v>0</v>
      </c>
      <c r="T329" s="748"/>
      <c r="U329" s="704">
        <v>0</v>
      </c>
    </row>
    <row r="330" spans="1:21" ht="14.4" customHeight="1" x14ac:dyDescent="0.3">
      <c r="A330" s="664">
        <v>30</v>
      </c>
      <c r="B330" s="665" t="s">
        <v>521</v>
      </c>
      <c r="C330" s="665" t="s">
        <v>3969</v>
      </c>
      <c r="D330" s="746" t="s">
        <v>5322</v>
      </c>
      <c r="E330" s="747" t="s">
        <v>3984</v>
      </c>
      <c r="F330" s="665" t="s">
        <v>3966</v>
      </c>
      <c r="G330" s="665" t="s">
        <v>4019</v>
      </c>
      <c r="H330" s="665" t="s">
        <v>2584</v>
      </c>
      <c r="I330" s="665" t="s">
        <v>2705</v>
      </c>
      <c r="J330" s="665" t="s">
        <v>2706</v>
      </c>
      <c r="K330" s="665" t="s">
        <v>3893</v>
      </c>
      <c r="L330" s="666">
        <v>848.49</v>
      </c>
      <c r="M330" s="666">
        <v>848.49</v>
      </c>
      <c r="N330" s="665">
        <v>1</v>
      </c>
      <c r="O330" s="748">
        <v>0.5</v>
      </c>
      <c r="P330" s="666"/>
      <c r="Q330" s="681">
        <v>0</v>
      </c>
      <c r="R330" s="665"/>
      <c r="S330" s="681">
        <v>0</v>
      </c>
      <c r="T330" s="748"/>
      <c r="U330" s="704">
        <v>0</v>
      </c>
    </row>
    <row r="331" spans="1:21" ht="14.4" customHeight="1" x14ac:dyDescent="0.3">
      <c r="A331" s="664">
        <v>30</v>
      </c>
      <c r="B331" s="665" t="s">
        <v>521</v>
      </c>
      <c r="C331" s="665" t="s">
        <v>3969</v>
      </c>
      <c r="D331" s="746" t="s">
        <v>5322</v>
      </c>
      <c r="E331" s="747" t="s">
        <v>3984</v>
      </c>
      <c r="F331" s="665" t="s">
        <v>3966</v>
      </c>
      <c r="G331" s="665" t="s">
        <v>4023</v>
      </c>
      <c r="H331" s="665" t="s">
        <v>522</v>
      </c>
      <c r="I331" s="665" t="s">
        <v>893</v>
      </c>
      <c r="J331" s="665" t="s">
        <v>894</v>
      </c>
      <c r="K331" s="665" t="s">
        <v>4024</v>
      </c>
      <c r="L331" s="666">
        <v>84.39</v>
      </c>
      <c r="M331" s="666">
        <v>84.39</v>
      </c>
      <c r="N331" s="665">
        <v>1</v>
      </c>
      <c r="O331" s="748">
        <v>0.5</v>
      </c>
      <c r="P331" s="666">
        <v>84.39</v>
      </c>
      <c r="Q331" s="681">
        <v>1</v>
      </c>
      <c r="R331" s="665">
        <v>1</v>
      </c>
      <c r="S331" s="681">
        <v>1</v>
      </c>
      <c r="T331" s="748">
        <v>0.5</v>
      </c>
      <c r="U331" s="704">
        <v>1</v>
      </c>
    </row>
    <row r="332" spans="1:21" ht="14.4" customHeight="1" x14ac:dyDescent="0.3">
      <c r="A332" s="664">
        <v>30</v>
      </c>
      <c r="B332" s="665" t="s">
        <v>521</v>
      </c>
      <c r="C332" s="665" t="s">
        <v>3969</v>
      </c>
      <c r="D332" s="746" t="s">
        <v>5322</v>
      </c>
      <c r="E332" s="747" t="s">
        <v>3984</v>
      </c>
      <c r="F332" s="665" t="s">
        <v>3966</v>
      </c>
      <c r="G332" s="665" t="s">
        <v>4203</v>
      </c>
      <c r="H332" s="665" t="s">
        <v>522</v>
      </c>
      <c r="I332" s="665" t="s">
        <v>1213</v>
      </c>
      <c r="J332" s="665" t="s">
        <v>1214</v>
      </c>
      <c r="K332" s="665" t="s">
        <v>4204</v>
      </c>
      <c r="L332" s="666">
        <v>33</v>
      </c>
      <c r="M332" s="666">
        <v>66</v>
      </c>
      <c r="N332" s="665">
        <v>2</v>
      </c>
      <c r="O332" s="748">
        <v>1</v>
      </c>
      <c r="P332" s="666">
        <v>33</v>
      </c>
      <c r="Q332" s="681">
        <v>0.5</v>
      </c>
      <c r="R332" s="665">
        <v>1</v>
      </c>
      <c r="S332" s="681">
        <v>0.5</v>
      </c>
      <c r="T332" s="748">
        <v>0.5</v>
      </c>
      <c r="U332" s="704">
        <v>0.5</v>
      </c>
    </row>
    <row r="333" spans="1:21" ht="14.4" customHeight="1" x14ac:dyDescent="0.3">
      <c r="A333" s="664">
        <v>30</v>
      </c>
      <c r="B333" s="665" t="s">
        <v>521</v>
      </c>
      <c r="C333" s="665" t="s">
        <v>3969</v>
      </c>
      <c r="D333" s="746" t="s">
        <v>5322</v>
      </c>
      <c r="E333" s="747" t="s">
        <v>3984</v>
      </c>
      <c r="F333" s="665" t="s">
        <v>3966</v>
      </c>
      <c r="G333" s="665" t="s">
        <v>4203</v>
      </c>
      <c r="H333" s="665" t="s">
        <v>522</v>
      </c>
      <c r="I333" s="665" t="s">
        <v>800</v>
      </c>
      <c r="J333" s="665" t="s">
        <v>801</v>
      </c>
      <c r="K333" s="665" t="s">
        <v>4410</v>
      </c>
      <c r="L333" s="666">
        <v>55.01</v>
      </c>
      <c r="M333" s="666">
        <v>110.02</v>
      </c>
      <c r="N333" s="665">
        <v>2</v>
      </c>
      <c r="O333" s="748">
        <v>1</v>
      </c>
      <c r="P333" s="666"/>
      <c r="Q333" s="681">
        <v>0</v>
      </c>
      <c r="R333" s="665"/>
      <c r="S333" s="681">
        <v>0</v>
      </c>
      <c r="T333" s="748"/>
      <c r="U333" s="704">
        <v>0</v>
      </c>
    </row>
    <row r="334" spans="1:21" ht="14.4" customHeight="1" x14ac:dyDescent="0.3">
      <c r="A334" s="664">
        <v>30</v>
      </c>
      <c r="B334" s="665" t="s">
        <v>521</v>
      </c>
      <c r="C334" s="665" t="s">
        <v>3969</v>
      </c>
      <c r="D334" s="746" t="s">
        <v>5322</v>
      </c>
      <c r="E334" s="747" t="s">
        <v>3984</v>
      </c>
      <c r="F334" s="665" t="s">
        <v>3966</v>
      </c>
      <c r="G334" s="665" t="s">
        <v>4207</v>
      </c>
      <c r="H334" s="665" t="s">
        <v>522</v>
      </c>
      <c r="I334" s="665" t="s">
        <v>1797</v>
      </c>
      <c r="J334" s="665" t="s">
        <v>1798</v>
      </c>
      <c r="K334" s="665" t="s">
        <v>4208</v>
      </c>
      <c r="L334" s="666">
        <v>34.15</v>
      </c>
      <c r="M334" s="666">
        <v>34.15</v>
      </c>
      <c r="N334" s="665">
        <v>1</v>
      </c>
      <c r="O334" s="748">
        <v>0.5</v>
      </c>
      <c r="P334" s="666">
        <v>34.15</v>
      </c>
      <c r="Q334" s="681">
        <v>1</v>
      </c>
      <c r="R334" s="665">
        <v>1</v>
      </c>
      <c r="S334" s="681">
        <v>1</v>
      </c>
      <c r="T334" s="748">
        <v>0.5</v>
      </c>
      <c r="U334" s="704">
        <v>1</v>
      </c>
    </row>
    <row r="335" spans="1:21" ht="14.4" customHeight="1" x14ac:dyDescent="0.3">
      <c r="A335" s="664">
        <v>30</v>
      </c>
      <c r="B335" s="665" t="s">
        <v>521</v>
      </c>
      <c r="C335" s="665" t="s">
        <v>3969</v>
      </c>
      <c r="D335" s="746" t="s">
        <v>5322</v>
      </c>
      <c r="E335" s="747" t="s">
        <v>3984</v>
      </c>
      <c r="F335" s="665" t="s">
        <v>3966</v>
      </c>
      <c r="G335" s="665" t="s">
        <v>4207</v>
      </c>
      <c r="H335" s="665" t="s">
        <v>522</v>
      </c>
      <c r="I335" s="665" t="s">
        <v>1797</v>
      </c>
      <c r="J335" s="665" t="s">
        <v>1798</v>
      </c>
      <c r="K335" s="665" t="s">
        <v>4208</v>
      </c>
      <c r="L335" s="666">
        <v>34.6</v>
      </c>
      <c r="M335" s="666">
        <v>138.4</v>
      </c>
      <c r="N335" s="665">
        <v>4</v>
      </c>
      <c r="O335" s="748">
        <v>3</v>
      </c>
      <c r="P335" s="666">
        <v>34.6</v>
      </c>
      <c r="Q335" s="681">
        <v>0.25</v>
      </c>
      <c r="R335" s="665">
        <v>1</v>
      </c>
      <c r="S335" s="681">
        <v>0.25</v>
      </c>
      <c r="T335" s="748">
        <v>1</v>
      </c>
      <c r="U335" s="704">
        <v>0.33333333333333331</v>
      </c>
    </row>
    <row r="336" spans="1:21" ht="14.4" customHeight="1" x14ac:dyDescent="0.3">
      <c r="A336" s="664">
        <v>30</v>
      </c>
      <c r="B336" s="665" t="s">
        <v>521</v>
      </c>
      <c r="C336" s="665" t="s">
        <v>3969</v>
      </c>
      <c r="D336" s="746" t="s">
        <v>5322</v>
      </c>
      <c r="E336" s="747" t="s">
        <v>3984</v>
      </c>
      <c r="F336" s="665" t="s">
        <v>3966</v>
      </c>
      <c r="G336" s="665" t="s">
        <v>4209</v>
      </c>
      <c r="H336" s="665" t="s">
        <v>522</v>
      </c>
      <c r="I336" s="665" t="s">
        <v>1143</v>
      </c>
      <c r="J336" s="665" t="s">
        <v>1144</v>
      </c>
      <c r="K336" s="665" t="s">
        <v>4411</v>
      </c>
      <c r="L336" s="666">
        <v>45.86</v>
      </c>
      <c r="M336" s="666">
        <v>91.72</v>
      </c>
      <c r="N336" s="665">
        <v>2</v>
      </c>
      <c r="O336" s="748">
        <v>1</v>
      </c>
      <c r="P336" s="666"/>
      <c r="Q336" s="681">
        <v>0</v>
      </c>
      <c r="R336" s="665"/>
      <c r="S336" s="681">
        <v>0</v>
      </c>
      <c r="T336" s="748"/>
      <c r="U336" s="704">
        <v>0</v>
      </c>
    </row>
    <row r="337" spans="1:21" ht="14.4" customHeight="1" x14ac:dyDescent="0.3">
      <c r="A337" s="664">
        <v>30</v>
      </c>
      <c r="B337" s="665" t="s">
        <v>521</v>
      </c>
      <c r="C337" s="665" t="s">
        <v>3969</v>
      </c>
      <c r="D337" s="746" t="s">
        <v>5322</v>
      </c>
      <c r="E337" s="747" t="s">
        <v>3984</v>
      </c>
      <c r="F337" s="665" t="s">
        <v>3966</v>
      </c>
      <c r="G337" s="665" t="s">
        <v>4025</v>
      </c>
      <c r="H337" s="665" t="s">
        <v>522</v>
      </c>
      <c r="I337" s="665" t="s">
        <v>864</v>
      </c>
      <c r="J337" s="665" t="s">
        <v>865</v>
      </c>
      <c r="K337" s="665" t="s">
        <v>4026</v>
      </c>
      <c r="L337" s="666">
        <v>151.51</v>
      </c>
      <c r="M337" s="666">
        <v>151.51</v>
      </c>
      <c r="N337" s="665">
        <v>1</v>
      </c>
      <c r="O337" s="748">
        <v>0.5</v>
      </c>
      <c r="P337" s="666"/>
      <c r="Q337" s="681">
        <v>0</v>
      </c>
      <c r="R337" s="665"/>
      <c r="S337" s="681">
        <v>0</v>
      </c>
      <c r="T337" s="748"/>
      <c r="U337" s="704">
        <v>0</v>
      </c>
    </row>
    <row r="338" spans="1:21" ht="14.4" customHeight="1" x14ac:dyDescent="0.3">
      <c r="A338" s="664">
        <v>30</v>
      </c>
      <c r="B338" s="665" t="s">
        <v>521</v>
      </c>
      <c r="C338" s="665" t="s">
        <v>3969</v>
      </c>
      <c r="D338" s="746" t="s">
        <v>5322</v>
      </c>
      <c r="E338" s="747" t="s">
        <v>3984</v>
      </c>
      <c r="F338" s="665" t="s">
        <v>3966</v>
      </c>
      <c r="G338" s="665" t="s">
        <v>4031</v>
      </c>
      <c r="H338" s="665" t="s">
        <v>522</v>
      </c>
      <c r="I338" s="665" t="s">
        <v>1271</v>
      </c>
      <c r="J338" s="665" t="s">
        <v>1272</v>
      </c>
      <c r="K338" s="665" t="s">
        <v>4215</v>
      </c>
      <c r="L338" s="666">
        <v>166.1</v>
      </c>
      <c r="M338" s="666">
        <v>166.1</v>
      </c>
      <c r="N338" s="665">
        <v>1</v>
      </c>
      <c r="O338" s="748">
        <v>0.5</v>
      </c>
      <c r="P338" s="666"/>
      <c r="Q338" s="681">
        <v>0</v>
      </c>
      <c r="R338" s="665"/>
      <c r="S338" s="681">
        <v>0</v>
      </c>
      <c r="T338" s="748"/>
      <c r="U338" s="704">
        <v>0</v>
      </c>
    </row>
    <row r="339" spans="1:21" ht="14.4" customHeight="1" x14ac:dyDescent="0.3">
      <c r="A339" s="664">
        <v>30</v>
      </c>
      <c r="B339" s="665" t="s">
        <v>521</v>
      </c>
      <c r="C339" s="665" t="s">
        <v>3969</v>
      </c>
      <c r="D339" s="746" t="s">
        <v>5322</v>
      </c>
      <c r="E339" s="747" t="s">
        <v>3984</v>
      </c>
      <c r="F339" s="665" t="s">
        <v>3966</v>
      </c>
      <c r="G339" s="665" t="s">
        <v>4031</v>
      </c>
      <c r="H339" s="665" t="s">
        <v>522</v>
      </c>
      <c r="I339" s="665" t="s">
        <v>1379</v>
      </c>
      <c r="J339" s="665" t="s">
        <v>1380</v>
      </c>
      <c r="K339" s="665" t="s">
        <v>3881</v>
      </c>
      <c r="L339" s="666">
        <v>296.62</v>
      </c>
      <c r="M339" s="666">
        <v>296.62</v>
      </c>
      <c r="N339" s="665">
        <v>1</v>
      </c>
      <c r="O339" s="748">
        <v>0.5</v>
      </c>
      <c r="P339" s="666"/>
      <c r="Q339" s="681">
        <v>0</v>
      </c>
      <c r="R339" s="665"/>
      <c r="S339" s="681">
        <v>0</v>
      </c>
      <c r="T339" s="748"/>
      <c r="U339" s="704">
        <v>0</v>
      </c>
    </row>
    <row r="340" spans="1:21" ht="14.4" customHeight="1" x14ac:dyDescent="0.3">
      <c r="A340" s="664">
        <v>30</v>
      </c>
      <c r="B340" s="665" t="s">
        <v>521</v>
      </c>
      <c r="C340" s="665" t="s">
        <v>3969</v>
      </c>
      <c r="D340" s="746" t="s">
        <v>5322</v>
      </c>
      <c r="E340" s="747" t="s">
        <v>3984</v>
      </c>
      <c r="F340" s="665" t="s">
        <v>3966</v>
      </c>
      <c r="G340" s="665" t="s">
        <v>4412</v>
      </c>
      <c r="H340" s="665" t="s">
        <v>522</v>
      </c>
      <c r="I340" s="665" t="s">
        <v>4413</v>
      </c>
      <c r="J340" s="665" t="s">
        <v>4414</v>
      </c>
      <c r="K340" s="665" t="s">
        <v>4415</v>
      </c>
      <c r="L340" s="666">
        <v>31.09</v>
      </c>
      <c r="M340" s="666">
        <v>31.09</v>
      </c>
      <c r="N340" s="665">
        <v>1</v>
      </c>
      <c r="O340" s="748">
        <v>0.5</v>
      </c>
      <c r="P340" s="666"/>
      <c r="Q340" s="681">
        <v>0</v>
      </c>
      <c r="R340" s="665"/>
      <c r="S340" s="681">
        <v>0</v>
      </c>
      <c r="T340" s="748"/>
      <c r="U340" s="704">
        <v>0</v>
      </c>
    </row>
    <row r="341" spans="1:21" ht="14.4" customHeight="1" x14ac:dyDescent="0.3">
      <c r="A341" s="664">
        <v>30</v>
      </c>
      <c r="B341" s="665" t="s">
        <v>521</v>
      </c>
      <c r="C341" s="665" t="s">
        <v>3969</v>
      </c>
      <c r="D341" s="746" t="s">
        <v>5322</v>
      </c>
      <c r="E341" s="747" t="s">
        <v>3984</v>
      </c>
      <c r="F341" s="665" t="s">
        <v>3966</v>
      </c>
      <c r="G341" s="665" t="s">
        <v>4227</v>
      </c>
      <c r="H341" s="665" t="s">
        <v>522</v>
      </c>
      <c r="I341" s="665" t="s">
        <v>4416</v>
      </c>
      <c r="J341" s="665" t="s">
        <v>4417</v>
      </c>
      <c r="K341" s="665" t="s">
        <v>4418</v>
      </c>
      <c r="L341" s="666">
        <v>5.71</v>
      </c>
      <c r="M341" s="666">
        <v>5.71</v>
      </c>
      <c r="N341" s="665">
        <v>1</v>
      </c>
      <c r="O341" s="748">
        <v>0.5</v>
      </c>
      <c r="P341" s="666"/>
      <c r="Q341" s="681">
        <v>0</v>
      </c>
      <c r="R341" s="665"/>
      <c r="S341" s="681">
        <v>0</v>
      </c>
      <c r="T341" s="748"/>
      <c r="U341" s="704">
        <v>0</v>
      </c>
    </row>
    <row r="342" spans="1:21" ht="14.4" customHeight="1" x14ac:dyDescent="0.3">
      <c r="A342" s="664">
        <v>30</v>
      </c>
      <c r="B342" s="665" t="s">
        <v>521</v>
      </c>
      <c r="C342" s="665" t="s">
        <v>3969</v>
      </c>
      <c r="D342" s="746" t="s">
        <v>5322</v>
      </c>
      <c r="E342" s="747" t="s">
        <v>3984</v>
      </c>
      <c r="F342" s="665" t="s">
        <v>3966</v>
      </c>
      <c r="G342" s="665" t="s">
        <v>4037</v>
      </c>
      <c r="H342" s="665" t="s">
        <v>522</v>
      </c>
      <c r="I342" s="665" t="s">
        <v>1353</v>
      </c>
      <c r="J342" s="665" t="s">
        <v>1354</v>
      </c>
      <c r="K342" s="665" t="s">
        <v>1355</v>
      </c>
      <c r="L342" s="666">
        <v>53.54</v>
      </c>
      <c r="M342" s="666">
        <v>53.54</v>
      </c>
      <c r="N342" s="665">
        <v>1</v>
      </c>
      <c r="O342" s="748">
        <v>0.5</v>
      </c>
      <c r="P342" s="666"/>
      <c r="Q342" s="681">
        <v>0</v>
      </c>
      <c r="R342" s="665"/>
      <c r="S342" s="681">
        <v>0</v>
      </c>
      <c r="T342" s="748"/>
      <c r="U342" s="704">
        <v>0</v>
      </c>
    </row>
    <row r="343" spans="1:21" ht="14.4" customHeight="1" x14ac:dyDescent="0.3">
      <c r="A343" s="664">
        <v>30</v>
      </c>
      <c r="B343" s="665" t="s">
        <v>521</v>
      </c>
      <c r="C343" s="665" t="s">
        <v>3969</v>
      </c>
      <c r="D343" s="746" t="s">
        <v>5322</v>
      </c>
      <c r="E343" s="747" t="s">
        <v>3984</v>
      </c>
      <c r="F343" s="665" t="s">
        <v>3966</v>
      </c>
      <c r="G343" s="665" t="s">
        <v>4108</v>
      </c>
      <c r="H343" s="665" t="s">
        <v>2584</v>
      </c>
      <c r="I343" s="665" t="s">
        <v>3029</v>
      </c>
      <c r="J343" s="665" t="s">
        <v>3030</v>
      </c>
      <c r="K343" s="665" t="s">
        <v>3692</v>
      </c>
      <c r="L343" s="666">
        <v>93.43</v>
      </c>
      <c r="M343" s="666">
        <v>280.29000000000002</v>
      </c>
      <c r="N343" s="665">
        <v>3</v>
      </c>
      <c r="O343" s="748">
        <v>1.5</v>
      </c>
      <c r="P343" s="666"/>
      <c r="Q343" s="681">
        <v>0</v>
      </c>
      <c r="R343" s="665"/>
      <c r="S343" s="681">
        <v>0</v>
      </c>
      <c r="T343" s="748"/>
      <c r="U343" s="704">
        <v>0</v>
      </c>
    </row>
    <row r="344" spans="1:21" ht="14.4" customHeight="1" x14ac:dyDescent="0.3">
      <c r="A344" s="664">
        <v>30</v>
      </c>
      <c r="B344" s="665" t="s">
        <v>521</v>
      </c>
      <c r="C344" s="665" t="s">
        <v>3969</v>
      </c>
      <c r="D344" s="746" t="s">
        <v>5322</v>
      </c>
      <c r="E344" s="747" t="s">
        <v>3984</v>
      </c>
      <c r="F344" s="665" t="s">
        <v>3966</v>
      </c>
      <c r="G344" s="665" t="s">
        <v>4419</v>
      </c>
      <c r="H344" s="665" t="s">
        <v>522</v>
      </c>
      <c r="I344" s="665" t="s">
        <v>651</v>
      </c>
      <c r="J344" s="665" t="s">
        <v>4420</v>
      </c>
      <c r="K344" s="665" t="s">
        <v>4421</v>
      </c>
      <c r="L344" s="666">
        <v>44.59</v>
      </c>
      <c r="M344" s="666">
        <v>44.59</v>
      </c>
      <c r="N344" s="665">
        <v>1</v>
      </c>
      <c r="O344" s="748">
        <v>0.5</v>
      </c>
      <c r="P344" s="666"/>
      <c r="Q344" s="681">
        <v>0</v>
      </c>
      <c r="R344" s="665"/>
      <c r="S344" s="681">
        <v>0</v>
      </c>
      <c r="T344" s="748"/>
      <c r="U344" s="704">
        <v>0</v>
      </c>
    </row>
    <row r="345" spans="1:21" ht="14.4" customHeight="1" x14ac:dyDescent="0.3">
      <c r="A345" s="664">
        <v>30</v>
      </c>
      <c r="B345" s="665" t="s">
        <v>521</v>
      </c>
      <c r="C345" s="665" t="s">
        <v>3969</v>
      </c>
      <c r="D345" s="746" t="s">
        <v>5322</v>
      </c>
      <c r="E345" s="747" t="s">
        <v>3984</v>
      </c>
      <c r="F345" s="665" t="s">
        <v>3966</v>
      </c>
      <c r="G345" s="665" t="s">
        <v>4038</v>
      </c>
      <c r="H345" s="665" t="s">
        <v>522</v>
      </c>
      <c r="I345" s="665" t="s">
        <v>1191</v>
      </c>
      <c r="J345" s="665" t="s">
        <v>4040</v>
      </c>
      <c r="K345" s="665" t="s">
        <v>4238</v>
      </c>
      <c r="L345" s="666">
        <v>31.65</v>
      </c>
      <c r="M345" s="666">
        <v>31.65</v>
      </c>
      <c r="N345" s="665">
        <v>1</v>
      </c>
      <c r="O345" s="748">
        <v>0.5</v>
      </c>
      <c r="P345" s="666"/>
      <c r="Q345" s="681">
        <v>0</v>
      </c>
      <c r="R345" s="665"/>
      <c r="S345" s="681">
        <v>0</v>
      </c>
      <c r="T345" s="748"/>
      <c r="U345" s="704">
        <v>0</v>
      </c>
    </row>
    <row r="346" spans="1:21" ht="14.4" customHeight="1" x14ac:dyDescent="0.3">
      <c r="A346" s="664">
        <v>30</v>
      </c>
      <c r="B346" s="665" t="s">
        <v>521</v>
      </c>
      <c r="C346" s="665" t="s">
        <v>3969</v>
      </c>
      <c r="D346" s="746" t="s">
        <v>5322</v>
      </c>
      <c r="E346" s="747" t="s">
        <v>3984</v>
      </c>
      <c r="F346" s="665" t="s">
        <v>3966</v>
      </c>
      <c r="G346" s="665" t="s">
        <v>4038</v>
      </c>
      <c r="H346" s="665" t="s">
        <v>522</v>
      </c>
      <c r="I346" s="665" t="s">
        <v>1255</v>
      </c>
      <c r="J346" s="665" t="s">
        <v>1245</v>
      </c>
      <c r="K346" s="665" t="s">
        <v>4422</v>
      </c>
      <c r="L346" s="666">
        <v>26.37</v>
      </c>
      <c r="M346" s="666">
        <v>52.74</v>
      </c>
      <c r="N346" s="665">
        <v>2</v>
      </c>
      <c r="O346" s="748">
        <v>1</v>
      </c>
      <c r="P346" s="666"/>
      <c r="Q346" s="681">
        <v>0</v>
      </c>
      <c r="R346" s="665"/>
      <c r="S346" s="681">
        <v>0</v>
      </c>
      <c r="T346" s="748"/>
      <c r="U346" s="704">
        <v>0</v>
      </c>
    </row>
    <row r="347" spans="1:21" ht="14.4" customHeight="1" x14ac:dyDescent="0.3">
      <c r="A347" s="664">
        <v>30</v>
      </c>
      <c r="B347" s="665" t="s">
        <v>521</v>
      </c>
      <c r="C347" s="665" t="s">
        <v>3969</v>
      </c>
      <c r="D347" s="746" t="s">
        <v>5322</v>
      </c>
      <c r="E347" s="747" t="s">
        <v>3984</v>
      </c>
      <c r="F347" s="665" t="s">
        <v>3966</v>
      </c>
      <c r="G347" s="665" t="s">
        <v>4038</v>
      </c>
      <c r="H347" s="665" t="s">
        <v>522</v>
      </c>
      <c r="I347" s="665" t="s">
        <v>1436</v>
      </c>
      <c r="J347" s="665" t="s">
        <v>1004</v>
      </c>
      <c r="K347" s="665" t="s">
        <v>4239</v>
      </c>
      <c r="L347" s="666">
        <v>0</v>
      </c>
      <c r="M347" s="666">
        <v>0</v>
      </c>
      <c r="N347" s="665">
        <v>2</v>
      </c>
      <c r="O347" s="748">
        <v>1</v>
      </c>
      <c r="P347" s="666">
        <v>0</v>
      </c>
      <c r="Q347" s="681"/>
      <c r="R347" s="665">
        <v>2</v>
      </c>
      <c r="S347" s="681">
        <v>1</v>
      </c>
      <c r="T347" s="748">
        <v>1</v>
      </c>
      <c r="U347" s="704">
        <v>1</v>
      </c>
    </row>
    <row r="348" spans="1:21" ht="14.4" customHeight="1" x14ac:dyDescent="0.3">
      <c r="A348" s="664">
        <v>30</v>
      </c>
      <c r="B348" s="665" t="s">
        <v>521</v>
      </c>
      <c r="C348" s="665" t="s">
        <v>3969</v>
      </c>
      <c r="D348" s="746" t="s">
        <v>5322</v>
      </c>
      <c r="E348" s="747" t="s">
        <v>3984</v>
      </c>
      <c r="F348" s="665" t="s">
        <v>3966</v>
      </c>
      <c r="G348" s="665" t="s">
        <v>4038</v>
      </c>
      <c r="H348" s="665" t="s">
        <v>522</v>
      </c>
      <c r="I348" s="665" t="s">
        <v>1438</v>
      </c>
      <c r="J348" s="665" t="s">
        <v>1004</v>
      </c>
      <c r="K348" s="665" t="s">
        <v>4423</v>
      </c>
      <c r="L348" s="666">
        <v>0</v>
      </c>
      <c r="M348" s="666">
        <v>0</v>
      </c>
      <c r="N348" s="665">
        <v>1</v>
      </c>
      <c r="O348" s="748">
        <v>0.5</v>
      </c>
      <c r="P348" s="666"/>
      <c r="Q348" s="681"/>
      <c r="R348" s="665"/>
      <c r="S348" s="681">
        <v>0</v>
      </c>
      <c r="T348" s="748"/>
      <c r="U348" s="704">
        <v>0</v>
      </c>
    </row>
    <row r="349" spans="1:21" ht="14.4" customHeight="1" x14ac:dyDescent="0.3">
      <c r="A349" s="664">
        <v>30</v>
      </c>
      <c r="B349" s="665" t="s">
        <v>521</v>
      </c>
      <c r="C349" s="665" t="s">
        <v>3969</v>
      </c>
      <c r="D349" s="746" t="s">
        <v>5322</v>
      </c>
      <c r="E349" s="747" t="s">
        <v>3984</v>
      </c>
      <c r="F349" s="665" t="s">
        <v>3966</v>
      </c>
      <c r="G349" s="665" t="s">
        <v>4038</v>
      </c>
      <c r="H349" s="665" t="s">
        <v>522</v>
      </c>
      <c r="I349" s="665" t="s">
        <v>4240</v>
      </c>
      <c r="J349" s="665" t="s">
        <v>1245</v>
      </c>
      <c r="K349" s="665" t="s">
        <v>4241</v>
      </c>
      <c r="L349" s="666">
        <v>10.55</v>
      </c>
      <c r="M349" s="666">
        <v>31.650000000000002</v>
      </c>
      <c r="N349" s="665">
        <v>3</v>
      </c>
      <c r="O349" s="748">
        <v>2</v>
      </c>
      <c r="P349" s="666"/>
      <c r="Q349" s="681">
        <v>0</v>
      </c>
      <c r="R349" s="665"/>
      <c r="S349" s="681">
        <v>0</v>
      </c>
      <c r="T349" s="748"/>
      <c r="U349" s="704">
        <v>0</v>
      </c>
    </row>
    <row r="350" spans="1:21" ht="14.4" customHeight="1" x14ac:dyDescent="0.3">
      <c r="A350" s="664">
        <v>30</v>
      </c>
      <c r="B350" s="665" t="s">
        <v>521</v>
      </c>
      <c r="C350" s="665" t="s">
        <v>3969</v>
      </c>
      <c r="D350" s="746" t="s">
        <v>5322</v>
      </c>
      <c r="E350" s="747" t="s">
        <v>3984</v>
      </c>
      <c r="F350" s="665" t="s">
        <v>3966</v>
      </c>
      <c r="G350" s="665" t="s">
        <v>4038</v>
      </c>
      <c r="H350" s="665" t="s">
        <v>522</v>
      </c>
      <c r="I350" s="665" t="s">
        <v>2393</v>
      </c>
      <c r="J350" s="665" t="s">
        <v>2394</v>
      </c>
      <c r="K350" s="665" t="s">
        <v>4424</v>
      </c>
      <c r="L350" s="666">
        <v>31.65</v>
      </c>
      <c r="M350" s="666">
        <v>158.25</v>
      </c>
      <c r="N350" s="665">
        <v>5</v>
      </c>
      <c r="O350" s="748">
        <v>2.5</v>
      </c>
      <c r="P350" s="666">
        <v>63.3</v>
      </c>
      <c r="Q350" s="681">
        <v>0.39999999999999997</v>
      </c>
      <c r="R350" s="665">
        <v>2</v>
      </c>
      <c r="S350" s="681">
        <v>0.4</v>
      </c>
      <c r="T350" s="748">
        <v>1</v>
      </c>
      <c r="U350" s="704">
        <v>0.4</v>
      </c>
    </row>
    <row r="351" spans="1:21" ht="14.4" customHeight="1" x14ac:dyDescent="0.3">
      <c r="A351" s="664">
        <v>30</v>
      </c>
      <c r="B351" s="665" t="s">
        <v>521</v>
      </c>
      <c r="C351" s="665" t="s">
        <v>3969</v>
      </c>
      <c r="D351" s="746" t="s">
        <v>5322</v>
      </c>
      <c r="E351" s="747" t="s">
        <v>3984</v>
      </c>
      <c r="F351" s="665" t="s">
        <v>3966</v>
      </c>
      <c r="G351" s="665" t="s">
        <v>4425</v>
      </c>
      <c r="H351" s="665" t="s">
        <v>522</v>
      </c>
      <c r="I351" s="665" t="s">
        <v>4426</v>
      </c>
      <c r="J351" s="665" t="s">
        <v>4427</v>
      </c>
      <c r="K351" s="665" t="s">
        <v>4428</v>
      </c>
      <c r="L351" s="666">
        <v>206.53</v>
      </c>
      <c r="M351" s="666">
        <v>206.53</v>
      </c>
      <c r="N351" s="665">
        <v>1</v>
      </c>
      <c r="O351" s="748">
        <v>1</v>
      </c>
      <c r="P351" s="666"/>
      <c r="Q351" s="681">
        <v>0</v>
      </c>
      <c r="R351" s="665"/>
      <c r="S351" s="681">
        <v>0</v>
      </c>
      <c r="T351" s="748"/>
      <c r="U351" s="704">
        <v>0</v>
      </c>
    </row>
    <row r="352" spans="1:21" ht="14.4" customHeight="1" x14ac:dyDescent="0.3">
      <c r="A352" s="664">
        <v>30</v>
      </c>
      <c r="B352" s="665" t="s">
        <v>521</v>
      </c>
      <c r="C352" s="665" t="s">
        <v>3969</v>
      </c>
      <c r="D352" s="746" t="s">
        <v>5322</v>
      </c>
      <c r="E352" s="747" t="s">
        <v>3984</v>
      </c>
      <c r="F352" s="665" t="s">
        <v>3966</v>
      </c>
      <c r="G352" s="665" t="s">
        <v>4043</v>
      </c>
      <c r="H352" s="665" t="s">
        <v>522</v>
      </c>
      <c r="I352" s="665" t="s">
        <v>1018</v>
      </c>
      <c r="J352" s="665" t="s">
        <v>4044</v>
      </c>
      <c r="K352" s="665" t="s">
        <v>1121</v>
      </c>
      <c r="L352" s="666">
        <v>88.76</v>
      </c>
      <c r="M352" s="666">
        <v>621.32000000000005</v>
      </c>
      <c r="N352" s="665">
        <v>7</v>
      </c>
      <c r="O352" s="748">
        <v>4</v>
      </c>
      <c r="P352" s="666">
        <v>177.52</v>
      </c>
      <c r="Q352" s="681">
        <v>0.2857142857142857</v>
      </c>
      <c r="R352" s="665">
        <v>2</v>
      </c>
      <c r="S352" s="681">
        <v>0.2857142857142857</v>
      </c>
      <c r="T352" s="748">
        <v>1</v>
      </c>
      <c r="U352" s="704">
        <v>0.25</v>
      </c>
    </row>
    <row r="353" spans="1:21" ht="14.4" customHeight="1" x14ac:dyDescent="0.3">
      <c r="A353" s="664">
        <v>30</v>
      </c>
      <c r="B353" s="665" t="s">
        <v>521</v>
      </c>
      <c r="C353" s="665" t="s">
        <v>3969</v>
      </c>
      <c r="D353" s="746" t="s">
        <v>5322</v>
      </c>
      <c r="E353" s="747" t="s">
        <v>3984</v>
      </c>
      <c r="F353" s="665" t="s">
        <v>3966</v>
      </c>
      <c r="G353" s="665" t="s">
        <v>4429</v>
      </c>
      <c r="H353" s="665" t="s">
        <v>522</v>
      </c>
      <c r="I353" s="665" t="s">
        <v>550</v>
      </c>
      <c r="J353" s="665" t="s">
        <v>551</v>
      </c>
      <c r="K353" s="665" t="s">
        <v>3644</v>
      </c>
      <c r="L353" s="666">
        <v>0</v>
      </c>
      <c r="M353" s="666">
        <v>0</v>
      </c>
      <c r="N353" s="665">
        <v>5</v>
      </c>
      <c r="O353" s="748">
        <v>2.5</v>
      </c>
      <c r="P353" s="666"/>
      <c r="Q353" s="681"/>
      <c r="R353" s="665"/>
      <c r="S353" s="681">
        <v>0</v>
      </c>
      <c r="T353" s="748"/>
      <c r="U353" s="704">
        <v>0</v>
      </c>
    </row>
    <row r="354" spans="1:21" ht="14.4" customHeight="1" x14ac:dyDescent="0.3">
      <c r="A354" s="664">
        <v>30</v>
      </c>
      <c r="B354" s="665" t="s">
        <v>521</v>
      </c>
      <c r="C354" s="665" t="s">
        <v>3969</v>
      </c>
      <c r="D354" s="746" t="s">
        <v>5322</v>
      </c>
      <c r="E354" s="747" t="s">
        <v>3984</v>
      </c>
      <c r="F354" s="665" t="s">
        <v>3966</v>
      </c>
      <c r="G354" s="665" t="s">
        <v>4247</v>
      </c>
      <c r="H354" s="665" t="s">
        <v>522</v>
      </c>
      <c r="I354" s="665" t="s">
        <v>1492</v>
      </c>
      <c r="J354" s="665" t="s">
        <v>1493</v>
      </c>
      <c r="K354" s="665" t="s">
        <v>3892</v>
      </c>
      <c r="L354" s="666">
        <v>0</v>
      </c>
      <c r="M354" s="666">
        <v>0</v>
      </c>
      <c r="N354" s="665">
        <v>3</v>
      </c>
      <c r="O354" s="748">
        <v>2</v>
      </c>
      <c r="P354" s="666"/>
      <c r="Q354" s="681"/>
      <c r="R354" s="665"/>
      <c r="S354" s="681">
        <v>0</v>
      </c>
      <c r="T354" s="748"/>
      <c r="U354" s="704">
        <v>0</v>
      </c>
    </row>
    <row r="355" spans="1:21" ht="14.4" customHeight="1" x14ac:dyDescent="0.3">
      <c r="A355" s="664">
        <v>30</v>
      </c>
      <c r="B355" s="665" t="s">
        <v>521</v>
      </c>
      <c r="C355" s="665" t="s">
        <v>3969</v>
      </c>
      <c r="D355" s="746" t="s">
        <v>5322</v>
      </c>
      <c r="E355" s="747" t="s">
        <v>3984</v>
      </c>
      <c r="F355" s="665" t="s">
        <v>3966</v>
      </c>
      <c r="G355" s="665" t="s">
        <v>4247</v>
      </c>
      <c r="H355" s="665" t="s">
        <v>522</v>
      </c>
      <c r="I355" s="665" t="s">
        <v>1172</v>
      </c>
      <c r="J355" s="665" t="s">
        <v>1493</v>
      </c>
      <c r="K355" s="665" t="s">
        <v>3893</v>
      </c>
      <c r="L355" s="666">
        <v>0</v>
      </c>
      <c r="M355" s="666">
        <v>0</v>
      </c>
      <c r="N355" s="665">
        <v>1</v>
      </c>
      <c r="O355" s="748">
        <v>0.5</v>
      </c>
      <c r="P355" s="666"/>
      <c r="Q355" s="681"/>
      <c r="R355" s="665"/>
      <c r="S355" s="681">
        <v>0</v>
      </c>
      <c r="T355" s="748"/>
      <c r="U355" s="704">
        <v>0</v>
      </c>
    </row>
    <row r="356" spans="1:21" ht="14.4" customHeight="1" x14ac:dyDescent="0.3">
      <c r="A356" s="664">
        <v>30</v>
      </c>
      <c r="B356" s="665" t="s">
        <v>521</v>
      </c>
      <c r="C356" s="665" t="s">
        <v>3969</v>
      </c>
      <c r="D356" s="746" t="s">
        <v>5322</v>
      </c>
      <c r="E356" s="747" t="s">
        <v>3984</v>
      </c>
      <c r="F356" s="665" t="s">
        <v>3966</v>
      </c>
      <c r="G356" s="665" t="s">
        <v>4250</v>
      </c>
      <c r="H356" s="665" t="s">
        <v>522</v>
      </c>
      <c r="I356" s="665" t="s">
        <v>1736</v>
      </c>
      <c r="J356" s="665" t="s">
        <v>1737</v>
      </c>
      <c r="K356" s="665" t="s">
        <v>4430</v>
      </c>
      <c r="L356" s="666">
        <v>229.15</v>
      </c>
      <c r="M356" s="666">
        <v>458.3</v>
      </c>
      <c r="N356" s="665">
        <v>2</v>
      </c>
      <c r="O356" s="748">
        <v>1</v>
      </c>
      <c r="P356" s="666">
        <v>229.15</v>
      </c>
      <c r="Q356" s="681">
        <v>0.5</v>
      </c>
      <c r="R356" s="665">
        <v>1</v>
      </c>
      <c r="S356" s="681">
        <v>0.5</v>
      </c>
      <c r="T356" s="748">
        <v>0.5</v>
      </c>
      <c r="U356" s="704">
        <v>0.5</v>
      </c>
    </row>
    <row r="357" spans="1:21" ht="14.4" customHeight="1" x14ac:dyDescent="0.3">
      <c r="A357" s="664">
        <v>30</v>
      </c>
      <c r="B357" s="665" t="s">
        <v>521</v>
      </c>
      <c r="C357" s="665" t="s">
        <v>3969</v>
      </c>
      <c r="D357" s="746" t="s">
        <v>5322</v>
      </c>
      <c r="E357" s="747" t="s">
        <v>3984</v>
      </c>
      <c r="F357" s="665" t="s">
        <v>3966</v>
      </c>
      <c r="G357" s="665" t="s">
        <v>4250</v>
      </c>
      <c r="H357" s="665" t="s">
        <v>522</v>
      </c>
      <c r="I357" s="665" t="s">
        <v>872</v>
      </c>
      <c r="J357" s="665" t="s">
        <v>4431</v>
      </c>
      <c r="K357" s="665" t="s">
        <v>4432</v>
      </c>
      <c r="L357" s="666">
        <v>572.87</v>
      </c>
      <c r="M357" s="666">
        <v>1145.74</v>
      </c>
      <c r="N357" s="665">
        <v>2</v>
      </c>
      <c r="O357" s="748">
        <v>1</v>
      </c>
      <c r="P357" s="666"/>
      <c r="Q357" s="681">
        <v>0</v>
      </c>
      <c r="R357" s="665"/>
      <c r="S357" s="681">
        <v>0</v>
      </c>
      <c r="T357" s="748"/>
      <c r="U357" s="704">
        <v>0</v>
      </c>
    </row>
    <row r="358" spans="1:21" ht="14.4" customHeight="1" x14ac:dyDescent="0.3">
      <c r="A358" s="664">
        <v>30</v>
      </c>
      <c r="B358" s="665" t="s">
        <v>521</v>
      </c>
      <c r="C358" s="665" t="s">
        <v>3969</v>
      </c>
      <c r="D358" s="746" t="s">
        <v>5322</v>
      </c>
      <c r="E358" s="747" t="s">
        <v>3984</v>
      </c>
      <c r="F358" s="665" t="s">
        <v>3966</v>
      </c>
      <c r="G358" s="665" t="s">
        <v>4048</v>
      </c>
      <c r="H358" s="665" t="s">
        <v>2584</v>
      </c>
      <c r="I358" s="665" t="s">
        <v>3037</v>
      </c>
      <c r="J358" s="665" t="s">
        <v>3038</v>
      </c>
      <c r="K358" s="665" t="s">
        <v>3806</v>
      </c>
      <c r="L358" s="666">
        <v>59.27</v>
      </c>
      <c r="M358" s="666">
        <v>59.27</v>
      </c>
      <c r="N358" s="665">
        <v>1</v>
      </c>
      <c r="O358" s="748">
        <v>0.5</v>
      </c>
      <c r="P358" s="666">
        <v>59.27</v>
      </c>
      <c r="Q358" s="681">
        <v>1</v>
      </c>
      <c r="R358" s="665">
        <v>1</v>
      </c>
      <c r="S358" s="681">
        <v>1</v>
      </c>
      <c r="T358" s="748">
        <v>0.5</v>
      </c>
      <c r="U358" s="704">
        <v>1</v>
      </c>
    </row>
    <row r="359" spans="1:21" ht="14.4" customHeight="1" x14ac:dyDescent="0.3">
      <c r="A359" s="664">
        <v>30</v>
      </c>
      <c r="B359" s="665" t="s">
        <v>521</v>
      </c>
      <c r="C359" s="665" t="s">
        <v>3969</v>
      </c>
      <c r="D359" s="746" t="s">
        <v>5322</v>
      </c>
      <c r="E359" s="747" t="s">
        <v>3984</v>
      </c>
      <c r="F359" s="665" t="s">
        <v>3966</v>
      </c>
      <c r="G359" s="665" t="s">
        <v>4048</v>
      </c>
      <c r="H359" s="665" t="s">
        <v>2584</v>
      </c>
      <c r="I359" s="665" t="s">
        <v>3103</v>
      </c>
      <c r="J359" s="665" t="s">
        <v>3104</v>
      </c>
      <c r="K359" s="665" t="s">
        <v>3808</v>
      </c>
      <c r="L359" s="666">
        <v>79.03</v>
      </c>
      <c r="M359" s="666">
        <v>79.03</v>
      </c>
      <c r="N359" s="665">
        <v>1</v>
      </c>
      <c r="O359" s="748">
        <v>0.5</v>
      </c>
      <c r="P359" s="666">
        <v>79.03</v>
      </c>
      <c r="Q359" s="681">
        <v>1</v>
      </c>
      <c r="R359" s="665">
        <v>1</v>
      </c>
      <c r="S359" s="681">
        <v>1</v>
      </c>
      <c r="T359" s="748">
        <v>0.5</v>
      </c>
      <c r="U359" s="704">
        <v>1</v>
      </c>
    </row>
    <row r="360" spans="1:21" ht="14.4" customHeight="1" x14ac:dyDescent="0.3">
      <c r="A360" s="664">
        <v>30</v>
      </c>
      <c r="B360" s="665" t="s">
        <v>521</v>
      </c>
      <c r="C360" s="665" t="s">
        <v>3969</v>
      </c>
      <c r="D360" s="746" t="s">
        <v>5322</v>
      </c>
      <c r="E360" s="747" t="s">
        <v>3984</v>
      </c>
      <c r="F360" s="665" t="s">
        <v>3966</v>
      </c>
      <c r="G360" s="665" t="s">
        <v>4048</v>
      </c>
      <c r="H360" s="665" t="s">
        <v>2584</v>
      </c>
      <c r="I360" s="665" t="s">
        <v>2905</v>
      </c>
      <c r="J360" s="665" t="s">
        <v>3809</v>
      </c>
      <c r="K360" s="665" t="s">
        <v>3810</v>
      </c>
      <c r="L360" s="666">
        <v>59.27</v>
      </c>
      <c r="M360" s="666">
        <v>59.27</v>
      </c>
      <c r="N360" s="665">
        <v>1</v>
      </c>
      <c r="O360" s="748">
        <v>0.5</v>
      </c>
      <c r="P360" s="666"/>
      <c r="Q360" s="681">
        <v>0</v>
      </c>
      <c r="R360" s="665"/>
      <c r="S360" s="681">
        <v>0</v>
      </c>
      <c r="T360" s="748"/>
      <c r="U360" s="704">
        <v>0</v>
      </c>
    </row>
    <row r="361" spans="1:21" ht="14.4" customHeight="1" x14ac:dyDescent="0.3">
      <c r="A361" s="664">
        <v>30</v>
      </c>
      <c r="B361" s="665" t="s">
        <v>521</v>
      </c>
      <c r="C361" s="665" t="s">
        <v>3969</v>
      </c>
      <c r="D361" s="746" t="s">
        <v>5322</v>
      </c>
      <c r="E361" s="747" t="s">
        <v>3984</v>
      </c>
      <c r="F361" s="665" t="s">
        <v>3966</v>
      </c>
      <c r="G361" s="665" t="s">
        <v>4048</v>
      </c>
      <c r="H361" s="665" t="s">
        <v>2584</v>
      </c>
      <c r="I361" s="665" t="s">
        <v>2819</v>
      </c>
      <c r="J361" s="665" t="s">
        <v>3811</v>
      </c>
      <c r="K361" s="665" t="s">
        <v>3812</v>
      </c>
      <c r="L361" s="666">
        <v>46.07</v>
      </c>
      <c r="M361" s="666">
        <v>46.07</v>
      </c>
      <c r="N361" s="665">
        <v>1</v>
      </c>
      <c r="O361" s="748">
        <v>0.5</v>
      </c>
      <c r="P361" s="666"/>
      <c r="Q361" s="681">
        <v>0</v>
      </c>
      <c r="R361" s="665"/>
      <c r="S361" s="681">
        <v>0</v>
      </c>
      <c r="T361" s="748"/>
      <c r="U361" s="704">
        <v>0</v>
      </c>
    </row>
    <row r="362" spans="1:21" ht="14.4" customHeight="1" x14ac:dyDescent="0.3">
      <c r="A362" s="664">
        <v>30</v>
      </c>
      <c r="B362" s="665" t="s">
        <v>521</v>
      </c>
      <c r="C362" s="665" t="s">
        <v>3969</v>
      </c>
      <c r="D362" s="746" t="s">
        <v>5322</v>
      </c>
      <c r="E362" s="747" t="s">
        <v>3984</v>
      </c>
      <c r="F362" s="665" t="s">
        <v>3966</v>
      </c>
      <c r="G362" s="665" t="s">
        <v>4048</v>
      </c>
      <c r="H362" s="665" t="s">
        <v>2584</v>
      </c>
      <c r="I362" s="665" t="s">
        <v>2983</v>
      </c>
      <c r="J362" s="665" t="s">
        <v>3813</v>
      </c>
      <c r="K362" s="665" t="s">
        <v>3814</v>
      </c>
      <c r="L362" s="666">
        <v>118.54</v>
      </c>
      <c r="M362" s="666">
        <v>118.54</v>
      </c>
      <c r="N362" s="665">
        <v>1</v>
      </c>
      <c r="O362" s="748">
        <v>0.5</v>
      </c>
      <c r="P362" s="666"/>
      <c r="Q362" s="681">
        <v>0</v>
      </c>
      <c r="R362" s="665"/>
      <c r="S362" s="681">
        <v>0</v>
      </c>
      <c r="T362" s="748"/>
      <c r="U362" s="704">
        <v>0</v>
      </c>
    </row>
    <row r="363" spans="1:21" ht="14.4" customHeight="1" x14ac:dyDescent="0.3">
      <c r="A363" s="664">
        <v>30</v>
      </c>
      <c r="B363" s="665" t="s">
        <v>521</v>
      </c>
      <c r="C363" s="665" t="s">
        <v>3969</v>
      </c>
      <c r="D363" s="746" t="s">
        <v>5322</v>
      </c>
      <c r="E363" s="747" t="s">
        <v>3984</v>
      </c>
      <c r="F363" s="665" t="s">
        <v>3966</v>
      </c>
      <c r="G363" s="665" t="s">
        <v>4048</v>
      </c>
      <c r="H363" s="665" t="s">
        <v>2584</v>
      </c>
      <c r="I363" s="665" t="s">
        <v>3034</v>
      </c>
      <c r="J363" s="665" t="s">
        <v>3035</v>
      </c>
      <c r="K363" s="665" t="s">
        <v>3807</v>
      </c>
      <c r="L363" s="666">
        <v>46.07</v>
      </c>
      <c r="M363" s="666">
        <v>46.07</v>
      </c>
      <c r="N363" s="665">
        <v>1</v>
      </c>
      <c r="O363" s="748">
        <v>0.5</v>
      </c>
      <c r="P363" s="666"/>
      <c r="Q363" s="681">
        <v>0</v>
      </c>
      <c r="R363" s="665"/>
      <c r="S363" s="681">
        <v>0</v>
      </c>
      <c r="T363" s="748"/>
      <c r="U363" s="704">
        <v>0</v>
      </c>
    </row>
    <row r="364" spans="1:21" ht="14.4" customHeight="1" x14ac:dyDescent="0.3">
      <c r="A364" s="664">
        <v>30</v>
      </c>
      <c r="B364" s="665" t="s">
        <v>521</v>
      </c>
      <c r="C364" s="665" t="s">
        <v>3969</v>
      </c>
      <c r="D364" s="746" t="s">
        <v>5322</v>
      </c>
      <c r="E364" s="747" t="s">
        <v>3984</v>
      </c>
      <c r="F364" s="665" t="s">
        <v>3966</v>
      </c>
      <c r="G364" s="665" t="s">
        <v>4257</v>
      </c>
      <c r="H364" s="665" t="s">
        <v>522</v>
      </c>
      <c r="I364" s="665" t="s">
        <v>1678</v>
      </c>
      <c r="J364" s="665" t="s">
        <v>1679</v>
      </c>
      <c r="K364" s="665" t="s">
        <v>4258</v>
      </c>
      <c r="L364" s="666">
        <v>1138.0899999999999</v>
      </c>
      <c r="M364" s="666">
        <v>2276.1799999999998</v>
      </c>
      <c r="N364" s="665">
        <v>2</v>
      </c>
      <c r="O364" s="748">
        <v>2</v>
      </c>
      <c r="P364" s="666"/>
      <c r="Q364" s="681">
        <v>0</v>
      </c>
      <c r="R364" s="665"/>
      <c r="S364" s="681">
        <v>0</v>
      </c>
      <c r="T364" s="748"/>
      <c r="U364" s="704">
        <v>0</v>
      </c>
    </row>
    <row r="365" spans="1:21" ht="14.4" customHeight="1" x14ac:dyDescent="0.3">
      <c r="A365" s="664">
        <v>30</v>
      </c>
      <c r="B365" s="665" t="s">
        <v>521</v>
      </c>
      <c r="C365" s="665" t="s">
        <v>3969</v>
      </c>
      <c r="D365" s="746" t="s">
        <v>5322</v>
      </c>
      <c r="E365" s="747" t="s">
        <v>3984</v>
      </c>
      <c r="F365" s="665" t="s">
        <v>3966</v>
      </c>
      <c r="G365" s="665" t="s">
        <v>4261</v>
      </c>
      <c r="H365" s="665" t="s">
        <v>2584</v>
      </c>
      <c r="I365" s="665" t="s">
        <v>4262</v>
      </c>
      <c r="J365" s="665" t="s">
        <v>2738</v>
      </c>
      <c r="K365" s="665" t="s">
        <v>4263</v>
      </c>
      <c r="L365" s="666">
        <v>54.98</v>
      </c>
      <c r="M365" s="666">
        <v>54.98</v>
      </c>
      <c r="N365" s="665">
        <v>1</v>
      </c>
      <c r="O365" s="748">
        <v>0.5</v>
      </c>
      <c r="P365" s="666">
        <v>54.98</v>
      </c>
      <c r="Q365" s="681">
        <v>1</v>
      </c>
      <c r="R365" s="665">
        <v>1</v>
      </c>
      <c r="S365" s="681">
        <v>1</v>
      </c>
      <c r="T365" s="748">
        <v>0.5</v>
      </c>
      <c r="U365" s="704">
        <v>1</v>
      </c>
    </row>
    <row r="366" spans="1:21" ht="14.4" customHeight="1" x14ac:dyDescent="0.3">
      <c r="A366" s="664">
        <v>30</v>
      </c>
      <c r="B366" s="665" t="s">
        <v>521</v>
      </c>
      <c r="C366" s="665" t="s">
        <v>3969</v>
      </c>
      <c r="D366" s="746" t="s">
        <v>5322</v>
      </c>
      <c r="E366" s="747" t="s">
        <v>3984</v>
      </c>
      <c r="F366" s="665" t="s">
        <v>3966</v>
      </c>
      <c r="G366" s="665" t="s">
        <v>4120</v>
      </c>
      <c r="H366" s="665" t="s">
        <v>522</v>
      </c>
      <c r="I366" s="665" t="s">
        <v>1077</v>
      </c>
      <c r="J366" s="665" t="s">
        <v>4270</v>
      </c>
      <c r="K366" s="665" t="s">
        <v>4271</v>
      </c>
      <c r="L366" s="666">
        <v>0</v>
      </c>
      <c r="M366" s="666">
        <v>0</v>
      </c>
      <c r="N366" s="665">
        <v>11</v>
      </c>
      <c r="O366" s="748">
        <v>5.5</v>
      </c>
      <c r="P366" s="666">
        <v>0</v>
      </c>
      <c r="Q366" s="681"/>
      <c r="R366" s="665">
        <v>2</v>
      </c>
      <c r="S366" s="681">
        <v>0.18181818181818182</v>
      </c>
      <c r="T366" s="748">
        <v>1</v>
      </c>
      <c r="U366" s="704">
        <v>0.18181818181818182</v>
      </c>
    </row>
    <row r="367" spans="1:21" ht="14.4" customHeight="1" x14ac:dyDescent="0.3">
      <c r="A367" s="664">
        <v>30</v>
      </c>
      <c r="B367" s="665" t="s">
        <v>521</v>
      </c>
      <c r="C367" s="665" t="s">
        <v>3969</v>
      </c>
      <c r="D367" s="746" t="s">
        <v>5322</v>
      </c>
      <c r="E367" s="747" t="s">
        <v>3984</v>
      </c>
      <c r="F367" s="665" t="s">
        <v>3966</v>
      </c>
      <c r="G367" s="665" t="s">
        <v>4433</v>
      </c>
      <c r="H367" s="665" t="s">
        <v>522</v>
      </c>
      <c r="I367" s="665" t="s">
        <v>979</v>
      </c>
      <c r="J367" s="665" t="s">
        <v>980</v>
      </c>
      <c r="K367" s="665" t="s">
        <v>4434</v>
      </c>
      <c r="L367" s="666">
        <v>256.67</v>
      </c>
      <c r="M367" s="666">
        <v>513.34</v>
      </c>
      <c r="N367" s="665">
        <v>2</v>
      </c>
      <c r="O367" s="748">
        <v>1.5</v>
      </c>
      <c r="P367" s="666">
        <v>256.67</v>
      </c>
      <c r="Q367" s="681">
        <v>0.5</v>
      </c>
      <c r="R367" s="665">
        <v>1</v>
      </c>
      <c r="S367" s="681">
        <v>0.5</v>
      </c>
      <c r="T367" s="748">
        <v>0.5</v>
      </c>
      <c r="U367" s="704">
        <v>0.33333333333333331</v>
      </c>
    </row>
    <row r="368" spans="1:21" ht="14.4" customHeight="1" x14ac:dyDescent="0.3">
      <c r="A368" s="664">
        <v>30</v>
      </c>
      <c r="B368" s="665" t="s">
        <v>521</v>
      </c>
      <c r="C368" s="665" t="s">
        <v>3969</v>
      </c>
      <c r="D368" s="746" t="s">
        <v>5322</v>
      </c>
      <c r="E368" s="747" t="s">
        <v>3984</v>
      </c>
      <c r="F368" s="665" t="s">
        <v>3966</v>
      </c>
      <c r="G368" s="665" t="s">
        <v>4435</v>
      </c>
      <c r="H368" s="665" t="s">
        <v>522</v>
      </c>
      <c r="I368" s="665" t="s">
        <v>1867</v>
      </c>
      <c r="J368" s="665" t="s">
        <v>4436</v>
      </c>
      <c r="K368" s="665" t="s">
        <v>4437</v>
      </c>
      <c r="L368" s="666">
        <v>23.51</v>
      </c>
      <c r="M368" s="666">
        <v>47.02</v>
      </c>
      <c r="N368" s="665">
        <v>2</v>
      </c>
      <c r="O368" s="748">
        <v>0.5</v>
      </c>
      <c r="P368" s="666">
        <v>47.02</v>
      </c>
      <c r="Q368" s="681">
        <v>1</v>
      </c>
      <c r="R368" s="665">
        <v>2</v>
      </c>
      <c r="S368" s="681">
        <v>1</v>
      </c>
      <c r="T368" s="748">
        <v>0.5</v>
      </c>
      <c r="U368" s="704">
        <v>1</v>
      </c>
    </row>
    <row r="369" spans="1:21" ht="14.4" customHeight="1" x14ac:dyDescent="0.3">
      <c r="A369" s="664">
        <v>30</v>
      </c>
      <c r="B369" s="665" t="s">
        <v>521</v>
      </c>
      <c r="C369" s="665" t="s">
        <v>3969</v>
      </c>
      <c r="D369" s="746" t="s">
        <v>5322</v>
      </c>
      <c r="E369" s="747" t="s">
        <v>3984</v>
      </c>
      <c r="F369" s="665" t="s">
        <v>3966</v>
      </c>
      <c r="G369" s="665" t="s">
        <v>4438</v>
      </c>
      <c r="H369" s="665" t="s">
        <v>2584</v>
      </c>
      <c r="I369" s="665" t="s">
        <v>4439</v>
      </c>
      <c r="J369" s="665" t="s">
        <v>2988</v>
      </c>
      <c r="K369" s="665" t="s">
        <v>4440</v>
      </c>
      <c r="L369" s="666">
        <v>48.72</v>
      </c>
      <c r="M369" s="666">
        <v>48.72</v>
      </c>
      <c r="N369" s="665">
        <v>1</v>
      </c>
      <c r="O369" s="748">
        <v>0.5</v>
      </c>
      <c r="P369" s="666">
        <v>48.72</v>
      </c>
      <c r="Q369" s="681">
        <v>1</v>
      </c>
      <c r="R369" s="665">
        <v>1</v>
      </c>
      <c r="S369" s="681">
        <v>1</v>
      </c>
      <c r="T369" s="748">
        <v>0.5</v>
      </c>
      <c r="U369" s="704">
        <v>1</v>
      </c>
    </row>
    <row r="370" spans="1:21" ht="14.4" customHeight="1" x14ac:dyDescent="0.3">
      <c r="A370" s="664">
        <v>30</v>
      </c>
      <c r="B370" s="665" t="s">
        <v>521</v>
      </c>
      <c r="C370" s="665" t="s">
        <v>3969</v>
      </c>
      <c r="D370" s="746" t="s">
        <v>5322</v>
      </c>
      <c r="E370" s="747" t="s">
        <v>3984</v>
      </c>
      <c r="F370" s="665" t="s">
        <v>3966</v>
      </c>
      <c r="G370" s="665" t="s">
        <v>4049</v>
      </c>
      <c r="H370" s="665" t="s">
        <v>522</v>
      </c>
      <c r="I370" s="665" t="s">
        <v>4050</v>
      </c>
      <c r="J370" s="665" t="s">
        <v>1774</v>
      </c>
      <c r="K370" s="665" t="s">
        <v>4051</v>
      </c>
      <c r="L370" s="666">
        <v>122.73</v>
      </c>
      <c r="M370" s="666">
        <v>736.38</v>
      </c>
      <c r="N370" s="665">
        <v>6</v>
      </c>
      <c r="O370" s="748">
        <v>2.5</v>
      </c>
      <c r="P370" s="666"/>
      <c r="Q370" s="681">
        <v>0</v>
      </c>
      <c r="R370" s="665"/>
      <c r="S370" s="681">
        <v>0</v>
      </c>
      <c r="T370" s="748"/>
      <c r="U370" s="704">
        <v>0</v>
      </c>
    </row>
    <row r="371" spans="1:21" ht="14.4" customHeight="1" x14ac:dyDescent="0.3">
      <c r="A371" s="664">
        <v>30</v>
      </c>
      <c r="B371" s="665" t="s">
        <v>521</v>
      </c>
      <c r="C371" s="665" t="s">
        <v>3969</v>
      </c>
      <c r="D371" s="746" t="s">
        <v>5322</v>
      </c>
      <c r="E371" s="747" t="s">
        <v>3984</v>
      </c>
      <c r="F371" s="665" t="s">
        <v>3966</v>
      </c>
      <c r="G371" s="665" t="s">
        <v>4274</v>
      </c>
      <c r="H371" s="665" t="s">
        <v>522</v>
      </c>
      <c r="I371" s="665" t="s">
        <v>1634</v>
      </c>
      <c r="J371" s="665" t="s">
        <v>1635</v>
      </c>
      <c r="K371" s="665" t="s">
        <v>4441</v>
      </c>
      <c r="L371" s="666">
        <v>1228</v>
      </c>
      <c r="M371" s="666">
        <v>1228</v>
      </c>
      <c r="N371" s="665">
        <v>1</v>
      </c>
      <c r="O371" s="748">
        <v>0.5</v>
      </c>
      <c r="P371" s="666"/>
      <c r="Q371" s="681">
        <v>0</v>
      </c>
      <c r="R371" s="665"/>
      <c r="S371" s="681">
        <v>0</v>
      </c>
      <c r="T371" s="748"/>
      <c r="U371" s="704">
        <v>0</v>
      </c>
    </row>
    <row r="372" spans="1:21" ht="14.4" customHeight="1" x14ac:dyDescent="0.3">
      <c r="A372" s="664">
        <v>30</v>
      </c>
      <c r="B372" s="665" t="s">
        <v>521</v>
      </c>
      <c r="C372" s="665" t="s">
        <v>3969</v>
      </c>
      <c r="D372" s="746" t="s">
        <v>5322</v>
      </c>
      <c r="E372" s="747" t="s">
        <v>3984</v>
      </c>
      <c r="F372" s="665" t="s">
        <v>3966</v>
      </c>
      <c r="G372" s="665" t="s">
        <v>4274</v>
      </c>
      <c r="H372" s="665" t="s">
        <v>522</v>
      </c>
      <c r="I372" s="665" t="s">
        <v>4442</v>
      </c>
      <c r="J372" s="665" t="s">
        <v>4443</v>
      </c>
      <c r="K372" s="665" t="s">
        <v>4444</v>
      </c>
      <c r="L372" s="666">
        <v>1228</v>
      </c>
      <c r="M372" s="666">
        <v>1228</v>
      </c>
      <c r="N372" s="665">
        <v>1</v>
      </c>
      <c r="O372" s="748">
        <v>0.5</v>
      </c>
      <c r="P372" s="666"/>
      <c r="Q372" s="681">
        <v>0</v>
      </c>
      <c r="R372" s="665"/>
      <c r="S372" s="681">
        <v>0</v>
      </c>
      <c r="T372" s="748"/>
      <c r="U372" s="704">
        <v>0</v>
      </c>
    </row>
    <row r="373" spans="1:21" ht="14.4" customHeight="1" x14ac:dyDescent="0.3">
      <c r="A373" s="664">
        <v>30</v>
      </c>
      <c r="B373" s="665" t="s">
        <v>521</v>
      </c>
      <c r="C373" s="665" t="s">
        <v>3969</v>
      </c>
      <c r="D373" s="746" t="s">
        <v>5322</v>
      </c>
      <c r="E373" s="747" t="s">
        <v>3984</v>
      </c>
      <c r="F373" s="665" t="s">
        <v>3966</v>
      </c>
      <c r="G373" s="665" t="s">
        <v>4052</v>
      </c>
      <c r="H373" s="665" t="s">
        <v>2584</v>
      </c>
      <c r="I373" s="665" t="s">
        <v>2663</v>
      </c>
      <c r="J373" s="665" t="s">
        <v>2664</v>
      </c>
      <c r="K373" s="665" t="s">
        <v>3671</v>
      </c>
      <c r="L373" s="666">
        <v>43.21</v>
      </c>
      <c r="M373" s="666">
        <v>86.42</v>
      </c>
      <c r="N373" s="665">
        <v>2</v>
      </c>
      <c r="O373" s="748">
        <v>1</v>
      </c>
      <c r="P373" s="666"/>
      <c r="Q373" s="681">
        <v>0</v>
      </c>
      <c r="R373" s="665"/>
      <c r="S373" s="681">
        <v>0</v>
      </c>
      <c r="T373" s="748"/>
      <c r="U373" s="704">
        <v>0</v>
      </c>
    </row>
    <row r="374" spans="1:21" ht="14.4" customHeight="1" x14ac:dyDescent="0.3">
      <c r="A374" s="664">
        <v>30</v>
      </c>
      <c r="B374" s="665" t="s">
        <v>521</v>
      </c>
      <c r="C374" s="665" t="s">
        <v>3969</v>
      </c>
      <c r="D374" s="746" t="s">
        <v>5322</v>
      </c>
      <c r="E374" s="747" t="s">
        <v>3984</v>
      </c>
      <c r="F374" s="665" t="s">
        <v>3966</v>
      </c>
      <c r="G374" s="665" t="s">
        <v>4053</v>
      </c>
      <c r="H374" s="665" t="s">
        <v>2584</v>
      </c>
      <c r="I374" s="665" t="s">
        <v>2639</v>
      </c>
      <c r="J374" s="665" t="s">
        <v>2640</v>
      </c>
      <c r="K374" s="665" t="s">
        <v>3798</v>
      </c>
      <c r="L374" s="666">
        <v>37.159999999999997</v>
      </c>
      <c r="M374" s="666">
        <v>74.319999999999993</v>
      </c>
      <c r="N374" s="665">
        <v>2</v>
      </c>
      <c r="O374" s="748">
        <v>1</v>
      </c>
      <c r="P374" s="666"/>
      <c r="Q374" s="681">
        <v>0</v>
      </c>
      <c r="R374" s="665"/>
      <c r="S374" s="681">
        <v>0</v>
      </c>
      <c r="T374" s="748"/>
      <c r="U374" s="704">
        <v>0</v>
      </c>
    </row>
    <row r="375" spans="1:21" ht="14.4" customHeight="1" x14ac:dyDescent="0.3">
      <c r="A375" s="664">
        <v>30</v>
      </c>
      <c r="B375" s="665" t="s">
        <v>521</v>
      </c>
      <c r="C375" s="665" t="s">
        <v>3969</v>
      </c>
      <c r="D375" s="746" t="s">
        <v>5322</v>
      </c>
      <c r="E375" s="747" t="s">
        <v>3984</v>
      </c>
      <c r="F375" s="665" t="s">
        <v>3966</v>
      </c>
      <c r="G375" s="665" t="s">
        <v>4053</v>
      </c>
      <c r="H375" s="665" t="s">
        <v>2584</v>
      </c>
      <c r="I375" s="665" t="s">
        <v>2643</v>
      </c>
      <c r="J375" s="665" t="s">
        <v>2644</v>
      </c>
      <c r="K375" s="665" t="s">
        <v>3799</v>
      </c>
      <c r="L375" s="666">
        <v>247.78</v>
      </c>
      <c r="M375" s="666">
        <v>247.78</v>
      </c>
      <c r="N375" s="665">
        <v>1</v>
      </c>
      <c r="O375" s="748">
        <v>0.5</v>
      </c>
      <c r="P375" s="666">
        <v>247.78</v>
      </c>
      <c r="Q375" s="681">
        <v>1</v>
      </c>
      <c r="R375" s="665">
        <v>1</v>
      </c>
      <c r="S375" s="681">
        <v>1</v>
      </c>
      <c r="T375" s="748">
        <v>0.5</v>
      </c>
      <c r="U375" s="704">
        <v>1</v>
      </c>
    </row>
    <row r="376" spans="1:21" ht="14.4" customHeight="1" x14ac:dyDescent="0.3">
      <c r="A376" s="664">
        <v>30</v>
      </c>
      <c r="B376" s="665" t="s">
        <v>521</v>
      </c>
      <c r="C376" s="665" t="s">
        <v>3969</v>
      </c>
      <c r="D376" s="746" t="s">
        <v>5322</v>
      </c>
      <c r="E376" s="747" t="s">
        <v>3984</v>
      </c>
      <c r="F376" s="665" t="s">
        <v>3966</v>
      </c>
      <c r="G376" s="665" t="s">
        <v>4054</v>
      </c>
      <c r="H376" s="665" t="s">
        <v>522</v>
      </c>
      <c r="I376" s="665" t="s">
        <v>4445</v>
      </c>
      <c r="J376" s="665" t="s">
        <v>2514</v>
      </c>
      <c r="K376" s="665" t="s">
        <v>4446</v>
      </c>
      <c r="L376" s="666">
        <v>27.5</v>
      </c>
      <c r="M376" s="666">
        <v>27.5</v>
      </c>
      <c r="N376" s="665">
        <v>1</v>
      </c>
      <c r="O376" s="748">
        <v>0.5</v>
      </c>
      <c r="P376" s="666">
        <v>27.5</v>
      </c>
      <c r="Q376" s="681">
        <v>1</v>
      </c>
      <c r="R376" s="665">
        <v>1</v>
      </c>
      <c r="S376" s="681">
        <v>1</v>
      </c>
      <c r="T376" s="748">
        <v>0.5</v>
      </c>
      <c r="U376" s="704">
        <v>1</v>
      </c>
    </row>
    <row r="377" spans="1:21" ht="14.4" customHeight="1" x14ac:dyDescent="0.3">
      <c r="A377" s="664">
        <v>30</v>
      </c>
      <c r="B377" s="665" t="s">
        <v>521</v>
      </c>
      <c r="C377" s="665" t="s">
        <v>3969</v>
      </c>
      <c r="D377" s="746" t="s">
        <v>5322</v>
      </c>
      <c r="E377" s="747" t="s">
        <v>3984</v>
      </c>
      <c r="F377" s="665" t="s">
        <v>3966</v>
      </c>
      <c r="G377" s="665" t="s">
        <v>4054</v>
      </c>
      <c r="H377" s="665" t="s">
        <v>522</v>
      </c>
      <c r="I377" s="665" t="s">
        <v>861</v>
      </c>
      <c r="J377" s="665" t="s">
        <v>846</v>
      </c>
      <c r="K377" s="665" t="s">
        <v>4280</v>
      </c>
      <c r="L377" s="666">
        <v>10.65</v>
      </c>
      <c r="M377" s="666">
        <v>21.3</v>
      </c>
      <c r="N377" s="665">
        <v>2</v>
      </c>
      <c r="O377" s="748">
        <v>1</v>
      </c>
      <c r="P377" s="666">
        <v>10.65</v>
      </c>
      <c r="Q377" s="681">
        <v>0.5</v>
      </c>
      <c r="R377" s="665">
        <v>1</v>
      </c>
      <c r="S377" s="681">
        <v>0.5</v>
      </c>
      <c r="T377" s="748">
        <v>0.5</v>
      </c>
      <c r="U377" s="704">
        <v>0.5</v>
      </c>
    </row>
    <row r="378" spans="1:21" ht="14.4" customHeight="1" x14ac:dyDescent="0.3">
      <c r="A378" s="664">
        <v>30</v>
      </c>
      <c r="B378" s="665" t="s">
        <v>521</v>
      </c>
      <c r="C378" s="665" t="s">
        <v>3969</v>
      </c>
      <c r="D378" s="746" t="s">
        <v>5322</v>
      </c>
      <c r="E378" s="747" t="s">
        <v>3984</v>
      </c>
      <c r="F378" s="665" t="s">
        <v>3966</v>
      </c>
      <c r="G378" s="665" t="s">
        <v>4054</v>
      </c>
      <c r="H378" s="665" t="s">
        <v>522</v>
      </c>
      <c r="I378" s="665" t="s">
        <v>875</v>
      </c>
      <c r="J378" s="665" t="s">
        <v>617</v>
      </c>
      <c r="K378" s="665" t="s">
        <v>3880</v>
      </c>
      <c r="L378" s="666">
        <v>35.11</v>
      </c>
      <c r="M378" s="666">
        <v>35.11</v>
      </c>
      <c r="N378" s="665">
        <v>1</v>
      </c>
      <c r="O378" s="748">
        <v>0.5</v>
      </c>
      <c r="P378" s="666"/>
      <c r="Q378" s="681">
        <v>0</v>
      </c>
      <c r="R378" s="665"/>
      <c r="S378" s="681">
        <v>0</v>
      </c>
      <c r="T378" s="748"/>
      <c r="U378" s="704">
        <v>0</v>
      </c>
    </row>
    <row r="379" spans="1:21" ht="14.4" customHeight="1" x14ac:dyDescent="0.3">
      <c r="A379" s="664">
        <v>30</v>
      </c>
      <c r="B379" s="665" t="s">
        <v>521</v>
      </c>
      <c r="C379" s="665" t="s">
        <v>3969</v>
      </c>
      <c r="D379" s="746" t="s">
        <v>5322</v>
      </c>
      <c r="E379" s="747" t="s">
        <v>3984</v>
      </c>
      <c r="F379" s="665" t="s">
        <v>3966</v>
      </c>
      <c r="G379" s="665" t="s">
        <v>4054</v>
      </c>
      <c r="H379" s="665" t="s">
        <v>522</v>
      </c>
      <c r="I379" s="665" t="s">
        <v>972</v>
      </c>
      <c r="J379" s="665" t="s">
        <v>1532</v>
      </c>
      <c r="K379" s="665" t="s">
        <v>4288</v>
      </c>
      <c r="L379" s="666">
        <v>17.559999999999999</v>
      </c>
      <c r="M379" s="666">
        <v>17.559999999999999</v>
      </c>
      <c r="N379" s="665">
        <v>1</v>
      </c>
      <c r="O379" s="748">
        <v>0.5</v>
      </c>
      <c r="P379" s="666">
        <v>17.559999999999999</v>
      </c>
      <c r="Q379" s="681">
        <v>1</v>
      </c>
      <c r="R379" s="665">
        <v>1</v>
      </c>
      <c r="S379" s="681">
        <v>1</v>
      </c>
      <c r="T379" s="748">
        <v>0.5</v>
      </c>
      <c r="U379" s="704">
        <v>1</v>
      </c>
    </row>
    <row r="380" spans="1:21" ht="14.4" customHeight="1" x14ac:dyDescent="0.3">
      <c r="A380" s="664">
        <v>30</v>
      </c>
      <c r="B380" s="665" t="s">
        <v>521</v>
      </c>
      <c r="C380" s="665" t="s">
        <v>3969</v>
      </c>
      <c r="D380" s="746" t="s">
        <v>5322</v>
      </c>
      <c r="E380" s="747" t="s">
        <v>3984</v>
      </c>
      <c r="F380" s="665" t="s">
        <v>3966</v>
      </c>
      <c r="G380" s="665" t="s">
        <v>4447</v>
      </c>
      <c r="H380" s="665" t="s">
        <v>522</v>
      </c>
      <c r="I380" s="665" t="s">
        <v>3238</v>
      </c>
      <c r="J380" s="665" t="s">
        <v>695</v>
      </c>
      <c r="K380" s="665" t="s">
        <v>4189</v>
      </c>
      <c r="L380" s="666">
        <v>34.19</v>
      </c>
      <c r="M380" s="666">
        <v>34.19</v>
      </c>
      <c r="N380" s="665">
        <v>1</v>
      </c>
      <c r="O380" s="748">
        <v>1</v>
      </c>
      <c r="P380" s="666"/>
      <c r="Q380" s="681">
        <v>0</v>
      </c>
      <c r="R380" s="665"/>
      <c r="S380" s="681">
        <v>0</v>
      </c>
      <c r="T380" s="748"/>
      <c r="U380" s="704">
        <v>0</v>
      </c>
    </row>
    <row r="381" spans="1:21" ht="14.4" customHeight="1" x14ac:dyDescent="0.3">
      <c r="A381" s="664">
        <v>30</v>
      </c>
      <c r="B381" s="665" t="s">
        <v>521</v>
      </c>
      <c r="C381" s="665" t="s">
        <v>3969</v>
      </c>
      <c r="D381" s="746" t="s">
        <v>5322</v>
      </c>
      <c r="E381" s="747" t="s">
        <v>3984</v>
      </c>
      <c r="F381" s="665" t="s">
        <v>3966</v>
      </c>
      <c r="G381" s="665" t="s">
        <v>4058</v>
      </c>
      <c r="H381" s="665" t="s">
        <v>2584</v>
      </c>
      <c r="I381" s="665" t="s">
        <v>2789</v>
      </c>
      <c r="J381" s="665" t="s">
        <v>3710</v>
      </c>
      <c r="K381" s="665" t="s">
        <v>3711</v>
      </c>
      <c r="L381" s="666">
        <v>105.46</v>
      </c>
      <c r="M381" s="666">
        <v>105.46</v>
      </c>
      <c r="N381" s="665">
        <v>1</v>
      </c>
      <c r="O381" s="748">
        <v>0.5</v>
      </c>
      <c r="P381" s="666">
        <v>105.46</v>
      </c>
      <c r="Q381" s="681">
        <v>1</v>
      </c>
      <c r="R381" s="665">
        <v>1</v>
      </c>
      <c r="S381" s="681">
        <v>1</v>
      </c>
      <c r="T381" s="748">
        <v>0.5</v>
      </c>
      <c r="U381" s="704">
        <v>1</v>
      </c>
    </row>
    <row r="382" spans="1:21" ht="14.4" customHeight="1" x14ac:dyDescent="0.3">
      <c r="A382" s="664">
        <v>30</v>
      </c>
      <c r="B382" s="665" t="s">
        <v>521</v>
      </c>
      <c r="C382" s="665" t="s">
        <v>3969</v>
      </c>
      <c r="D382" s="746" t="s">
        <v>5322</v>
      </c>
      <c r="E382" s="747" t="s">
        <v>3984</v>
      </c>
      <c r="F382" s="665" t="s">
        <v>3966</v>
      </c>
      <c r="G382" s="665" t="s">
        <v>4058</v>
      </c>
      <c r="H382" s="665" t="s">
        <v>2584</v>
      </c>
      <c r="I382" s="665" t="s">
        <v>2618</v>
      </c>
      <c r="J382" s="665" t="s">
        <v>3712</v>
      </c>
      <c r="K382" s="665" t="s">
        <v>3713</v>
      </c>
      <c r="L382" s="666">
        <v>140.6</v>
      </c>
      <c r="M382" s="666">
        <v>140.6</v>
      </c>
      <c r="N382" s="665">
        <v>1</v>
      </c>
      <c r="O382" s="748">
        <v>0.5</v>
      </c>
      <c r="P382" s="666">
        <v>140.6</v>
      </c>
      <c r="Q382" s="681">
        <v>1</v>
      </c>
      <c r="R382" s="665">
        <v>1</v>
      </c>
      <c r="S382" s="681">
        <v>1</v>
      </c>
      <c r="T382" s="748">
        <v>0.5</v>
      </c>
      <c r="U382" s="704">
        <v>1</v>
      </c>
    </row>
    <row r="383" spans="1:21" ht="14.4" customHeight="1" x14ac:dyDescent="0.3">
      <c r="A383" s="664">
        <v>30</v>
      </c>
      <c r="B383" s="665" t="s">
        <v>521</v>
      </c>
      <c r="C383" s="665" t="s">
        <v>3969</v>
      </c>
      <c r="D383" s="746" t="s">
        <v>5322</v>
      </c>
      <c r="E383" s="747" t="s">
        <v>3984</v>
      </c>
      <c r="F383" s="665" t="s">
        <v>3966</v>
      </c>
      <c r="G383" s="665" t="s">
        <v>4448</v>
      </c>
      <c r="H383" s="665" t="s">
        <v>522</v>
      </c>
      <c r="I383" s="665" t="s">
        <v>4449</v>
      </c>
      <c r="J383" s="665" t="s">
        <v>4450</v>
      </c>
      <c r="K383" s="665" t="s">
        <v>4451</v>
      </c>
      <c r="L383" s="666">
        <v>178.29</v>
      </c>
      <c r="M383" s="666">
        <v>178.29</v>
      </c>
      <c r="N383" s="665">
        <v>1</v>
      </c>
      <c r="O383" s="748">
        <v>0.5</v>
      </c>
      <c r="P383" s="666"/>
      <c r="Q383" s="681">
        <v>0</v>
      </c>
      <c r="R383" s="665"/>
      <c r="S383" s="681">
        <v>0</v>
      </c>
      <c r="T383" s="748"/>
      <c r="U383" s="704">
        <v>0</v>
      </c>
    </row>
    <row r="384" spans="1:21" ht="14.4" customHeight="1" x14ac:dyDescent="0.3">
      <c r="A384" s="664">
        <v>30</v>
      </c>
      <c r="B384" s="665" t="s">
        <v>521</v>
      </c>
      <c r="C384" s="665" t="s">
        <v>3969</v>
      </c>
      <c r="D384" s="746" t="s">
        <v>5322</v>
      </c>
      <c r="E384" s="747" t="s">
        <v>3984</v>
      </c>
      <c r="F384" s="665" t="s">
        <v>3966</v>
      </c>
      <c r="G384" s="665" t="s">
        <v>4059</v>
      </c>
      <c r="H384" s="665" t="s">
        <v>2584</v>
      </c>
      <c r="I384" s="665" t="s">
        <v>2888</v>
      </c>
      <c r="J384" s="665" t="s">
        <v>2636</v>
      </c>
      <c r="K384" s="665" t="s">
        <v>3685</v>
      </c>
      <c r="L384" s="666">
        <v>407.55</v>
      </c>
      <c r="M384" s="666">
        <v>2852.8500000000004</v>
      </c>
      <c r="N384" s="665">
        <v>7</v>
      </c>
      <c r="O384" s="748">
        <v>1.5</v>
      </c>
      <c r="P384" s="666"/>
      <c r="Q384" s="681">
        <v>0</v>
      </c>
      <c r="R384" s="665"/>
      <c r="S384" s="681">
        <v>0</v>
      </c>
      <c r="T384" s="748"/>
      <c r="U384" s="704">
        <v>0</v>
      </c>
    </row>
    <row r="385" spans="1:21" ht="14.4" customHeight="1" x14ac:dyDescent="0.3">
      <c r="A385" s="664">
        <v>30</v>
      </c>
      <c r="B385" s="665" t="s">
        <v>521</v>
      </c>
      <c r="C385" s="665" t="s">
        <v>3969</v>
      </c>
      <c r="D385" s="746" t="s">
        <v>5322</v>
      </c>
      <c r="E385" s="747" t="s">
        <v>3984</v>
      </c>
      <c r="F385" s="665" t="s">
        <v>3966</v>
      </c>
      <c r="G385" s="665" t="s">
        <v>4059</v>
      </c>
      <c r="H385" s="665" t="s">
        <v>2584</v>
      </c>
      <c r="I385" s="665" t="s">
        <v>2888</v>
      </c>
      <c r="J385" s="665" t="s">
        <v>2636</v>
      </c>
      <c r="K385" s="665" t="s">
        <v>3685</v>
      </c>
      <c r="L385" s="666">
        <v>368.16</v>
      </c>
      <c r="M385" s="666">
        <v>368.16</v>
      </c>
      <c r="N385" s="665">
        <v>1</v>
      </c>
      <c r="O385" s="748">
        <v>1</v>
      </c>
      <c r="P385" s="666"/>
      <c r="Q385" s="681">
        <v>0</v>
      </c>
      <c r="R385" s="665"/>
      <c r="S385" s="681">
        <v>0</v>
      </c>
      <c r="T385" s="748"/>
      <c r="U385" s="704">
        <v>0</v>
      </c>
    </row>
    <row r="386" spans="1:21" ht="14.4" customHeight="1" x14ac:dyDescent="0.3">
      <c r="A386" s="664">
        <v>30</v>
      </c>
      <c r="B386" s="665" t="s">
        <v>521</v>
      </c>
      <c r="C386" s="665" t="s">
        <v>3969</v>
      </c>
      <c r="D386" s="746" t="s">
        <v>5322</v>
      </c>
      <c r="E386" s="747" t="s">
        <v>3984</v>
      </c>
      <c r="F386" s="665" t="s">
        <v>3966</v>
      </c>
      <c r="G386" s="665" t="s">
        <v>4059</v>
      </c>
      <c r="H386" s="665" t="s">
        <v>2584</v>
      </c>
      <c r="I386" s="665" t="s">
        <v>4060</v>
      </c>
      <c r="J386" s="665" t="s">
        <v>2636</v>
      </c>
      <c r="K386" s="665" t="s">
        <v>3688</v>
      </c>
      <c r="L386" s="666">
        <v>543.39</v>
      </c>
      <c r="M386" s="666">
        <v>2716.95</v>
      </c>
      <c r="N386" s="665">
        <v>5</v>
      </c>
      <c r="O386" s="748">
        <v>1.5</v>
      </c>
      <c r="P386" s="666"/>
      <c r="Q386" s="681">
        <v>0</v>
      </c>
      <c r="R386" s="665"/>
      <c r="S386" s="681">
        <v>0</v>
      </c>
      <c r="T386" s="748"/>
      <c r="U386" s="704">
        <v>0</v>
      </c>
    </row>
    <row r="387" spans="1:21" ht="14.4" customHeight="1" x14ac:dyDescent="0.3">
      <c r="A387" s="664">
        <v>30</v>
      </c>
      <c r="B387" s="665" t="s">
        <v>521</v>
      </c>
      <c r="C387" s="665" t="s">
        <v>3969</v>
      </c>
      <c r="D387" s="746" t="s">
        <v>5322</v>
      </c>
      <c r="E387" s="747" t="s">
        <v>3984</v>
      </c>
      <c r="F387" s="665" t="s">
        <v>3966</v>
      </c>
      <c r="G387" s="665" t="s">
        <v>4059</v>
      </c>
      <c r="H387" s="665" t="s">
        <v>2584</v>
      </c>
      <c r="I387" s="665" t="s">
        <v>4060</v>
      </c>
      <c r="J387" s="665" t="s">
        <v>2636</v>
      </c>
      <c r="K387" s="665" t="s">
        <v>3688</v>
      </c>
      <c r="L387" s="666">
        <v>490.89</v>
      </c>
      <c r="M387" s="666">
        <v>1472.67</v>
      </c>
      <c r="N387" s="665">
        <v>3</v>
      </c>
      <c r="O387" s="748">
        <v>0.5</v>
      </c>
      <c r="P387" s="666">
        <v>1472.67</v>
      </c>
      <c r="Q387" s="681">
        <v>1</v>
      </c>
      <c r="R387" s="665">
        <v>3</v>
      </c>
      <c r="S387" s="681">
        <v>1</v>
      </c>
      <c r="T387" s="748">
        <v>0.5</v>
      </c>
      <c r="U387" s="704">
        <v>1</v>
      </c>
    </row>
    <row r="388" spans="1:21" ht="14.4" customHeight="1" x14ac:dyDescent="0.3">
      <c r="A388" s="664">
        <v>30</v>
      </c>
      <c r="B388" s="665" t="s">
        <v>521</v>
      </c>
      <c r="C388" s="665" t="s">
        <v>3969</v>
      </c>
      <c r="D388" s="746" t="s">
        <v>5322</v>
      </c>
      <c r="E388" s="747" t="s">
        <v>3984</v>
      </c>
      <c r="F388" s="665" t="s">
        <v>3966</v>
      </c>
      <c r="G388" s="665" t="s">
        <v>4059</v>
      </c>
      <c r="H388" s="665" t="s">
        <v>2584</v>
      </c>
      <c r="I388" s="665" t="s">
        <v>4061</v>
      </c>
      <c r="J388" s="665" t="s">
        <v>2680</v>
      </c>
      <c r="K388" s="665" t="s">
        <v>3684</v>
      </c>
      <c r="L388" s="666">
        <v>1385.62</v>
      </c>
      <c r="M388" s="666">
        <v>4156.8599999999997</v>
      </c>
      <c r="N388" s="665">
        <v>3</v>
      </c>
      <c r="O388" s="748">
        <v>0.5</v>
      </c>
      <c r="P388" s="666">
        <v>4156.8599999999997</v>
      </c>
      <c r="Q388" s="681">
        <v>1</v>
      </c>
      <c r="R388" s="665">
        <v>3</v>
      </c>
      <c r="S388" s="681">
        <v>1</v>
      </c>
      <c r="T388" s="748">
        <v>0.5</v>
      </c>
      <c r="U388" s="704">
        <v>1</v>
      </c>
    </row>
    <row r="389" spans="1:21" ht="14.4" customHeight="1" x14ac:dyDescent="0.3">
      <c r="A389" s="664">
        <v>30</v>
      </c>
      <c r="B389" s="665" t="s">
        <v>521</v>
      </c>
      <c r="C389" s="665" t="s">
        <v>3969</v>
      </c>
      <c r="D389" s="746" t="s">
        <v>5322</v>
      </c>
      <c r="E389" s="747" t="s">
        <v>3984</v>
      </c>
      <c r="F389" s="665" t="s">
        <v>3966</v>
      </c>
      <c r="G389" s="665" t="s">
        <v>4126</v>
      </c>
      <c r="H389" s="665" t="s">
        <v>522</v>
      </c>
      <c r="I389" s="665" t="s">
        <v>1304</v>
      </c>
      <c r="J389" s="665" t="s">
        <v>1305</v>
      </c>
      <c r="K389" s="665" t="s">
        <v>4127</v>
      </c>
      <c r="L389" s="666">
        <v>32.76</v>
      </c>
      <c r="M389" s="666">
        <v>65.52</v>
      </c>
      <c r="N389" s="665">
        <v>2</v>
      </c>
      <c r="O389" s="748">
        <v>1</v>
      </c>
      <c r="P389" s="666"/>
      <c r="Q389" s="681">
        <v>0</v>
      </c>
      <c r="R389" s="665"/>
      <c r="S389" s="681">
        <v>0</v>
      </c>
      <c r="T389" s="748"/>
      <c r="U389" s="704">
        <v>0</v>
      </c>
    </row>
    <row r="390" spans="1:21" ht="14.4" customHeight="1" x14ac:dyDescent="0.3">
      <c r="A390" s="664">
        <v>30</v>
      </c>
      <c r="B390" s="665" t="s">
        <v>521</v>
      </c>
      <c r="C390" s="665" t="s">
        <v>3969</v>
      </c>
      <c r="D390" s="746" t="s">
        <v>5322</v>
      </c>
      <c r="E390" s="747" t="s">
        <v>3984</v>
      </c>
      <c r="F390" s="665" t="s">
        <v>3966</v>
      </c>
      <c r="G390" s="665" t="s">
        <v>4062</v>
      </c>
      <c r="H390" s="665" t="s">
        <v>2584</v>
      </c>
      <c r="I390" s="665" t="s">
        <v>2864</v>
      </c>
      <c r="J390" s="665" t="s">
        <v>2865</v>
      </c>
      <c r="K390" s="665" t="s">
        <v>3734</v>
      </c>
      <c r="L390" s="666">
        <v>31.09</v>
      </c>
      <c r="M390" s="666">
        <v>124.36</v>
      </c>
      <c r="N390" s="665">
        <v>4</v>
      </c>
      <c r="O390" s="748">
        <v>2</v>
      </c>
      <c r="P390" s="666">
        <v>62.18</v>
      </c>
      <c r="Q390" s="681">
        <v>0.5</v>
      </c>
      <c r="R390" s="665">
        <v>2</v>
      </c>
      <c r="S390" s="681">
        <v>0.5</v>
      </c>
      <c r="T390" s="748">
        <v>1</v>
      </c>
      <c r="U390" s="704">
        <v>0.5</v>
      </c>
    </row>
    <row r="391" spans="1:21" ht="14.4" customHeight="1" x14ac:dyDescent="0.3">
      <c r="A391" s="664">
        <v>30</v>
      </c>
      <c r="B391" s="665" t="s">
        <v>521</v>
      </c>
      <c r="C391" s="665" t="s">
        <v>3969</v>
      </c>
      <c r="D391" s="746" t="s">
        <v>5322</v>
      </c>
      <c r="E391" s="747" t="s">
        <v>3984</v>
      </c>
      <c r="F391" s="665" t="s">
        <v>3966</v>
      </c>
      <c r="G391" s="665" t="s">
        <v>4062</v>
      </c>
      <c r="H391" s="665" t="s">
        <v>522</v>
      </c>
      <c r="I391" s="665" t="s">
        <v>4452</v>
      </c>
      <c r="J391" s="665" t="s">
        <v>4453</v>
      </c>
      <c r="K391" s="665" t="s">
        <v>4186</v>
      </c>
      <c r="L391" s="666">
        <v>29.02</v>
      </c>
      <c r="M391" s="666">
        <v>29.02</v>
      </c>
      <c r="N391" s="665">
        <v>1</v>
      </c>
      <c r="O391" s="748">
        <v>0.5</v>
      </c>
      <c r="P391" s="666"/>
      <c r="Q391" s="681">
        <v>0</v>
      </c>
      <c r="R391" s="665"/>
      <c r="S391" s="681">
        <v>0</v>
      </c>
      <c r="T391" s="748"/>
      <c r="U391" s="704">
        <v>0</v>
      </c>
    </row>
    <row r="392" spans="1:21" ht="14.4" customHeight="1" x14ac:dyDescent="0.3">
      <c r="A392" s="664">
        <v>30</v>
      </c>
      <c r="B392" s="665" t="s">
        <v>521</v>
      </c>
      <c r="C392" s="665" t="s">
        <v>3969</v>
      </c>
      <c r="D392" s="746" t="s">
        <v>5322</v>
      </c>
      <c r="E392" s="747" t="s">
        <v>3984</v>
      </c>
      <c r="F392" s="665" t="s">
        <v>3966</v>
      </c>
      <c r="G392" s="665" t="s">
        <v>4062</v>
      </c>
      <c r="H392" s="665" t="s">
        <v>522</v>
      </c>
      <c r="I392" s="665" t="s">
        <v>4454</v>
      </c>
      <c r="J392" s="665" t="s">
        <v>4455</v>
      </c>
      <c r="K392" s="665" t="s">
        <v>3732</v>
      </c>
      <c r="L392" s="666">
        <v>15.55</v>
      </c>
      <c r="M392" s="666">
        <v>15.55</v>
      </c>
      <c r="N392" s="665">
        <v>1</v>
      </c>
      <c r="O392" s="748">
        <v>0.5</v>
      </c>
      <c r="P392" s="666">
        <v>15.55</v>
      </c>
      <c r="Q392" s="681">
        <v>1</v>
      </c>
      <c r="R392" s="665">
        <v>1</v>
      </c>
      <c r="S392" s="681">
        <v>1</v>
      </c>
      <c r="T392" s="748">
        <v>0.5</v>
      </c>
      <c r="U392" s="704">
        <v>1</v>
      </c>
    </row>
    <row r="393" spans="1:21" ht="14.4" customHeight="1" x14ac:dyDescent="0.3">
      <c r="A393" s="664">
        <v>30</v>
      </c>
      <c r="B393" s="665" t="s">
        <v>521</v>
      </c>
      <c r="C393" s="665" t="s">
        <v>3969</v>
      </c>
      <c r="D393" s="746" t="s">
        <v>5322</v>
      </c>
      <c r="E393" s="747" t="s">
        <v>3984</v>
      </c>
      <c r="F393" s="665" t="s">
        <v>3966</v>
      </c>
      <c r="G393" s="665" t="s">
        <v>4063</v>
      </c>
      <c r="H393" s="665" t="s">
        <v>522</v>
      </c>
      <c r="I393" s="665" t="s">
        <v>4456</v>
      </c>
      <c r="J393" s="665" t="s">
        <v>4457</v>
      </c>
      <c r="K393" s="665" t="s">
        <v>2401</v>
      </c>
      <c r="L393" s="666">
        <v>146.84</v>
      </c>
      <c r="M393" s="666">
        <v>146.84</v>
      </c>
      <c r="N393" s="665">
        <v>1</v>
      </c>
      <c r="O393" s="748">
        <v>0.5</v>
      </c>
      <c r="P393" s="666"/>
      <c r="Q393" s="681">
        <v>0</v>
      </c>
      <c r="R393" s="665"/>
      <c r="S393" s="681">
        <v>0</v>
      </c>
      <c r="T393" s="748"/>
      <c r="U393" s="704">
        <v>0</v>
      </c>
    </row>
    <row r="394" spans="1:21" ht="14.4" customHeight="1" x14ac:dyDescent="0.3">
      <c r="A394" s="664">
        <v>30</v>
      </c>
      <c r="B394" s="665" t="s">
        <v>521</v>
      </c>
      <c r="C394" s="665" t="s">
        <v>3969</v>
      </c>
      <c r="D394" s="746" t="s">
        <v>5322</v>
      </c>
      <c r="E394" s="747" t="s">
        <v>3984</v>
      </c>
      <c r="F394" s="665" t="s">
        <v>3966</v>
      </c>
      <c r="G394" s="665" t="s">
        <v>4064</v>
      </c>
      <c r="H394" s="665" t="s">
        <v>522</v>
      </c>
      <c r="I394" s="665" t="s">
        <v>4458</v>
      </c>
      <c r="J394" s="665" t="s">
        <v>824</v>
      </c>
      <c r="K394" s="665" t="s">
        <v>4459</v>
      </c>
      <c r="L394" s="666">
        <v>28.81</v>
      </c>
      <c r="M394" s="666">
        <v>28.81</v>
      </c>
      <c r="N394" s="665">
        <v>1</v>
      </c>
      <c r="O394" s="748">
        <v>1</v>
      </c>
      <c r="P394" s="666"/>
      <c r="Q394" s="681">
        <v>0</v>
      </c>
      <c r="R394" s="665"/>
      <c r="S394" s="681">
        <v>0</v>
      </c>
      <c r="T394" s="748"/>
      <c r="U394" s="704">
        <v>0</v>
      </c>
    </row>
    <row r="395" spans="1:21" ht="14.4" customHeight="1" x14ac:dyDescent="0.3">
      <c r="A395" s="664">
        <v>30</v>
      </c>
      <c r="B395" s="665" t="s">
        <v>521</v>
      </c>
      <c r="C395" s="665" t="s">
        <v>3969</v>
      </c>
      <c r="D395" s="746" t="s">
        <v>5322</v>
      </c>
      <c r="E395" s="747" t="s">
        <v>3984</v>
      </c>
      <c r="F395" s="665" t="s">
        <v>3966</v>
      </c>
      <c r="G395" s="665" t="s">
        <v>4064</v>
      </c>
      <c r="H395" s="665" t="s">
        <v>522</v>
      </c>
      <c r="I395" s="665" t="s">
        <v>4065</v>
      </c>
      <c r="J395" s="665" t="s">
        <v>824</v>
      </c>
      <c r="K395" s="665" t="s">
        <v>3637</v>
      </c>
      <c r="L395" s="666">
        <v>57.64</v>
      </c>
      <c r="M395" s="666">
        <v>403.48</v>
      </c>
      <c r="N395" s="665">
        <v>7</v>
      </c>
      <c r="O395" s="748">
        <v>4</v>
      </c>
      <c r="P395" s="666">
        <v>172.92000000000002</v>
      </c>
      <c r="Q395" s="681">
        <v>0.4285714285714286</v>
      </c>
      <c r="R395" s="665">
        <v>3</v>
      </c>
      <c r="S395" s="681">
        <v>0.42857142857142855</v>
      </c>
      <c r="T395" s="748">
        <v>2</v>
      </c>
      <c r="U395" s="704">
        <v>0.5</v>
      </c>
    </row>
    <row r="396" spans="1:21" ht="14.4" customHeight="1" x14ac:dyDescent="0.3">
      <c r="A396" s="664">
        <v>30</v>
      </c>
      <c r="B396" s="665" t="s">
        <v>521</v>
      </c>
      <c r="C396" s="665" t="s">
        <v>3969</v>
      </c>
      <c r="D396" s="746" t="s">
        <v>5322</v>
      </c>
      <c r="E396" s="747" t="s">
        <v>3984</v>
      </c>
      <c r="F396" s="665" t="s">
        <v>3966</v>
      </c>
      <c r="G396" s="665" t="s">
        <v>4064</v>
      </c>
      <c r="H396" s="665" t="s">
        <v>522</v>
      </c>
      <c r="I396" s="665" t="s">
        <v>4296</v>
      </c>
      <c r="J396" s="665" t="s">
        <v>824</v>
      </c>
      <c r="K396" s="665" t="s">
        <v>4297</v>
      </c>
      <c r="L396" s="666">
        <v>185.26</v>
      </c>
      <c r="M396" s="666">
        <v>370.52</v>
      </c>
      <c r="N396" s="665">
        <v>2</v>
      </c>
      <c r="O396" s="748">
        <v>1</v>
      </c>
      <c r="P396" s="666"/>
      <c r="Q396" s="681">
        <v>0</v>
      </c>
      <c r="R396" s="665"/>
      <c r="S396" s="681">
        <v>0</v>
      </c>
      <c r="T396" s="748"/>
      <c r="U396" s="704">
        <v>0</v>
      </c>
    </row>
    <row r="397" spans="1:21" ht="14.4" customHeight="1" x14ac:dyDescent="0.3">
      <c r="A397" s="664">
        <v>30</v>
      </c>
      <c r="B397" s="665" t="s">
        <v>521</v>
      </c>
      <c r="C397" s="665" t="s">
        <v>3969</v>
      </c>
      <c r="D397" s="746" t="s">
        <v>5322</v>
      </c>
      <c r="E397" s="747" t="s">
        <v>3984</v>
      </c>
      <c r="F397" s="665" t="s">
        <v>3966</v>
      </c>
      <c r="G397" s="665" t="s">
        <v>4460</v>
      </c>
      <c r="H397" s="665" t="s">
        <v>522</v>
      </c>
      <c r="I397" s="665" t="s">
        <v>738</v>
      </c>
      <c r="J397" s="665" t="s">
        <v>4461</v>
      </c>
      <c r="K397" s="665" t="s">
        <v>4462</v>
      </c>
      <c r="L397" s="666">
        <v>0</v>
      </c>
      <c r="M397" s="666">
        <v>0</v>
      </c>
      <c r="N397" s="665">
        <v>1</v>
      </c>
      <c r="O397" s="748">
        <v>0.5</v>
      </c>
      <c r="P397" s="666"/>
      <c r="Q397" s="681"/>
      <c r="R397" s="665"/>
      <c r="S397" s="681">
        <v>0</v>
      </c>
      <c r="T397" s="748"/>
      <c r="U397" s="704">
        <v>0</v>
      </c>
    </row>
    <row r="398" spans="1:21" ht="14.4" customHeight="1" x14ac:dyDescent="0.3">
      <c r="A398" s="664">
        <v>30</v>
      </c>
      <c r="B398" s="665" t="s">
        <v>521</v>
      </c>
      <c r="C398" s="665" t="s">
        <v>3969</v>
      </c>
      <c r="D398" s="746" t="s">
        <v>5322</v>
      </c>
      <c r="E398" s="747" t="s">
        <v>3984</v>
      </c>
      <c r="F398" s="665" t="s">
        <v>3966</v>
      </c>
      <c r="G398" s="665" t="s">
        <v>4066</v>
      </c>
      <c r="H398" s="665" t="s">
        <v>2584</v>
      </c>
      <c r="I398" s="665" t="s">
        <v>4463</v>
      </c>
      <c r="J398" s="665" t="s">
        <v>2654</v>
      </c>
      <c r="K398" s="665" t="s">
        <v>3630</v>
      </c>
      <c r="L398" s="666">
        <v>205.84</v>
      </c>
      <c r="M398" s="666">
        <v>205.84</v>
      </c>
      <c r="N398" s="665">
        <v>1</v>
      </c>
      <c r="O398" s="748">
        <v>0.5</v>
      </c>
      <c r="P398" s="666"/>
      <c r="Q398" s="681">
        <v>0</v>
      </c>
      <c r="R398" s="665"/>
      <c r="S398" s="681">
        <v>0</v>
      </c>
      <c r="T398" s="748"/>
      <c r="U398" s="704">
        <v>0</v>
      </c>
    </row>
    <row r="399" spans="1:21" ht="14.4" customHeight="1" x14ac:dyDescent="0.3">
      <c r="A399" s="664">
        <v>30</v>
      </c>
      <c r="B399" s="665" t="s">
        <v>521</v>
      </c>
      <c r="C399" s="665" t="s">
        <v>3969</v>
      </c>
      <c r="D399" s="746" t="s">
        <v>5322</v>
      </c>
      <c r="E399" s="747" t="s">
        <v>3984</v>
      </c>
      <c r="F399" s="665" t="s">
        <v>3966</v>
      </c>
      <c r="G399" s="665" t="s">
        <v>4066</v>
      </c>
      <c r="H399" s="665" t="s">
        <v>2584</v>
      </c>
      <c r="I399" s="665" t="s">
        <v>4067</v>
      </c>
      <c r="J399" s="665" t="s">
        <v>3079</v>
      </c>
      <c r="K399" s="665" t="s">
        <v>3627</v>
      </c>
      <c r="L399" s="666">
        <v>28.81</v>
      </c>
      <c r="M399" s="666">
        <v>432.15</v>
      </c>
      <c r="N399" s="665">
        <v>15</v>
      </c>
      <c r="O399" s="748">
        <v>6.5</v>
      </c>
      <c r="P399" s="666">
        <v>86.429999999999993</v>
      </c>
      <c r="Q399" s="681">
        <v>0.19999999999999998</v>
      </c>
      <c r="R399" s="665">
        <v>3</v>
      </c>
      <c r="S399" s="681">
        <v>0.2</v>
      </c>
      <c r="T399" s="748">
        <v>1.5</v>
      </c>
      <c r="U399" s="704">
        <v>0.23076923076923078</v>
      </c>
    </row>
    <row r="400" spans="1:21" ht="14.4" customHeight="1" x14ac:dyDescent="0.3">
      <c r="A400" s="664">
        <v>30</v>
      </c>
      <c r="B400" s="665" t="s">
        <v>521</v>
      </c>
      <c r="C400" s="665" t="s">
        <v>3969</v>
      </c>
      <c r="D400" s="746" t="s">
        <v>5322</v>
      </c>
      <c r="E400" s="747" t="s">
        <v>3984</v>
      </c>
      <c r="F400" s="665" t="s">
        <v>3966</v>
      </c>
      <c r="G400" s="665" t="s">
        <v>4066</v>
      </c>
      <c r="H400" s="665" t="s">
        <v>2584</v>
      </c>
      <c r="I400" s="665" t="s">
        <v>2653</v>
      </c>
      <c r="J400" s="665" t="s">
        <v>2654</v>
      </c>
      <c r="K400" s="665" t="s">
        <v>3629</v>
      </c>
      <c r="L400" s="666">
        <v>57.64</v>
      </c>
      <c r="M400" s="666">
        <v>288.2</v>
      </c>
      <c r="N400" s="665">
        <v>5</v>
      </c>
      <c r="O400" s="748">
        <v>2</v>
      </c>
      <c r="P400" s="666">
        <v>57.64</v>
      </c>
      <c r="Q400" s="681">
        <v>0.2</v>
      </c>
      <c r="R400" s="665">
        <v>1</v>
      </c>
      <c r="S400" s="681">
        <v>0.2</v>
      </c>
      <c r="T400" s="748">
        <v>0.5</v>
      </c>
      <c r="U400" s="704">
        <v>0.25</v>
      </c>
    </row>
    <row r="401" spans="1:21" ht="14.4" customHeight="1" x14ac:dyDescent="0.3">
      <c r="A401" s="664">
        <v>30</v>
      </c>
      <c r="B401" s="665" t="s">
        <v>521</v>
      </c>
      <c r="C401" s="665" t="s">
        <v>3969</v>
      </c>
      <c r="D401" s="746" t="s">
        <v>5322</v>
      </c>
      <c r="E401" s="747" t="s">
        <v>3984</v>
      </c>
      <c r="F401" s="665" t="s">
        <v>3966</v>
      </c>
      <c r="G401" s="665" t="s">
        <v>4066</v>
      </c>
      <c r="H401" s="665" t="s">
        <v>2584</v>
      </c>
      <c r="I401" s="665" t="s">
        <v>4464</v>
      </c>
      <c r="J401" s="665" t="s">
        <v>3079</v>
      </c>
      <c r="K401" s="665" t="s">
        <v>4465</v>
      </c>
      <c r="L401" s="666">
        <v>150.59</v>
      </c>
      <c r="M401" s="666">
        <v>150.59</v>
      </c>
      <c r="N401" s="665">
        <v>1</v>
      </c>
      <c r="O401" s="748">
        <v>0.5</v>
      </c>
      <c r="P401" s="666"/>
      <c r="Q401" s="681">
        <v>0</v>
      </c>
      <c r="R401" s="665"/>
      <c r="S401" s="681">
        <v>0</v>
      </c>
      <c r="T401" s="748"/>
      <c r="U401" s="704">
        <v>0</v>
      </c>
    </row>
    <row r="402" spans="1:21" ht="14.4" customHeight="1" x14ac:dyDescent="0.3">
      <c r="A402" s="664">
        <v>30</v>
      </c>
      <c r="B402" s="665" t="s">
        <v>521</v>
      </c>
      <c r="C402" s="665" t="s">
        <v>3969</v>
      </c>
      <c r="D402" s="746" t="s">
        <v>5322</v>
      </c>
      <c r="E402" s="747" t="s">
        <v>3984</v>
      </c>
      <c r="F402" s="665" t="s">
        <v>3966</v>
      </c>
      <c r="G402" s="665" t="s">
        <v>4466</v>
      </c>
      <c r="H402" s="665" t="s">
        <v>522</v>
      </c>
      <c r="I402" s="665" t="s">
        <v>1267</v>
      </c>
      <c r="J402" s="665" t="s">
        <v>1268</v>
      </c>
      <c r="K402" s="665" t="s">
        <v>4467</v>
      </c>
      <c r="L402" s="666">
        <v>0</v>
      </c>
      <c r="M402" s="666">
        <v>0</v>
      </c>
      <c r="N402" s="665">
        <v>1</v>
      </c>
      <c r="O402" s="748">
        <v>1</v>
      </c>
      <c r="P402" s="666"/>
      <c r="Q402" s="681"/>
      <c r="R402" s="665"/>
      <c r="S402" s="681">
        <v>0</v>
      </c>
      <c r="T402" s="748"/>
      <c r="U402" s="704">
        <v>0</v>
      </c>
    </row>
    <row r="403" spans="1:21" ht="14.4" customHeight="1" x14ac:dyDescent="0.3">
      <c r="A403" s="664">
        <v>30</v>
      </c>
      <c r="B403" s="665" t="s">
        <v>521</v>
      </c>
      <c r="C403" s="665" t="s">
        <v>3969</v>
      </c>
      <c r="D403" s="746" t="s">
        <v>5322</v>
      </c>
      <c r="E403" s="747" t="s">
        <v>3984</v>
      </c>
      <c r="F403" s="665" t="s">
        <v>3966</v>
      </c>
      <c r="G403" s="665" t="s">
        <v>4301</v>
      </c>
      <c r="H403" s="665" t="s">
        <v>2584</v>
      </c>
      <c r="I403" s="665" t="s">
        <v>2740</v>
      </c>
      <c r="J403" s="665" t="s">
        <v>2741</v>
      </c>
      <c r="K403" s="665" t="s">
        <v>3721</v>
      </c>
      <c r="L403" s="666">
        <v>48.27</v>
      </c>
      <c r="M403" s="666">
        <v>96.54</v>
      </c>
      <c r="N403" s="665">
        <v>2</v>
      </c>
      <c r="O403" s="748">
        <v>1</v>
      </c>
      <c r="P403" s="666">
        <v>48.27</v>
      </c>
      <c r="Q403" s="681">
        <v>0.5</v>
      </c>
      <c r="R403" s="665">
        <v>1</v>
      </c>
      <c r="S403" s="681">
        <v>0.5</v>
      </c>
      <c r="T403" s="748">
        <v>0.5</v>
      </c>
      <c r="U403" s="704">
        <v>0.5</v>
      </c>
    </row>
    <row r="404" spans="1:21" ht="14.4" customHeight="1" x14ac:dyDescent="0.3">
      <c r="A404" s="664">
        <v>30</v>
      </c>
      <c r="B404" s="665" t="s">
        <v>521</v>
      </c>
      <c r="C404" s="665" t="s">
        <v>3969</v>
      </c>
      <c r="D404" s="746" t="s">
        <v>5322</v>
      </c>
      <c r="E404" s="747" t="s">
        <v>3984</v>
      </c>
      <c r="F404" s="665" t="s">
        <v>3966</v>
      </c>
      <c r="G404" s="665" t="s">
        <v>4301</v>
      </c>
      <c r="H404" s="665" t="s">
        <v>2584</v>
      </c>
      <c r="I404" s="665" t="s">
        <v>2743</v>
      </c>
      <c r="J404" s="665" t="s">
        <v>2744</v>
      </c>
      <c r="K404" s="665" t="s">
        <v>3722</v>
      </c>
      <c r="L404" s="666">
        <v>96.53</v>
      </c>
      <c r="M404" s="666">
        <v>193.06</v>
      </c>
      <c r="N404" s="665">
        <v>2</v>
      </c>
      <c r="O404" s="748">
        <v>1</v>
      </c>
      <c r="P404" s="666">
        <v>193.06</v>
      </c>
      <c r="Q404" s="681">
        <v>1</v>
      </c>
      <c r="R404" s="665">
        <v>2</v>
      </c>
      <c r="S404" s="681">
        <v>1</v>
      </c>
      <c r="T404" s="748">
        <v>1</v>
      </c>
      <c r="U404" s="704">
        <v>1</v>
      </c>
    </row>
    <row r="405" spans="1:21" ht="14.4" customHeight="1" x14ac:dyDescent="0.3">
      <c r="A405" s="664">
        <v>30</v>
      </c>
      <c r="B405" s="665" t="s">
        <v>521</v>
      </c>
      <c r="C405" s="665" t="s">
        <v>3969</v>
      </c>
      <c r="D405" s="746" t="s">
        <v>5322</v>
      </c>
      <c r="E405" s="747" t="s">
        <v>3984</v>
      </c>
      <c r="F405" s="665" t="s">
        <v>3966</v>
      </c>
      <c r="G405" s="665" t="s">
        <v>4068</v>
      </c>
      <c r="H405" s="665" t="s">
        <v>2584</v>
      </c>
      <c r="I405" s="665" t="s">
        <v>2853</v>
      </c>
      <c r="J405" s="665" t="s">
        <v>2767</v>
      </c>
      <c r="K405" s="665" t="s">
        <v>3764</v>
      </c>
      <c r="L405" s="666">
        <v>117.46</v>
      </c>
      <c r="M405" s="666">
        <v>117.46</v>
      </c>
      <c r="N405" s="665">
        <v>1</v>
      </c>
      <c r="O405" s="748">
        <v>0.5</v>
      </c>
      <c r="P405" s="666">
        <v>117.46</v>
      </c>
      <c r="Q405" s="681">
        <v>1</v>
      </c>
      <c r="R405" s="665">
        <v>1</v>
      </c>
      <c r="S405" s="681">
        <v>1</v>
      </c>
      <c r="T405" s="748">
        <v>0.5</v>
      </c>
      <c r="U405" s="704">
        <v>1</v>
      </c>
    </row>
    <row r="406" spans="1:21" ht="14.4" customHeight="1" x14ac:dyDescent="0.3">
      <c r="A406" s="664">
        <v>30</v>
      </c>
      <c r="B406" s="665" t="s">
        <v>521</v>
      </c>
      <c r="C406" s="665" t="s">
        <v>3969</v>
      </c>
      <c r="D406" s="746" t="s">
        <v>5322</v>
      </c>
      <c r="E406" s="747" t="s">
        <v>3984</v>
      </c>
      <c r="F406" s="665" t="s">
        <v>3966</v>
      </c>
      <c r="G406" s="665" t="s">
        <v>4068</v>
      </c>
      <c r="H406" s="665" t="s">
        <v>2584</v>
      </c>
      <c r="I406" s="665" t="s">
        <v>2855</v>
      </c>
      <c r="J406" s="665" t="s">
        <v>2856</v>
      </c>
      <c r="K406" s="665" t="s">
        <v>3766</v>
      </c>
      <c r="L406" s="666">
        <v>234.91</v>
      </c>
      <c r="M406" s="666">
        <v>234.91</v>
      </c>
      <c r="N406" s="665">
        <v>1</v>
      </c>
      <c r="O406" s="748">
        <v>0.5</v>
      </c>
      <c r="P406" s="666"/>
      <c r="Q406" s="681">
        <v>0</v>
      </c>
      <c r="R406" s="665"/>
      <c r="S406" s="681">
        <v>0</v>
      </c>
      <c r="T406" s="748"/>
      <c r="U406" s="704">
        <v>0</v>
      </c>
    </row>
    <row r="407" spans="1:21" ht="14.4" customHeight="1" x14ac:dyDescent="0.3">
      <c r="A407" s="664">
        <v>30</v>
      </c>
      <c r="B407" s="665" t="s">
        <v>521</v>
      </c>
      <c r="C407" s="665" t="s">
        <v>3969</v>
      </c>
      <c r="D407" s="746" t="s">
        <v>5322</v>
      </c>
      <c r="E407" s="747" t="s">
        <v>3984</v>
      </c>
      <c r="F407" s="665" t="s">
        <v>3966</v>
      </c>
      <c r="G407" s="665" t="s">
        <v>4068</v>
      </c>
      <c r="H407" s="665" t="s">
        <v>2584</v>
      </c>
      <c r="I407" s="665" t="s">
        <v>4468</v>
      </c>
      <c r="J407" s="665" t="s">
        <v>4469</v>
      </c>
      <c r="K407" s="665" t="s">
        <v>4470</v>
      </c>
      <c r="L407" s="666">
        <v>106.22</v>
      </c>
      <c r="M407" s="666">
        <v>106.22</v>
      </c>
      <c r="N407" s="665">
        <v>1</v>
      </c>
      <c r="O407" s="748">
        <v>0.5</v>
      </c>
      <c r="P407" s="666"/>
      <c r="Q407" s="681">
        <v>0</v>
      </c>
      <c r="R407" s="665"/>
      <c r="S407" s="681">
        <v>0</v>
      </c>
      <c r="T407" s="748"/>
      <c r="U407" s="704">
        <v>0</v>
      </c>
    </row>
    <row r="408" spans="1:21" ht="14.4" customHeight="1" x14ac:dyDescent="0.3">
      <c r="A408" s="664">
        <v>30</v>
      </c>
      <c r="B408" s="665" t="s">
        <v>521</v>
      </c>
      <c r="C408" s="665" t="s">
        <v>3969</v>
      </c>
      <c r="D408" s="746" t="s">
        <v>5322</v>
      </c>
      <c r="E408" s="747" t="s">
        <v>3984</v>
      </c>
      <c r="F408" s="665" t="s">
        <v>3966</v>
      </c>
      <c r="G408" s="665" t="s">
        <v>4471</v>
      </c>
      <c r="H408" s="665" t="s">
        <v>522</v>
      </c>
      <c r="I408" s="665" t="s">
        <v>628</v>
      </c>
      <c r="J408" s="665" t="s">
        <v>4472</v>
      </c>
      <c r="K408" s="665" t="s">
        <v>4473</v>
      </c>
      <c r="L408" s="666">
        <v>24.78</v>
      </c>
      <c r="M408" s="666">
        <v>49.56</v>
      </c>
      <c r="N408" s="665">
        <v>2</v>
      </c>
      <c r="O408" s="748">
        <v>0.5</v>
      </c>
      <c r="P408" s="666">
        <v>49.56</v>
      </c>
      <c r="Q408" s="681">
        <v>1</v>
      </c>
      <c r="R408" s="665">
        <v>2</v>
      </c>
      <c r="S408" s="681">
        <v>1</v>
      </c>
      <c r="T408" s="748">
        <v>0.5</v>
      </c>
      <c r="U408" s="704">
        <v>1</v>
      </c>
    </row>
    <row r="409" spans="1:21" ht="14.4" customHeight="1" x14ac:dyDescent="0.3">
      <c r="A409" s="664">
        <v>30</v>
      </c>
      <c r="B409" s="665" t="s">
        <v>521</v>
      </c>
      <c r="C409" s="665" t="s">
        <v>3969</v>
      </c>
      <c r="D409" s="746" t="s">
        <v>5322</v>
      </c>
      <c r="E409" s="747" t="s">
        <v>3984</v>
      </c>
      <c r="F409" s="665" t="s">
        <v>3966</v>
      </c>
      <c r="G409" s="665" t="s">
        <v>4074</v>
      </c>
      <c r="H409" s="665" t="s">
        <v>2584</v>
      </c>
      <c r="I409" s="665" t="s">
        <v>2585</v>
      </c>
      <c r="J409" s="665" t="s">
        <v>2586</v>
      </c>
      <c r="K409" s="665" t="s">
        <v>3743</v>
      </c>
      <c r="L409" s="666">
        <v>10.41</v>
      </c>
      <c r="M409" s="666">
        <v>31.23</v>
      </c>
      <c r="N409" s="665">
        <v>3</v>
      </c>
      <c r="O409" s="748">
        <v>1.5</v>
      </c>
      <c r="P409" s="666"/>
      <c r="Q409" s="681">
        <v>0</v>
      </c>
      <c r="R409" s="665"/>
      <c r="S409" s="681">
        <v>0</v>
      </c>
      <c r="T409" s="748"/>
      <c r="U409" s="704">
        <v>0</v>
      </c>
    </row>
    <row r="410" spans="1:21" ht="14.4" customHeight="1" x14ac:dyDescent="0.3">
      <c r="A410" s="664">
        <v>30</v>
      </c>
      <c r="B410" s="665" t="s">
        <v>521</v>
      </c>
      <c r="C410" s="665" t="s">
        <v>3969</v>
      </c>
      <c r="D410" s="746" t="s">
        <v>5322</v>
      </c>
      <c r="E410" s="747" t="s">
        <v>3984</v>
      </c>
      <c r="F410" s="665" t="s">
        <v>3966</v>
      </c>
      <c r="G410" s="665" t="s">
        <v>4474</v>
      </c>
      <c r="H410" s="665" t="s">
        <v>522</v>
      </c>
      <c r="I410" s="665" t="s">
        <v>917</v>
      </c>
      <c r="J410" s="665" t="s">
        <v>918</v>
      </c>
      <c r="K410" s="665" t="s">
        <v>4475</v>
      </c>
      <c r="L410" s="666">
        <v>117.46</v>
      </c>
      <c r="M410" s="666">
        <v>117.46</v>
      </c>
      <c r="N410" s="665">
        <v>1</v>
      </c>
      <c r="O410" s="748">
        <v>0.5</v>
      </c>
      <c r="P410" s="666"/>
      <c r="Q410" s="681">
        <v>0</v>
      </c>
      <c r="R410" s="665"/>
      <c r="S410" s="681">
        <v>0</v>
      </c>
      <c r="T410" s="748"/>
      <c r="U410" s="704">
        <v>0</v>
      </c>
    </row>
    <row r="411" spans="1:21" ht="14.4" customHeight="1" x14ac:dyDescent="0.3">
      <c r="A411" s="664">
        <v>30</v>
      </c>
      <c r="B411" s="665" t="s">
        <v>521</v>
      </c>
      <c r="C411" s="665" t="s">
        <v>3969</v>
      </c>
      <c r="D411" s="746" t="s">
        <v>5322</v>
      </c>
      <c r="E411" s="747" t="s">
        <v>3984</v>
      </c>
      <c r="F411" s="665" t="s">
        <v>3966</v>
      </c>
      <c r="G411" s="665" t="s">
        <v>4309</v>
      </c>
      <c r="H411" s="665" t="s">
        <v>522</v>
      </c>
      <c r="I411" s="665" t="s">
        <v>4476</v>
      </c>
      <c r="J411" s="665" t="s">
        <v>4477</v>
      </c>
      <c r="K411" s="665" t="s">
        <v>3912</v>
      </c>
      <c r="L411" s="666">
        <v>105.46</v>
      </c>
      <c r="M411" s="666">
        <v>105.46</v>
      </c>
      <c r="N411" s="665">
        <v>1</v>
      </c>
      <c r="O411" s="748">
        <v>0.5</v>
      </c>
      <c r="P411" s="666"/>
      <c r="Q411" s="681">
        <v>0</v>
      </c>
      <c r="R411" s="665"/>
      <c r="S411" s="681">
        <v>0</v>
      </c>
      <c r="T411" s="748"/>
      <c r="U411" s="704">
        <v>0</v>
      </c>
    </row>
    <row r="412" spans="1:21" ht="14.4" customHeight="1" x14ac:dyDescent="0.3">
      <c r="A412" s="664">
        <v>30</v>
      </c>
      <c r="B412" s="665" t="s">
        <v>521</v>
      </c>
      <c r="C412" s="665" t="s">
        <v>3969</v>
      </c>
      <c r="D412" s="746" t="s">
        <v>5322</v>
      </c>
      <c r="E412" s="747" t="s">
        <v>3984</v>
      </c>
      <c r="F412" s="665" t="s">
        <v>3966</v>
      </c>
      <c r="G412" s="665" t="s">
        <v>4478</v>
      </c>
      <c r="H412" s="665" t="s">
        <v>522</v>
      </c>
      <c r="I412" s="665" t="s">
        <v>1732</v>
      </c>
      <c r="J412" s="665" t="s">
        <v>1733</v>
      </c>
      <c r="K412" s="665" t="s">
        <v>4479</v>
      </c>
      <c r="L412" s="666">
        <v>566.19000000000005</v>
      </c>
      <c r="M412" s="666">
        <v>566.19000000000005</v>
      </c>
      <c r="N412" s="665">
        <v>1</v>
      </c>
      <c r="O412" s="748">
        <v>0.5</v>
      </c>
      <c r="P412" s="666"/>
      <c r="Q412" s="681">
        <v>0</v>
      </c>
      <c r="R412" s="665"/>
      <c r="S412" s="681">
        <v>0</v>
      </c>
      <c r="T412" s="748"/>
      <c r="U412" s="704">
        <v>0</v>
      </c>
    </row>
    <row r="413" spans="1:21" ht="14.4" customHeight="1" x14ac:dyDescent="0.3">
      <c r="A413" s="664">
        <v>30</v>
      </c>
      <c r="B413" s="665" t="s">
        <v>521</v>
      </c>
      <c r="C413" s="665" t="s">
        <v>3969</v>
      </c>
      <c r="D413" s="746" t="s">
        <v>5322</v>
      </c>
      <c r="E413" s="747" t="s">
        <v>3984</v>
      </c>
      <c r="F413" s="665" t="s">
        <v>3966</v>
      </c>
      <c r="G413" s="665" t="s">
        <v>4130</v>
      </c>
      <c r="H413" s="665" t="s">
        <v>2584</v>
      </c>
      <c r="I413" s="665" t="s">
        <v>2764</v>
      </c>
      <c r="J413" s="665" t="s">
        <v>2761</v>
      </c>
      <c r="K413" s="665" t="s">
        <v>3779</v>
      </c>
      <c r="L413" s="666">
        <v>181.13</v>
      </c>
      <c r="M413" s="666">
        <v>543.39</v>
      </c>
      <c r="N413" s="665">
        <v>3</v>
      </c>
      <c r="O413" s="748">
        <v>1.5</v>
      </c>
      <c r="P413" s="666"/>
      <c r="Q413" s="681">
        <v>0</v>
      </c>
      <c r="R413" s="665"/>
      <c r="S413" s="681">
        <v>0</v>
      </c>
      <c r="T413" s="748"/>
      <c r="U413" s="704">
        <v>0</v>
      </c>
    </row>
    <row r="414" spans="1:21" ht="14.4" customHeight="1" x14ac:dyDescent="0.3">
      <c r="A414" s="664">
        <v>30</v>
      </c>
      <c r="B414" s="665" t="s">
        <v>521</v>
      </c>
      <c r="C414" s="665" t="s">
        <v>3969</v>
      </c>
      <c r="D414" s="746" t="s">
        <v>5322</v>
      </c>
      <c r="E414" s="747" t="s">
        <v>3984</v>
      </c>
      <c r="F414" s="665" t="s">
        <v>3966</v>
      </c>
      <c r="G414" s="665" t="s">
        <v>4315</v>
      </c>
      <c r="H414" s="665" t="s">
        <v>522</v>
      </c>
      <c r="I414" s="665" t="s">
        <v>1135</v>
      </c>
      <c r="J414" s="665" t="s">
        <v>4316</v>
      </c>
      <c r="K414" s="665" t="s">
        <v>4317</v>
      </c>
      <c r="L414" s="666">
        <v>0</v>
      </c>
      <c r="M414" s="666">
        <v>0</v>
      </c>
      <c r="N414" s="665">
        <v>1</v>
      </c>
      <c r="O414" s="748">
        <v>0.5</v>
      </c>
      <c r="P414" s="666"/>
      <c r="Q414" s="681"/>
      <c r="R414" s="665"/>
      <c r="S414" s="681">
        <v>0</v>
      </c>
      <c r="T414" s="748"/>
      <c r="U414" s="704">
        <v>0</v>
      </c>
    </row>
    <row r="415" spans="1:21" ht="14.4" customHeight="1" x14ac:dyDescent="0.3">
      <c r="A415" s="664">
        <v>30</v>
      </c>
      <c r="B415" s="665" t="s">
        <v>521</v>
      </c>
      <c r="C415" s="665" t="s">
        <v>3969</v>
      </c>
      <c r="D415" s="746" t="s">
        <v>5322</v>
      </c>
      <c r="E415" s="747" t="s">
        <v>3984</v>
      </c>
      <c r="F415" s="665" t="s">
        <v>3966</v>
      </c>
      <c r="G415" s="665" t="s">
        <v>4318</v>
      </c>
      <c r="H415" s="665" t="s">
        <v>522</v>
      </c>
      <c r="I415" s="665" t="s">
        <v>4319</v>
      </c>
      <c r="J415" s="665" t="s">
        <v>1252</v>
      </c>
      <c r="K415" s="665" t="s">
        <v>4320</v>
      </c>
      <c r="L415" s="666">
        <v>90.53</v>
      </c>
      <c r="M415" s="666">
        <v>362.12</v>
      </c>
      <c r="N415" s="665">
        <v>4</v>
      </c>
      <c r="O415" s="748">
        <v>2</v>
      </c>
      <c r="P415" s="666"/>
      <c r="Q415" s="681">
        <v>0</v>
      </c>
      <c r="R415" s="665"/>
      <c r="S415" s="681">
        <v>0</v>
      </c>
      <c r="T415" s="748"/>
      <c r="U415" s="704">
        <v>0</v>
      </c>
    </row>
    <row r="416" spans="1:21" ht="14.4" customHeight="1" x14ac:dyDescent="0.3">
      <c r="A416" s="664">
        <v>30</v>
      </c>
      <c r="B416" s="665" t="s">
        <v>521</v>
      </c>
      <c r="C416" s="665" t="s">
        <v>3969</v>
      </c>
      <c r="D416" s="746" t="s">
        <v>5322</v>
      </c>
      <c r="E416" s="747" t="s">
        <v>3984</v>
      </c>
      <c r="F416" s="665" t="s">
        <v>3966</v>
      </c>
      <c r="G416" s="665" t="s">
        <v>4480</v>
      </c>
      <c r="H416" s="665" t="s">
        <v>522</v>
      </c>
      <c r="I416" s="665" t="s">
        <v>4481</v>
      </c>
      <c r="J416" s="665" t="s">
        <v>2458</v>
      </c>
      <c r="K416" s="665" t="s">
        <v>4482</v>
      </c>
      <c r="L416" s="666">
        <v>0</v>
      </c>
      <c r="M416" s="666">
        <v>0</v>
      </c>
      <c r="N416" s="665">
        <v>1</v>
      </c>
      <c r="O416" s="748">
        <v>0.5</v>
      </c>
      <c r="P416" s="666">
        <v>0</v>
      </c>
      <c r="Q416" s="681"/>
      <c r="R416" s="665">
        <v>1</v>
      </c>
      <c r="S416" s="681">
        <v>1</v>
      </c>
      <c r="T416" s="748">
        <v>0.5</v>
      </c>
      <c r="U416" s="704">
        <v>1</v>
      </c>
    </row>
    <row r="417" spans="1:21" ht="14.4" customHeight="1" x14ac:dyDescent="0.3">
      <c r="A417" s="664">
        <v>30</v>
      </c>
      <c r="B417" s="665" t="s">
        <v>521</v>
      </c>
      <c r="C417" s="665" t="s">
        <v>3969</v>
      </c>
      <c r="D417" s="746" t="s">
        <v>5322</v>
      </c>
      <c r="E417" s="747" t="s">
        <v>3984</v>
      </c>
      <c r="F417" s="665" t="s">
        <v>3966</v>
      </c>
      <c r="G417" s="665" t="s">
        <v>4321</v>
      </c>
      <c r="H417" s="665" t="s">
        <v>522</v>
      </c>
      <c r="I417" s="665" t="s">
        <v>4483</v>
      </c>
      <c r="J417" s="665" t="s">
        <v>817</v>
      </c>
      <c r="K417" s="665" t="s">
        <v>4484</v>
      </c>
      <c r="L417" s="666">
        <v>0</v>
      </c>
      <c r="M417" s="666">
        <v>0</v>
      </c>
      <c r="N417" s="665">
        <v>1</v>
      </c>
      <c r="O417" s="748">
        <v>0.5</v>
      </c>
      <c r="P417" s="666"/>
      <c r="Q417" s="681"/>
      <c r="R417" s="665"/>
      <c r="S417" s="681">
        <v>0</v>
      </c>
      <c r="T417" s="748"/>
      <c r="U417" s="704">
        <v>0</v>
      </c>
    </row>
    <row r="418" spans="1:21" ht="14.4" customHeight="1" x14ac:dyDescent="0.3">
      <c r="A418" s="664">
        <v>30</v>
      </c>
      <c r="B418" s="665" t="s">
        <v>521</v>
      </c>
      <c r="C418" s="665" t="s">
        <v>3969</v>
      </c>
      <c r="D418" s="746" t="s">
        <v>5322</v>
      </c>
      <c r="E418" s="747" t="s">
        <v>3984</v>
      </c>
      <c r="F418" s="665" t="s">
        <v>3966</v>
      </c>
      <c r="G418" s="665" t="s">
        <v>4321</v>
      </c>
      <c r="H418" s="665" t="s">
        <v>522</v>
      </c>
      <c r="I418" s="665" t="s">
        <v>4322</v>
      </c>
      <c r="J418" s="665" t="s">
        <v>1500</v>
      </c>
      <c r="K418" s="665" t="s">
        <v>4323</v>
      </c>
      <c r="L418" s="666">
        <v>0</v>
      </c>
      <c r="M418" s="666">
        <v>0</v>
      </c>
      <c r="N418" s="665">
        <v>1</v>
      </c>
      <c r="O418" s="748">
        <v>0.5</v>
      </c>
      <c r="P418" s="666">
        <v>0</v>
      </c>
      <c r="Q418" s="681"/>
      <c r="R418" s="665">
        <v>1</v>
      </c>
      <c r="S418" s="681">
        <v>1</v>
      </c>
      <c r="T418" s="748">
        <v>0.5</v>
      </c>
      <c r="U418" s="704">
        <v>1</v>
      </c>
    </row>
    <row r="419" spans="1:21" ht="14.4" customHeight="1" x14ac:dyDescent="0.3">
      <c r="A419" s="664">
        <v>30</v>
      </c>
      <c r="B419" s="665" t="s">
        <v>521</v>
      </c>
      <c r="C419" s="665" t="s">
        <v>3969</v>
      </c>
      <c r="D419" s="746" t="s">
        <v>5322</v>
      </c>
      <c r="E419" s="747" t="s">
        <v>3984</v>
      </c>
      <c r="F419" s="665" t="s">
        <v>3966</v>
      </c>
      <c r="G419" s="665" t="s">
        <v>4485</v>
      </c>
      <c r="H419" s="665" t="s">
        <v>2584</v>
      </c>
      <c r="I419" s="665" t="s">
        <v>2783</v>
      </c>
      <c r="J419" s="665" t="s">
        <v>2784</v>
      </c>
      <c r="K419" s="665" t="s">
        <v>3779</v>
      </c>
      <c r="L419" s="666">
        <v>58.86</v>
      </c>
      <c r="M419" s="666">
        <v>58.86</v>
      </c>
      <c r="N419" s="665">
        <v>1</v>
      </c>
      <c r="O419" s="748">
        <v>0.5</v>
      </c>
      <c r="P419" s="666"/>
      <c r="Q419" s="681">
        <v>0</v>
      </c>
      <c r="R419" s="665"/>
      <c r="S419" s="681">
        <v>0</v>
      </c>
      <c r="T419" s="748"/>
      <c r="U419" s="704">
        <v>0</v>
      </c>
    </row>
    <row r="420" spans="1:21" ht="14.4" customHeight="1" x14ac:dyDescent="0.3">
      <c r="A420" s="664">
        <v>30</v>
      </c>
      <c r="B420" s="665" t="s">
        <v>521</v>
      </c>
      <c r="C420" s="665" t="s">
        <v>3969</v>
      </c>
      <c r="D420" s="746" t="s">
        <v>5322</v>
      </c>
      <c r="E420" s="747" t="s">
        <v>3984</v>
      </c>
      <c r="F420" s="665" t="s">
        <v>3966</v>
      </c>
      <c r="G420" s="665" t="s">
        <v>4083</v>
      </c>
      <c r="H420" s="665" t="s">
        <v>522</v>
      </c>
      <c r="I420" s="665" t="s">
        <v>929</v>
      </c>
      <c r="J420" s="665" t="s">
        <v>4084</v>
      </c>
      <c r="K420" s="665" t="s">
        <v>4085</v>
      </c>
      <c r="L420" s="666">
        <v>0</v>
      </c>
      <c r="M420" s="666">
        <v>0</v>
      </c>
      <c r="N420" s="665">
        <v>21</v>
      </c>
      <c r="O420" s="748">
        <v>10</v>
      </c>
      <c r="P420" s="666">
        <v>0</v>
      </c>
      <c r="Q420" s="681"/>
      <c r="R420" s="665">
        <v>5</v>
      </c>
      <c r="S420" s="681">
        <v>0.23809523809523808</v>
      </c>
      <c r="T420" s="748">
        <v>3</v>
      </c>
      <c r="U420" s="704">
        <v>0.3</v>
      </c>
    </row>
    <row r="421" spans="1:21" ht="14.4" customHeight="1" x14ac:dyDescent="0.3">
      <c r="A421" s="664">
        <v>30</v>
      </c>
      <c r="B421" s="665" t="s">
        <v>521</v>
      </c>
      <c r="C421" s="665" t="s">
        <v>3969</v>
      </c>
      <c r="D421" s="746" t="s">
        <v>5322</v>
      </c>
      <c r="E421" s="747" t="s">
        <v>3984</v>
      </c>
      <c r="F421" s="665" t="s">
        <v>3966</v>
      </c>
      <c r="G421" s="665" t="s">
        <v>4086</v>
      </c>
      <c r="H421" s="665" t="s">
        <v>522</v>
      </c>
      <c r="I421" s="665" t="s">
        <v>735</v>
      </c>
      <c r="J421" s="665" t="s">
        <v>736</v>
      </c>
      <c r="K421" s="665" t="s">
        <v>4087</v>
      </c>
      <c r="L421" s="666">
        <v>42.08</v>
      </c>
      <c r="M421" s="666">
        <v>336.63999999999993</v>
      </c>
      <c r="N421" s="665">
        <v>8</v>
      </c>
      <c r="O421" s="748">
        <v>3.5</v>
      </c>
      <c r="P421" s="666">
        <v>42.08</v>
      </c>
      <c r="Q421" s="681">
        <v>0.12500000000000003</v>
      </c>
      <c r="R421" s="665">
        <v>1</v>
      </c>
      <c r="S421" s="681">
        <v>0.125</v>
      </c>
      <c r="T421" s="748">
        <v>0.5</v>
      </c>
      <c r="U421" s="704">
        <v>0.14285714285714285</v>
      </c>
    </row>
    <row r="422" spans="1:21" ht="14.4" customHeight="1" x14ac:dyDescent="0.3">
      <c r="A422" s="664">
        <v>30</v>
      </c>
      <c r="B422" s="665" t="s">
        <v>521</v>
      </c>
      <c r="C422" s="665" t="s">
        <v>3969</v>
      </c>
      <c r="D422" s="746" t="s">
        <v>5322</v>
      </c>
      <c r="E422" s="747" t="s">
        <v>3984</v>
      </c>
      <c r="F422" s="665" t="s">
        <v>3966</v>
      </c>
      <c r="G422" s="665" t="s">
        <v>4086</v>
      </c>
      <c r="H422" s="665" t="s">
        <v>522</v>
      </c>
      <c r="I422" s="665" t="s">
        <v>881</v>
      </c>
      <c r="J422" s="665" t="s">
        <v>4486</v>
      </c>
      <c r="K422" s="665" t="s">
        <v>4487</v>
      </c>
      <c r="L422" s="666">
        <v>126.23</v>
      </c>
      <c r="M422" s="666">
        <v>126.23</v>
      </c>
      <c r="N422" s="665">
        <v>1</v>
      </c>
      <c r="O422" s="748">
        <v>0.5</v>
      </c>
      <c r="P422" s="666"/>
      <c r="Q422" s="681">
        <v>0</v>
      </c>
      <c r="R422" s="665"/>
      <c r="S422" s="681">
        <v>0</v>
      </c>
      <c r="T422" s="748"/>
      <c r="U422" s="704">
        <v>0</v>
      </c>
    </row>
    <row r="423" spans="1:21" ht="14.4" customHeight="1" x14ac:dyDescent="0.3">
      <c r="A423" s="664">
        <v>30</v>
      </c>
      <c r="B423" s="665" t="s">
        <v>521</v>
      </c>
      <c r="C423" s="665" t="s">
        <v>3969</v>
      </c>
      <c r="D423" s="746" t="s">
        <v>5322</v>
      </c>
      <c r="E423" s="747" t="s">
        <v>3984</v>
      </c>
      <c r="F423" s="665" t="s">
        <v>3966</v>
      </c>
      <c r="G423" s="665" t="s">
        <v>4088</v>
      </c>
      <c r="H423" s="665" t="s">
        <v>522</v>
      </c>
      <c r="I423" s="665" t="s">
        <v>4089</v>
      </c>
      <c r="J423" s="665" t="s">
        <v>2430</v>
      </c>
      <c r="K423" s="665" t="s">
        <v>4090</v>
      </c>
      <c r="L423" s="666">
        <v>42.54</v>
      </c>
      <c r="M423" s="666">
        <v>42.54</v>
      </c>
      <c r="N423" s="665">
        <v>1</v>
      </c>
      <c r="O423" s="748">
        <v>1</v>
      </c>
      <c r="P423" s="666"/>
      <c r="Q423" s="681">
        <v>0</v>
      </c>
      <c r="R423" s="665"/>
      <c r="S423" s="681">
        <v>0</v>
      </c>
      <c r="T423" s="748"/>
      <c r="U423" s="704">
        <v>0</v>
      </c>
    </row>
    <row r="424" spans="1:21" ht="14.4" customHeight="1" x14ac:dyDescent="0.3">
      <c r="A424" s="664">
        <v>30</v>
      </c>
      <c r="B424" s="665" t="s">
        <v>521</v>
      </c>
      <c r="C424" s="665" t="s">
        <v>3969</v>
      </c>
      <c r="D424" s="746" t="s">
        <v>5322</v>
      </c>
      <c r="E424" s="747" t="s">
        <v>3984</v>
      </c>
      <c r="F424" s="665" t="s">
        <v>3966</v>
      </c>
      <c r="G424" s="665" t="s">
        <v>4092</v>
      </c>
      <c r="H424" s="665" t="s">
        <v>522</v>
      </c>
      <c r="I424" s="665" t="s">
        <v>1123</v>
      </c>
      <c r="J424" s="665" t="s">
        <v>1124</v>
      </c>
      <c r="K424" s="665" t="s">
        <v>4093</v>
      </c>
      <c r="L424" s="666">
        <v>657.67</v>
      </c>
      <c r="M424" s="666">
        <v>1973.0099999999998</v>
      </c>
      <c r="N424" s="665">
        <v>3</v>
      </c>
      <c r="O424" s="748">
        <v>2</v>
      </c>
      <c r="P424" s="666"/>
      <c r="Q424" s="681">
        <v>0</v>
      </c>
      <c r="R424" s="665"/>
      <c r="S424" s="681">
        <v>0</v>
      </c>
      <c r="T424" s="748"/>
      <c r="U424" s="704">
        <v>0</v>
      </c>
    </row>
    <row r="425" spans="1:21" ht="14.4" customHeight="1" x14ac:dyDescent="0.3">
      <c r="A425" s="664">
        <v>30</v>
      </c>
      <c r="B425" s="665" t="s">
        <v>521</v>
      </c>
      <c r="C425" s="665" t="s">
        <v>3969</v>
      </c>
      <c r="D425" s="746" t="s">
        <v>5322</v>
      </c>
      <c r="E425" s="747" t="s">
        <v>3984</v>
      </c>
      <c r="F425" s="665" t="s">
        <v>3966</v>
      </c>
      <c r="G425" s="665" t="s">
        <v>4326</v>
      </c>
      <c r="H425" s="665" t="s">
        <v>2584</v>
      </c>
      <c r="I425" s="665" t="s">
        <v>2815</v>
      </c>
      <c r="J425" s="665" t="s">
        <v>2816</v>
      </c>
      <c r="K425" s="665" t="s">
        <v>3774</v>
      </c>
      <c r="L425" s="666">
        <v>93.46</v>
      </c>
      <c r="M425" s="666">
        <v>186.92</v>
      </c>
      <c r="N425" s="665">
        <v>2</v>
      </c>
      <c r="O425" s="748">
        <v>1</v>
      </c>
      <c r="P425" s="666"/>
      <c r="Q425" s="681">
        <v>0</v>
      </c>
      <c r="R425" s="665"/>
      <c r="S425" s="681">
        <v>0</v>
      </c>
      <c r="T425" s="748"/>
      <c r="U425" s="704">
        <v>0</v>
      </c>
    </row>
    <row r="426" spans="1:21" ht="14.4" customHeight="1" x14ac:dyDescent="0.3">
      <c r="A426" s="664">
        <v>30</v>
      </c>
      <c r="B426" s="665" t="s">
        <v>521</v>
      </c>
      <c r="C426" s="665" t="s">
        <v>3969</v>
      </c>
      <c r="D426" s="746" t="s">
        <v>5322</v>
      </c>
      <c r="E426" s="747" t="s">
        <v>3984</v>
      </c>
      <c r="F426" s="665" t="s">
        <v>3966</v>
      </c>
      <c r="G426" s="665" t="s">
        <v>4331</v>
      </c>
      <c r="H426" s="665" t="s">
        <v>522</v>
      </c>
      <c r="I426" s="665" t="s">
        <v>4336</v>
      </c>
      <c r="J426" s="665" t="s">
        <v>2425</v>
      </c>
      <c r="K426" s="665" t="s">
        <v>4337</v>
      </c>
      <c r="L426" s="666">
        <v>80.959999999999994</v>
      </c>
      <c r="M426" s="666">
        <v>323.83999999999997</v>
      </c>
      <c r="N426" s="665">
        <v>4</v>
      </c>
      <c r="O426" s="748">
        <v>2</v>
      </c>
      <c r="P426" s="666"/>
      <c r="Q426" s="681">
        <v>0</v>
      </c>
      <c r="R426" s="665"/>
      <c r="S426" s="681">
        <v>0</v>
      </c>
      <c r="T426" s="748"/>
      <c r="U426" s="704">
        <v>0</v>
      </c>
    </row>
    <row r="427" spans="1:21" ht="14.4" customHeight="1" x14ac:dyDescent="0.3">
      <c r="A427" s="664">
        <v>30</v>
      </c>
      <c r="B427" s="665" t="s">
        <v>521</v>
      </c>
      <c r="C427" s="665" t="s">
        <v>3969</v>
      </c>
      <c r="D427" s="746" t="s">
        <v>5322</v>
      </c>
      <c r="E427" s="747" t="s">
        <v>3984</v>
      </c>
      <c r="F427" s="665" t="s">
        <v>3966</v>
      </c>
      <c r="G427" s="665" t="s">
        <v>4339</v>
      </c>
      <c r="H427" s="665" t="s">
        <v>522</v>
      </c>
      <c r="I427" s="665" t="s">
        <v>897</v>
      </c>
      <c r="J427" s="665" t="s">
        <v>898</v>
      </c>
      <c r="K427" s="665" t="s">
        <v>3991</v>
      </c>
      <c r="L427" s="666">
        <v>122.73</v>
      </c>
      <c r="M427" s="666">
        <v>981.84</v>
      </c>
      <c r="N427" s="665">
        <v>8</v>
      </c>
      <c r="O427" s="748">
        <v>4.5</v>
      </c>
      <c r="P427" s="666">
        <v>122.73</v>
      </c>
      <c r="Q427" s="681">
        <v>0.125</v>
      </c>
      <c r="R427" s="665">
        <v>1</v>
      </c>
      <c r="S427" s="681">
        <v>0.125</v>
      </c>
      <c r="T427" s="748">
        <v>1</v>
      </c>
      <c r="U427" s="704">
        <v>0.22222222222222221</v>
      </c>
    </row>
    <row r="428" spans="1:21" ht="14.4" customHeight="1" x14ac:dyDescent="0.3">
      <c r="A428" s="664">
        <v>30</v>
      </c>
      <c r="B428" s="665" t="s">
        <v>521</v>
      </c>
      <c r="C428" s="665" t="s">
        <v>3969</v>
      </c>
      <c r="D428" s="746" t="s">
        <v>5322</v>
      </c>
      <c r="E428" s="747" t="s">
        <v>3984</v>
      </c>
      <c r="F428" s="665" t="s">
        <v>3966</v>
      </c>
      <c r="G428" s="665" t="s">
        <v>4094</v>
      </c>
      <c r="H428" s="665" t="s">
        <v>522</v>
      </c>
      <c r="I428" s="665" t="s">
        <v>990</v>
      </c>
      <c r="J428" s="665" t="s">
        <v>984</v>
      </c>
      <c r="K428" s="665" t="s">
        <v>3881</v>
      </c>
      <c r="L428" s="666">
        <v>156.61000000000001</v>
      </c>
      <c r="M428" s="666">
        <v>313.22000000000003</v>
      </c>
      <c r="N428" s="665">
        <v>2</v>
      </c>
      <c r="O428" s="748">
        <v>0.5</v>
      </c>
      <c r="P428" s="666">
        <v>313.22000000000003</v>
      </c>
      <c r="Q428" s="681">
        <v>1</v>
      </c>
      <c r="R428" s="665">
        <v>2</v>
      </c>
      <c r="S428" s="681">
        <v>1</v>
      </c>
      <c r="T428" s="748">
        <v>0.5</v>
      </c>
      <c r="U428" s="704">
        <v>1</v>
      </c>
    </row>
    <row r="429" spans="1:21" ht="14.4" customHeight="1" x14ac:dyDescent="0.3">
      <c r="A429" s="664">
        <v>30</v>
      </c>
      <c r="B429" s="665" t="s">
        <v>521</v>
      </c>
      <c r="C429" s="665" t="s">
        <v>3969</v>
      </c>
      <c r="D429" s="746" t="s">
        <v>5322</v>
      </c>
      <c r="E429" s="747" t="s">
        <v>3984</v>
      </c>
      <c r="F429" s="665" t="s">
        <v>3966</v>
      </c>
      <c r="G429" s="665" t="s">
        <v>4343</v>
      </c>
      <c r="H429" s="665" t="s">
        <v>522</v>
      </c>
      <c r="I429" s="665" t="s">
        <v>1496</v>
      </c>
      <c r="J429" s="665" t="s">
        <v>1497</v>
      </c>
      <c r="K429" s="665" t="s">
        <v>4345</v>
      </c>
      <c r="L429" s="666">
        <v>50.32</v>
      </c>
      <c r="M429" s="666">
        <v>201.28</v>
      </c>
      <c r="N429" s="665">
        <v>4</v>
      </c>
      <c r="O429" s="748">
        <v>2.5</v>
      </c>
      <c r="P429" s="666">
        <v>100.64</v>
      </c>
      <c r="Q429" s="681">
        <v>0.5</v>
      </c>
      <c r="R429" s="665">
        <v>2</v>
      </c>
      <c r="S429" s="681">
        <v>0.5</v>
      </c>
      <c r="T429" s="748">
        <v>1.5</v>
      </c>
      <c r="U429" s="704">
        <v>0.6</v>
      </c>
    </row>
    <row r="430" spans="1:21" ht="14.4" customHeight="1" x14ac:dyDescent="0.3">
      <c r="A430" s="664">
        <v>30</v>
      </c>
      <c r="B430" s="665" t="s">
        <v>521</v>
      </c>
      <c r="C430" s="665" t="s">
        <v>3969</v>
      </c>
      <c r="D430" s="746" t="s">
        <v>5322</v>
      </c>
      <c r="E430" s="747" t="s">
        <v>3984</v>
      </c>
      <c r="F430" s="665" t="s">
        <v>3966</v>
      </c>
      <c r="G430" s="665" t="s">
        <v>4343</v>
      </c>
      <c r="H430" s="665" t="s">
        <v>522</v>
      </c>
      <c r="I430" s="665" t="s">
        <v>2343</v>
      </c>
      <c r="J430" s="665" t="s">
        <v>2290</v>
      </c>
      <c r="K430" s="665" t="s">
        <v>4488</v>
      </c>
      <c r="L430" s="666">
        <v>299.83999999999997</v>
      </c>
      <c r="M430" s="666">
        <v>299.83999999999997</v>
      </c>
      <c r="N430" s="665">
        <v>1</v>
      </c>
      <c r="O430" s="748">
        <v>0.5</v>
      </c>
      <c r="P430" s="666">
        <v>299.83999999999997</v>
      </c>
      <c r="Q430" s="681">
        <v>1</v>
      </c>
      <c r="R430" s="665">
        <v>1</v>
      </c>
      <c r="S430" s="681">
        <v>1</v>
      </c>
      <c r="T430" s="748">
        <v>0.5</v>
      </c>
      <c r="U430" s="704">
        <v>1</v>
      </c>
    </row>
    <row r="431" spans="1:21" ht="14.4" customHeight="1" x14ac:dyDescent="0.3">
      <c r="A431" s="664">
        <v>30</v>
      </c>
      <c r="B431" s="665" t="s">
        <v>521</v>
      </c>
      <c r="C431" s="665" t="s">
        <v>3969</v>
      </c>
      <c r="D431" s="746" t="s">
        <v>5322</v>
      </c>
      <c r="E431" s="747" t="s">
        <v>3984</v>
      </c>
      <c r="F431" s="665" t="s">
        <v>3966</v>
      </c>
      <c r="G431" s="665" t="s">
        <v>4343</v>
      </c>
      <c r="H431" s="665" t="s">
        <v>522</v>
      </c>
      <c r="I431" s="665" t="s">
        <v>2465</v>
      </c>
      <c r="J431" s="665" t="s">
        <v>1497</v>
      </c>
      <c r="K431" s="665" t="s">
        <v>4489</v>
      </c>
      <c r="L431" s="666">
        <v>150.94</v>
      </c>
      <c r="M431" s="666">
        <v>150.94</v>
      </c>
      <c r="N431" s="665">
        <v>1</v>
      </c>
      <c r="O431" s="748">
        <v>1</v>
      </c>
      <c r="P431" s="666"/>
      <c r="Q431" s="681">
        <v>0</v>
      </c>
      <c r="R431" s="665"/>
      <c r="S431" s="681">
        <v>0</v>
      </c>
      <c r="T431" s="748"/>
      <c r="U431" s="704">
        <v>0</v>
      </c>
    </row>
    <row r="432" spans="1:21" ht="14.4" customHeight="1" x14ac:dyDescent="0.3">
      <c r="A432" s="664">
        <v>30</v>
      </c>
      <c r="B432" s="665" t="s">
        <v>521</v>
      </c>
      <c r="C432" s="665" t="s">
        <v>3969</v>
      </c>
      <c r="D432" s="746" t="s">
        <v>5322</v>
      </c>
      <c r="E432" s="747" t="s">
        <v>3984</v>
      </c>
      <c r="F432" s="665" t="s">
        <v>3966</v>
      </c>
      <c r="G432" s="665" t="s">
        <v>4347</v>
      </c>
      <c r="H432" s="665" t="s">
        <v>522</v>
      </c>
      <c r="I432" s="665" t="s">
        <v>1403</v>
      </c>
      <c r="J432" s="665" t="s">
        <v>1404</v>
      </c>
      <c r="K432" s="665" t="s">
        <v>1405</v>
      </c>
      <c r="L432" s="666">
        <v>42.57</v>
      </c>
      <c r="M432" s="666">
        <v>42.57</v>
      </c>
      <c r="N432" s="665">
        <v>1</v>
      </c>
      <c r="O432" s="748">
        <v>0.5</v>
      </c>
      <c r="P432" s="666"/>
      <c r="Q432" s="681">
        <v>0</v>
      </c>
      <c r="R432" s="665"/>
      <c r="S432" s="681">
        <v>0</v>
      </c>
      <c r="T432" s="748"/>
      <c r="U432" s="704">
        <v>0</v>
      </c>
    </row>
    <row r="433" spans="1:21" ht="14.4" customHeight="1" x14ac:dyDescent="0.3">
      <c r="A433" s="664">
        <v>30</v>
      </c>
      <c r="B433" s="665" t="s">
        <v>521</v>
      </c>
      <c r="C433" s="665" t="s">
        <v>3969</v>
      </c>
      <c r="D433" s="746" t="s">
        <v>5322</v>
      </c>
      <c r="E433" s="747" t="s">
        <v>3984</v>
      </c>
      <c r="F433" s="665" t="s">
        <v>3966</v>
      </c>
      <c r="G433" s="665" t="s">
        <v>4095</v>
      </c>
      <c r="H433" s="665" t="s">
        <v>522</v>
      </c>
      <c r="I433" s="665" t="s">
        <v>546</v>
      </c>
      <c r="J433" s="665" t="s">
        <v>547</v>
      </c>
      <c r="K433" s="665" t="s">
        <v>3707</v>
      </c>
      <c r="L433" s="666">
        <v>150.19</v>
      </c>
      <c r="M433" s="666">
        <v>150.19</v>
      </c>
      <c r="N433" s="665">
        <v>1</v>
      </c>
      <c r="O433" s="748">
        <v>0.5</v>
      </c>
      <c r="P433" s="666">
        <v>150.19</v>
      </c>
      <c r="Q433" s="681">
        <v>1</v>
      </c>
      <c r="R433" s="665">
        <v>1</v>
      </c>
      <c r="S433" s="681">
        <v>1</v>
      </c>
      <c r="T433" s="748">
        <v>0.5</v>
      </c>
      <c r="U433" s="704">
        <v>1</v>
      </c>
    </row>
    <row r="434" spans="1:21" ht="14.4" customHeight="1" x14ac:dyDescent="0.3">
      <c r="A434" s="664">
        <v>30</v>
      </c>
      <c r="B434" s="665" t="s">
        <v>521</v>
      </c>
      <c r="C434" s="665" t="s">
        <v>3969</v>
      </c>
      <c r="D434" s="746" t="s">
        <v>5322</v>
      </c>
      <c r="E434" s="747" t="s">
        <v>3984</v>
      </c>
      <c r="F434" s="665" t="s">
        <v>3966</v>
      </c>
      <c r="G434" s="665" t="s">
        <v>4095</v>
      </c>
      <c r="H434" s="665" t="s">
        <v>522</v>
      </c>
      <c r="I434" s="665" t="s">
        <v>546</v>
      </c>
      <c r="J434" s="665" t="s">
        <v>547</v>
      </c>
      <c r="K434" s="665" t="s">
        <v>3707</v>
      </c>
      <c r="L434" s="666">
        <v>131.32</v>
      </c>
      <c r="M434" s="666">
        <v>131.32</v>
      </c>
      <c r="N434" s="665">
        <v>1</v>
      </c>
      <c r="O434" s="748">
        <v>0.5</v>
      </c>
      <c r="P434" s="666">
        <v>131.32</v>
      </c>
      <c r="Q434" s="681">
        <v>1</v>
      </c>
      <c r="R434" s="665">
        <v>1</v>
      </c>
      <c r="S434" s="681">
        <v>1</v>
      </c>
      <c r="T434" s="748">
        <v>0.5</v>
      </c>
      <c r="U434" s="704">
        <v>1</v>
      </c>
    </row>
    <row r="435" spans="1:21" ht="14.4" customHeight="1" x14ac:dyDescent="0.3">
      <c r="A435" s="664">
        <v>30</v>
      </c>
      <c r="B435" s="665" t="s">
        <v>521</v>
      </c>
      <c r="C435" s="665" t="s">
        <v>3969</v>
      </c>
      <c r="D435" s="746" t="s">
        <v>5322</v>
      </c>
      <c r="E435" s="747" t="s">
        <v>3984</v>
      </c>
      <c r="F435" s="665" t="s">
        <v>3966</v>
      </c>
      <c r="G435" s="665" t="s">
        <v>4356</v>
      </c>
      <c r="H435" s="665" t="s">
        <v>522</v>
      </c>
      <c r="I435" s="665" t="s">
        <v>4359</v>
      </c>
      <c r="J435" s="665" t="s">
        <v>2418</v>
      </c>
      <c r="K435" s="665" t="s">
        <v>4360</v>
      </c>
      <c r="L435" s="666">
        <v>43.94</v>
      </c>
      <c r="M435" s="666">
        <v>43.94</v>
      </c>
      <c r="N435" s="665">
        <v>1</v>
      </c>
      <c r="O435" s="748">
        <v>0.5</v>
      </c>
      <c r="P435" s="666"/>
      <c r="Q435" s="681">
        <v>0</v>
      </c>
      <c r="R435" s="665"/>
      <c r="S435" s="681">
        <v>0</v>
      </c>
      <c r="T435" s="748"/>
      <c r="U435" s="704">
        <v>0</v>
      </c>
    </row>
    <row r="436" spans="1:21" ht="14.4" customHeight="1" x14ac:dyDescent="0.3">
      <c r="A436" s="664">
        <v>30</v>
      </c>
      <c r="B436" s="665" t="s">
        <v>521</v>
      </c>
      <c r="C436" s="665" t="s">
        <v>3969</v>
      </c>
      <c r="D436" s="746" t="s">
        <v>5322</v>
      </c>
      <c r="E436" s="747" t="s">
        <v>3984</v>
      </c>
      <c r="F436" s="665" t="s">
        <v>3966</v>
      </c>
      <c r="G436" s="665" t="s">
        <v>4356</v>
      </c>
      <c r="H436" s="665" t="s">
        <v>522</v>
      </c>
      <c r="I436" s="665" t="s">
        <v>4361</v>
      </c>
      <c r="J436" s="665" t="s">
        <v>1039</v>
      </c>
      <c r="K436" s="665" t="s">
        <v>4362</v>
      </c>
      <c r="L436" s="666">
        <v>87.89</v>
      </c>
      <c r="M436" s="666">
        <v>175.78</v>
      </c>
      <c r="N436" s="665">
        <v>2</v>
      </c>
      <c r="O436" s="748">
        <v>1</v>
      </c>
      <c r="P436" s="666">
        <v>87.89</v>
      </c>
      <c r="Q436" s="681">
        <v>0.5</v>
      </c>
      <c r="R436" s="665">
        <v>1</v>
      </c>
      <c r="S436" s="681">
        <v>0.5</v>
      </c>
      <c r="T436" s="748">
        <v>0.5</v>
      </c>
      <c r="U436" s="704">
        <v>0.5</v>
      </c>
    </row>
    <row r="437" spans="1:21" ht="14.4" customHeight="1" x14ac:dyDescent="0.3">
      <c r="A437" s="664">
        <v>30</v>
      </c>
      <c r="B437" s="665" t="s">
        <v>521</v>
      </c>
      <c r="C437" s="665" t="s">
        <v>3969</v>
      </c>
      <c r="D437" s="746" t="s">
        <v>5322</v>
      </c>
      <c r="E437" s="747" t="s">
        <v>3984</v>
      </c>
      <c r="F437" s="665" t="s">
        <v>3966</v>
      </c>
      <c r="G437" s="665" t="s">
        <v>4131</v>
      </c>
      <c r="H437" s="665" t="s">
        <v>522</v>
      </c>
      <c r="I437" s="665" t="s">
        <v>1440</v>
      </c>
      <c r="J437" s="665" t="s">
        <v>1441</v>
      </c>
      <c r="K437" s="665" t="s">
        <v>4490</v>
      </c>
      <c r="L437" s="666">
        <v>271.94</v>
      </c>
      <c r="M437" s="666">
        <v>815.81999999999994</v>
      </c>
      <c r="N437" s="665">
        <v>3</v>
      </c>
      <c r="O437" s="748">
        <v>1.5</v>
      </c>
      <c r="P437" s="666">
        <v>271.94</v>
      </c>
      <c r="Q437" s="681">
        <v>0.33333333333333337</v>
      </c>
      <c r="R437" s="665">
        <v>1</v>
      </c>
      <c r="S437" s="681">
        <v>0.33333333333333331</v>
      </c>
      <c r="T437" s="748">
        <v>0.5</v>
      </c>
      <c r="U437" s="704">
        <v>0.33333333333333331</v>
      </c>
    </row>
    <row r="438" spans="1:21" ht="14.4" customHeight="1" x14ac:dyDescent="0.3">
      <c r="A438" s="664">
        <v>30</v>
      </c>
      <c r="B438" s="665" t="s">
        <v>521</v>
      </c>
      <c r="C438" s="665" t="s">
        <v>3969</v>
      </c>
      <c r="D438" s="746" t="s">
        <v>5322</v>
      </c>
      <c r="E438" s="747" t="s">
        <v>3984</v>
      </c>
      <c r="F438" s="665" t="s">
        <v>3966</v>
      </c>
      <c r="G438" s="665" t="s">
        <v>4131</v>
      </c>
      <c r="H438" s="665" t="s">
        <v>522</v>
      </c>
      <c r="I438" s="665" t="s">
        <v>1285</v>
      </c>
      <c r="J438" s="665" t="s">
        <v>1286</v>
      </c>
      <c r="K438" s="665" t="s">
        <v>4366</v>
      </c>
      <c r="L438" s="666">
        <v>0</v>
      </c>
      <c r="M438" s="666">
        <v>0</v>
      </c>
      <c r="N438" s="665">
        <v>1</v>
      </c>
      <c r="O438" s="748">
        <v>0.5</v>
      </c>
      <c r="P438" s="666">
        <v>0</v>
      </c>
      <c r="Q438" s="681"/>
      <c r="R438" s="665">
        <v>1</v>
      </c>
      <c r="S438" s="681">
        <v>1</v>
      </c>
      <c r="T438" s="748">
        <v>0.5</v>
      </c>
      <c r="U438" s="704">
        <v>1</v>
      </c>
    </row>
    <row r="439" spans="1:21" ht="14.4" customHeight="1" x14ac:dyDescent="0.3">
      <c r="A439" s="664">
        <v>30</v>
      </c>
      <c r="B439" s="665" t="s">
        <v>521</v>
      </c>
      <c r="C439" s="665" t="s">
        <v>3969</v>
      </c>
      <c r="D439" s="746" t="s">
        <v>5322</v>
      </c>
      <c r="E439" s="747" t="s">
        <v>3984</v>
      </c>
      <c r="F439" s="665" t="s">
        <v>3966</v>
      </c>
      <c r="G439" s="665" t="s">
        <v>4131</v>
      </c>
      <c r="H439" s="665" t="s">
        <v>522</v>
      </c>
      <c r="I439" s="665" t="s">
        <v>1831</v>
      </c>
      <c r="J439" s="665" t="s">
        <v>4367</v>
      </c>
      <c r="K439" s="665" t="s">
        <v>4491</v>
      </c>
      <c r="L439" s="666">
        <v>0</v>
      </c>
      <c r="M439" s="666">
        <v>0</v>
      </c>
      <c r="N439" s="665">
        <v>1</v>
      </c>
      <c r="O439" s="748">
        <v>0.5</v>
      </c>
      <c r="P439" s="666">
        <v>0</v>
      </c>
      <c r="Q439" s="681"/>
      <c r="R439" s="665">
        <v>1</v>
      </c>
      <c r="S439" s="681">
        <v>1</v>
      </c>
      <c r="T439" s="748">
        <v>0.5</v>
      </c>
      <c r="U439" s="704">
        <v>1</v>
      </c>
    </row>
    <row r="440" spans="1:21" ht="14.4" customHeight="1" x14ac:dyDescent="0.3">
      <c r="A440" s="664">
        <v>30</v>
      </c>
      <c r="B440" s="665" t="s">
        <v>521</v>
      </c>
      <c r="C440" s="665" t="s">
        <v>3969</v>
      </c>
      <c r="D440" s="746" t="s">
        <v>5322</v>
      </c>
      <c r="E440" s="747" t="s">
        <v>3984</v>
      </c>
      <c r="F440" s="665" t="s">
        <v>3966</v>
      </c>
      <c r="G440" s="665" t="s">
        <v>4131</v>
      </c>
      <c r="H440" s="665" t="s">
        <v>522</v>
      </c>
      <c r="I440" s="665" t="s">
        <v>1399</v>
      </c>
      <c r="J440" s="665" t="s">
        <v>4367</v>
      </c>
      <c r="K440" s="665" t="s">
        <v>4368</v>
      </c>
      <c r="L440" s="666">
        <v>0</v>
      </c>
      <c r="M440" s="666">
        <v>0</v>
      </c>
      <c r="N440" s="665">
        <v>5</v>
      </c>
      <c r="O440" s="748">
        <v>4</v>
      </c>
      <c r="P440" s="666"/>
      <c r="Q440" s="681"/>
      <c r="R440" s="665"/>
      <c r="S440" s="681">
        <v>0</v>
      </c>
      <c r="T440" s="748"/>
      <c r="U440" s="704">
        <v>0</v>
      </c>
    </row>
    <row r="441" spans="1:21" ht="14.4" customHeight="1" x14ac:dyDescent="0.3">
      <c r="A441" s="664">
        <v>30</v>
      </c>
      <c r="B441" s="665" t="s">
        <v>521</v>
      </c>
      <c r="C441" s="665" t="s">
        <v>3969</v>
      </c>
      <c r="D441" s="746" t="s">
        <v>5322</v>
      </c>
      <c r="E441" s="747" t="s">
        <v>3984</v>
      </c>
      <c r="F441" s="665" t="s">
        <v>3966</v>
      </c>
      <c r="G441" s="665" t="s">
        <v>4379</v>
      </c>
      <c r="H441" s="665" t="s">
        <v>522</v>
      </c>
      <c r="I441" s="665" t="s">
        <v>769</v>
      </c>
      <c r="J441" s="665" t="s">
        <v>770</v>
      </c>
      <c r="K441" s="665" t="s">
        <v>3732</v>
      </c>
      <c r="L441" s="666">
        <v>0</v>
      </c>
      <c r="M441" s="666">
        <v>0</v>
      </c>
      <c r="N441" s="665">
        <v>1</v>
      </c>
      <c r="O441" s="748">
        <v>0.5</v>
      </c>
      <c r="P441" s="666"/>
      <c r="Q441" s="681"/>
      <c r="R441" s="665"/>
      <c r="S441" s="681">
        <v>0</v>
      </c>
      <c r="T441" s="748"/>
      <c r="U441" s="704">
        <v>0</v>
      </c>
    </row>
    <row r="442" spans="1:21" ht="14.4" customHeight="1" x14ac:dyDescent="0.3">
      <c r="A442" s="664">
        <v>30</v>
      </c>
      <c r="B442" s="665" t="s">
        <v>521</v>
      </c>
      <c r="C442" s="665" t="s">
        <v>3969</v>
      </c>
      <c r="D442" s="746" t="s">
        <v>5322</v>
      </c>
      <c r="E442" s="747" t="s">
        <v>3984</v>
      </c>
      <c r="F442" s="665" t="s">
        <v>3966</v>
      </c>
      <c r="G442" s="665" t="s">
        <v>4379</v>
      </c>
      <c r="H442" s="665" t="s">
        <v>522</v>
      </c>
      <c r="I442" s="665" t="s">
        <v>745</v>
      </c>
      <c r="J442" s="665" t="s">
        <v>746</v>
      </c>
      <c r="K442" s="665" t="s">
        <v>4380</v>
      </c>
      <c r="L442" s="666">
        <v>0</v>
      </c>
      <c r="M442" s="666">
        <v>0</v>
      </c>
      <c r="N442" s="665">
        <v>2</v>
      </c>
      <c r="O442" s="748">
        <v>1</v>
      </c>
      <c r="P442" s="666"/>
      <c r="Q442" s="681"/>
      <c r="R442" s="665"/>
      <c r="S442" s="681">
        <v>0</v>
      </c>
      <c r="T442" s="748"/>
      <c r="U442" s="704">
        <v>0</v>
      </c>
    </row>
    <row r="443" spans="1:21" ht="14.4" customHeight="1" x14ac:dyDescent="0.3">
      <c r="A443" s="664">
        <v>30</v>
      </c>
      <c r="B443" s="665" t="s">
        <v>521</v>
      </c>
      <c r="C443" s="665" t="s">
        <v>3969</v>
      </c>
      <c r="D443" s="746" t="s">
        <v>5322</v>
      </c>
      <c r="E443" s="747" t="s">
        <v>3984</v>
      </c>
      <c r="F443" s="665" t="s">
        <v>3966</v>
      </c>
      <c r="G443" s="665" t="s">
        <v>4098</v>
      </c>
      <c r="H443" s="665" t="s">
        <v>2584</v>
      </c>
      <c r="I443" s="665" t="s">
        <v>2841</v>
      </c>
      <c r="J443" s="665" t="s">
        <v>3677</v>
      </c>
      <c r="K443" s="665" t="s">
        <v>3678</v>
      </c>
      <c r="L443" s="666">
        <v>120.61</v>
      </c>
      <c r="M443" s="666">
        <v>241.22</v>
      </c>
      <c r="N443" s="665">
        <v>2</v>
      </c>
      <c r="O443" s="748">
        <v>1</v>
      </c>
      <c r="P443" s="666"/>
      <c r="Q443" s="681">
        <v>0</v>
      </c>
      <c r="R443" s="665"/>
      <c r="S443" s="681">
        <v>0</v>
      </c>
      <c r="T443" s="748"/>
      <c r="U443" s="704">
        <v>0</v>
      </c>
    </row>
    <row r="444" spans="1:21" ht="14.4" customHeight="1" x14ac:dyDescent="0.3">
      <c r="A444" s="664">
        <v>30</v>
      </c>
      <c r="B444" s="665" t="s">
        <v>521</v>
      </c>
      <c r="C444" s="665" t="s">
        <v>3969</v>
      </c>
      <c r="D444" s="746" t="s">
        <v>5322</v>
      </c>
      <c r="E444" s="747" t="s">
        <v>3984</v>
      </c>
      <c r="F444" s="665" t="s">
        <v>3966</v>
      </c>
      <c r="G444" s="665" t="s">
        <v>4098</v>
      </c>
      <c r="H444" s="665" t="s">
        <v>2584</v>
      </c>
      <c r="I444" s="665" t="s">
        <v>2727</v>
      </c>
      <c r="J444" s="665" t="s">
        <v>3679</v>
      </c>
      <c r="K444" s="665" t="s">
        <v>3680</v>
      </c>
      <c r="L444" s="666">
        <v>184.74</v>
      </c>
      <c r="M444" s="666">
        <v>369.48</v>
      </c>
      <c r="N444" s="665">
        <v>2</v>
      </c>
      <c r="O444" s="748">
        <v>1</v>
      </c>
      <c r="P444" s="666"/>
      <c r="Q444" s="681">
        <v>0</v>
      </c>
      <c r="R444" s="665"/>
      <c r="S444" s="681">
        <v>0</v>
      </c>
      <c r="T444" s="748"/>
      <c r="U444" s="704">
        <v>0</v>
      </c>
    </row>
    <row r="445" spans="1:21" ht="14.4" customHeight="1" x14ac:dyDescent="0.3">
      <c r="A445" s="664">
        <v>30</v>
      </c>
      <c r="B445" s="665" t="s">
        <v>521</v>
      </c>
      <c r="C445" s="665" t="s">
        <v>3969</v>
      </c>
      <c r="D445" s="746" t="s">
        <v>5322</v>
      </c>
      <c r="E445" s="747" t="s">
        <v>3984</v>
      </c>
      <c r="F445" s="665" t="s">
        <v>3966</v>
      </c>
      <c r="G445" s="665" t="s">
        <v>4102</v>
      </c>
      <c r="H445" s="665" t="s">
        <v>522</v>
      </c>
      <c r="I445" s="665" t="s">
        <v>4103</v>
      </c>
      <c r="J445" s="665" t="s">
        <v>2313</v>
      </c>
      <c r="K445" s="665" t="s">
        <v>4104</v>
      </c>
      <c r="L445" s="666">
        <v>0</v>
      </c>
      <c r="M445" s="666">
        <v>0</v>
      </c>
      <c r="N445" s="665">
        <v>1</v>
      </c>
      <c r="O445" s="748">
        <v>0.5</v>
      </c>
      <c r="P445" s="666"/>
      <c r="Q445" s="681"/>
      <c r="R445" s="665"/>
      <c r="S445" s="681">
        <v>0</v>
      </c>
      <c r="T445" s="748"/>
      <c r="U445" s="704">
        <v>0</v>
      </c>
    </row>
    <row r="446" spans="1:21" ht="14.4" customHeight="1" x14ac:dyDescent="0.3">
      <c r="A446" s="664">
        <v>30</v>
      </c>
      <c r="B446" s="665" t="s">
        <v>521</v>
      </c>
      <c r="C446" s="665" t="s">
        <v>3969</v>
      </c>
      <c r="D446" s="746" t="s">
        <v>5322</v>
      </c>
      <c r="E446" s="747" t="s">
        <v>3984</v>
      </c>
      <c r="F446" s="665" t="s">
        <v>3966</v>
      </c>
      <c r="G446" s="665" t="s">
        <v>4102</v>
      </c>
      <c r="H446" s="665" t="s">
        <v>522</v>
      </c>
      <c r="I446" s="665" t="s">
        <v>4492</v>
      </c>
      <c r="J446" s="665" t="s">
        <v>2313</v>
      </c>
      <c r="K446" s="665" t="s">
        <v>4493</v>
      </c>
      <c r="L446" s="666">
        <v>0</v>
      </c>
      <c r="M446" s="666">
        <v>0</v>
      </c>
      <c r="N446" s="665">
        <v>1</v>
      </c>
      <c r="O446" s="748">
        <v>0.5</v>
      </c>
      <c r="P446" s="666"/>
      <c r="Q446" s="681"/>
      <c r="R446" s="665"/>
      <c r="S446" s="681">
        <v>0</v>
      </c>
      <c r="T446" s="748"/>
      <c r="U446" s="704">
        <v>0</v>
      </c>
    </row>
    <row r="447" spans="1:21" ht="14.4" customHeight="1" x14ac:dyDescent="0.3">
      <c r="A447" s="664">
        <v>30</v>
      </c>
      <c r="B447" s="665" t="s">
        <v>521</v>
      </c>
      <c r="C447" s="665" t="s">
        <v>3969</v>
      </c>
      <c r="D447" s="746" t="s">
        <v>5322</v>
      </c>
      <c r="E447" s="747" t="s">
        <v>3984</v>
      </c>
      <c r="F447" s="665" t="s">
        <v>3966</v>
      </c>
      <c r="G447" s="665" t="s">
        <v>4381</v>
      </c>
      <c r="H447" s="665" t="s">
        <v>2584</v>
      </c>
      <c r="I447" s="665" t="s">
        <v>4494</v>
      </c>
      <c r="J447" s="665" t="s">
        <v>4495</v>
      </c>
      <c r="K447" s="665" t="s">
        <v>4496</v>
      </c>
      <c r="L447" s="666">
        <v>1906.97</v>
      </c>
      <c r="M447" s="666">
        <v>1906.97</v>
      </c>
      <c r="N447" s="665">
        <v>1</v>
      </c>
      <c r="O447" s="748">
        <v>1</v>
      </c>
      <c r="P447" s="666">
        <v>1906.97</v>
      </c>
      <c r="Q447" s="681">
        <v>1</v>
      </c>
      <c r="R447" s="665">
        <v>1</v>
      </c>
      <c r="S447" s="681">
        <v>1</v>
      </c>
      <c r="T447" s="748">
        <v>1</v>
      </c>
      <c r="U447" s="704">
        <v>1</v>
      </c>
    </row>
    <row r="448" spans="1:21" ht="14.4" customHeight="1" x14ac:dyDescent="0.3">
      <c r="A448" s="664">
        <v>30</v>
      </c>
      <c r="B448" s="665" t="s">
        <v>521</v>
      </c>
      <c r="C448" s="665" t="s">
        <v>3969</v>
      </c>
      <c r="D448" s="746" t="s">
        <v>5322</v>
      </c>
      <c r="E448" s="747" t="s">
        <v>3984</v>
      </c>
      <c r="F448" s="665" t="s">
        <v>3966</v>
      </c>
      <c r="G448" s="665" t="s">
        <v>4107</v>
      </c>
      <c r="H448" s="665" t="s">
        <v>2584</v>
      </c>
      <c r="I448" s="665" t="s">
        <v>2687</v>
      </c>
      <c r="J448" s="665" t="s">
        <v>2688</v>
      </c>
      <c r="K448" s="665" t="s">
        <v>3639</v>
      </c>
      <c r="L448" s="666">
        <v>53.57</v>
      </c>
      <c r="M448" s="666">
        <v>107.14</v>
      </c>
      <c r="N448" s="665">
        <v>2</v>
      </c>
      <c r="O448" s="748">
        <v>1</v>
      </c>
      <c r="P448" s="666"/>
      <c r="Q448" s="681">
        <v>0</v>
      </c>
      <c r="R448" s="665"/>
      <c r="S448" s="681">
        <v>0</v>
      </c>
      <c r="T448" s="748"/>
      <c r="U448" s="704">
        <v>0</v>
      </c>
    </row>
    <row r="449" spans="1:21" ht="14.4" customHeight="1" x14ac:dyDescent="0.3">
      <c r="A449" s="664">
        <v>30</v>
      </c>
      <c r="B449" s="665" t="s">
        <v>521</v>
      </c>
      <c r="C449" s="665" t="s">
        <v>3969</v>
      </c>
      <c r="D449" s="746" t="s">
        <v>5322</v>
      </c>
      <c r="E449" s="747" t="s">
        <v>3984</v>
      </c>
      <c r="F449" s="665" t="s">
        <v>3967</v>
      </c>
      <c r="G449" s="665" t="s">
        <v>4382</v>
      </c>
      <c r="H449" s="665" t="s">
        <v>522</v>
      </c>
      <c r="I449" s="665" t="s">
        <v>4497</v>
      </c>
      <c r="J449" s="665" t="s">
        <v>3982</v>
      </c>
      <c r="K449" s="665"/>
      <c r="L449" s="666">
        <v>0</v>
      </c>
      <c r="M449" s="666">
        <v>0</v>
      </c>
      <c r="N449" s="665">
        <v>1</v>
      </c>
      <c r="O449" s="748">
        <v>1</v>
      </c>
      <c r="P449" s="666"/>
      <c r="Q449" s="681"/>
      <c r="R449" s="665"/>
      <c r="S449" s="681">
        <v>0</v>
      </c>
      <c r="T449" s="748"/>
      <c r="U449" s="704">
        <v>0</v>
      </c>
    </row>
    <row r="450" spans="1:21" ht="14.4" customHeight="1" x14ac:dyDescent="0.3">
      <c r="A450" s="664">
        <v>30</v>
      </c>
      <c r="B450" s="665" t="s">
        <v>521</v>
      </c>
      <c r="C450" s="665" t="s">
        <v>3969</v>
      </c>
      <c r="D450" s="746" t="s">
        <v>5322</v>
      </c>
      <c r="E450" s="747" t="s">
        <v>3984</v>
      </c>
      <c r="F450" s="665" t="s">
        <v>3968</v>
      </c>
      <c r="G450" s="665" t="s">
        <v>4498</v>
      </c>
      <c r="H450" s="665" t="s">
        <v>522</v>
      </c>
      <c r="I450" s="665" t="s">
        <v>4499</v>
      </c>
      <c r="J450" s="665" t="s">
        <v>4500</v>
      </c>
      <c r="K450" s="665" t="s">
        <v>4501</v>
      </c>
      <c r="L450" s="666">
        <v>566</v>
      </c>
      <c r="M450" s="666">
        <v>566</v>
      </c>
      <c r="N450" s="665">
        <v>1</v>
      </c>
      <c r="O450" s="748">
        <v>1</v>
      </c>
      <c r="P450" s="666">
        <v>566</v>
      </c>
      <c r="Q450" s="681">
        <v>1</v>
      </c>
      <c r="R450" s="665">
        <v>1</v>
      </c>
      <c r="S450" s="681">
        <v>1</v>
      </c>
      <c r="T450" s="748">
        <v>1</v>
      </c>
      <c r="U450" s="704">
        <v>1</v>
      </c>
    </row>
    <row r="451" spans="1:21" ht="14.4" customHeight="1" x14ac:dyDescent="0.3">
      <c r="A451" s="664">
        <v>30</v>
      </c>
      <c r="B451" s="665" t="s">
        <v>521</v>
      </c>
      <c r="C451" s="665" t="s">
        <v>3969</v>
      </c>
      <c r="D451" s="746" t="s">
        <v>5322</v>
      </c>
      <c r="E451" s="747" t="s">
        <v>3985</v>
      </c>
      <c r="F451" s="665" t="s">
        <v>3966</v>
      </c>
      <c r="G451" s="665" t="s">
        <v>4134</v>
      </c>
      <c r="H451" s="665" t="s">
        <v>522</v>
      </c>
      <c r="I451" s="665" t="s">
        <v>1801</v>
      </c>
      <c r="J451" s="665" t="s">
        <v>1802</v>
      </c>
      <c r="K451" s="665" t="s">
        <v>4502</v>
      </c>
      <c r="L451" s="666">
        <v>263.26</v>
      </c>
      <c r="M451" s="666">
        <v>263.26</v>
      </c>
      <c r="N451" s="665">
        <v>1</v>
      </c>
      <c r="O451" s="748">
        <v>0.5</v>
      </c>
      <c r="P451" s="666"/>
      <c r="Q451" s="681">
        <v>0</v>
      </c>
      <c r="R451" s="665"/>
      <c r="S451" s="681">
        <v>0</v>
      </c>
      <c r="T451" s="748"/>
      <c r="U451" s="704">
        <v>0</v>
      </c>
    </row>
    <row r="452" spans="1:21" ht="14.4" customHeight="1" x14ac:dyDescent="0.3">
      <c r="A452" s="664">
        <v>30</v>
      </c>
      <c r="B452" s="665" t="s">
        <v>521</v>
      </c>
      <c r="C452" s="665" t="s">
        <v>3969</v>
      </c>
      <c r="D452" s="746" t="s">
        <v>5322</v>
      </c>
      <c r="E452" s="747" t="s">
        <v>3985</v>
      </c>
      <c r="F452" s="665" t="s">
        <v>3966</v>
      </c>
      <c r="G452" s="665" t="s">
        <v>4503</v>
      </c>
      <c r="H452" s="665" t="s">
        <v>522</v>
      </c>
      <c r="I452" s="665" t="s">
        <v>1906</v>
      </c>
      <c r="J452" s="665" t="s">
        <v>4504</v>
      </c>
      <c r="K452" s="665" t="s">
        <v>4221</v>
      </c>
      <c r="L452" s="666">
        <v>143.34</v>
      </c>
      <c r="M452" s="666">
        <v>143.34</v>
      </c>
      <c r="N452" s="665">
        <v>1</v>
      </c>
      <c r="O452" s="748">
        <v>0.5</v>
      </c>
      <c r="P452" s="666"/>
      <c r="Q452" s="681">
        <v>0</v>
      </c>
      <c r="R452" s="665"/>
      <c r="S452" s="681">
        <v>0</v>
      </c>
      <c r="T452" s="748"/>
      <c r="U452" s="704">
        <v>0</v>
      </c>
    </row>
    <row r="453" spans="1:21" ht="14.4" customHeight="1" x14ac:dyDescent="0.3">
      <c r="A453" s="664">
        <v>30</v>
      </c>
      <c r="B453" s="665" t="s">
        <v>521</v>
      </c>
      <c r="C453" s="665" t="s">
        <v>3969</v>
      </c>
      <c r="D453" s="746" t="s">
        <v>5322</v>
      </c>
      <c r="E453" s="747" t="s">
        <v>3985</v>
      </c>
      <c r="F453" s="665" t="s">
        <v>3966</v>
      </c>
      <c r="G453" s="665" t="s">
        <v>3990</v>
      </c>
      <c r="H453" s="665" t="s">
        <v>522</v>
      </c>
      <c r="I453" s="665" t="s">
        <v>682</v>
      </c>
      <c r="J453" s="665" t="s">
        <v>683</v>
      </c>
      <c r="K453" s="665" t="s">
        <v>4138</v>
      </c>
      <c r="L453" s="666">
        <v>65.28</v>
      </c>
      <c r="M453" s="666">
        <v>130.56</v>
      </c>
      <c r="N453" s="665">
        <v>2</v>
      </c>
      <c r="O453" s="748">
        <v>1</v>
      </c>
      <c r="P453" s="666">
        <v>65.28</v>
      </c>
      <c r="Q453" s="681">
        <v>0.5</v>
      </c>
      <c r="R453" s="665">
        <v>1</v>
      </c>
      <c r="S453" s="681">
        <v>0.5</v>
      </c>
      <c r="T453" s="748">
        <v>0.5</v>
      </c>
      <c r="U453" s="704">
        <v>0.5</v>
      </c>
    </row>
    <row r="454" spans="1:21" ht="14.4" customHeight="1" x14ac:dyDescent="0.3">
      <c r="A454" s="664">
        <v>30</v>
      </c>
      <c r="B454" s="665" t="s">
        <v>521</v>
      </c>
      <c r="C454" s="665" t="s">
        <v>3969</v>
      </c>
      <c r="D454" s="746" t="s">
        <v>5322</v>
      </c>
      <c r="E454" s="747" t="s">
        <v>3985</v>
      </c>
      <c r="F454" s="665" t="s">
        <v>3966</v>
      </c>
      <c r="G454" s="665" t="s">
        <v>3990</v>
      </c>
      <c r="H454" s="665" t="s">
        <v>522</v>
      </c>
      <c r="I454" s="665" t="s">
        <v>719</v>
      </c>
      <c r="J454" s="665" t="s">
        <v>720</v>
      </c>
      <c r="K454" s="665" t="s">
        <v>3991</v>
      </c>
      <c r="L454" s="666">
        <v>36.270000000000003</v>
      </c>
      <c r="M454" s="666">
        <v>72.540000000000006</v>
      </c>
      <c r="N454" s="665">
        <v>2</v>
      </c>
      <c r="O454" s="748">
        <v>1</v>
      </c>
      <c r="P454" s="666"/>
      <c r="Q454" s="681">
        <v>0</v>
      </c>
      <c r="R454" s="665"/>
      <c r="S454" s="681">
        <v>0</v>
      </c>
      <c r="T454" s="748"/>
      <c r="U454" s="704">
        <v>0</v>
      </c>
    </row>
    <row r="455" spans="1:21" ht="14.4" customHeight="1" x14ac:dyDescent="0.3">
      <c r="A455" s="664">
        <v>30</v>
      </c>
      <c r="B455" s="665" t="s">
        <v>521</v>
      </c>
      <c r="C455" s="665" t="s">
        <v>3969</v>
      </c>
      <c r="D455" s="746" t="s">
        <v>5322</v>
      </c>
      <c r="E455" s="747" t="s">
        <v>3985</v>
      </c>
      <c r="F455" s="665" t="s">
        <v>3966</v>
      </c>
      <c r="G455" s="665" t="s">
        <v>3992</v>
      </c>
      <c r="H455" s="665" t="s">
        <v>2584</v>
      </c>
      <c r="I455" s="665" t="s">
        <v>2825</v>
      </c>
      <c r="J455" s="665" t="s">
        <v>3905</v>
      </c>
      <c r="K455" s="665" t="s">
        <v>3906</v>
      </c>
      <c r="L455" s="666">
        <v>14.11</v>
      </c>
      <c r="M455" s="666">
        <v>14.11</v>
      </c>
      <c r="N455" s="665">
        <v>1</v>
      </c>
      <c r="O455" s="748">
        <v>0.5</v>
      </c>
      <c r="P455" s="666"/>
      <c r="Q455" s="681">
        <v>0</v>
      </c>
      <c r="R455" s="665"/>
      <c r="S455" s="681">
        <v>0</v>
      </c>
      <c r="T455" s="748"/>
      <c r="U455" s="704">
        <v>0</v>
      </c>
    </row>
    <row r="456" spans="1:21" ht="14.4" customHeight="1" x14ac:dyDescent="0.3">
      <c r="A456" s="664">
        <v>30</v>
      </c>
      <c r="B456" s="665" t="s">
        <v>521</v>
      </c>
      <c r="C456" s="665" t="s">
        <v>3969</v>
      </c>
      <c r="D456" s="746" t="s">
        <v>5322</v>
      </c>
      <c r="E456" s="747" t="s">
        <v>3985</v>
      </c>
      <c r="F456" s="665" t="s">
        <v>3966</v>
      </c>
      <c r="G456" s="665" t="s">
        <v>3992</v>
      </c>
      <c r="H456" s="665" t="s">
        <v>2584</v>
      </c>
      <c r="I456" s="665" t="s">
        <v>2709</v>
      </c>
      <c r="J456" s="665" t="s">
        <v>3907</v>
      </c>
      <c r="K456" s="665" t="s">
        <v>3908</v>
      </c>
      <c r="L456" s="666">
        <v>4.7</v>
      </c>
      <c r="M456" s="666">
        <v>4.7</v>
      </c>
      <c r="N456" s="665">
        <v>1</v>
      </c>
      <c r="O456" s="748">
        <v>0.5</v>
      </c>
      <c r="P456" s="666"/>
      <c r="Q456" s="681">
        <v>0</v>
      </c>
      <c r="R456" s="665"/>
      <c r="S456" s="681">
        <v>0</v>
      </c>
      <c r="T456" s="748"/>
      <c r="U456" s="704">
        <v>0</v>
      </c>
    </row>
    <row r="457" spans="1:21" ht="14.4" customHeight="1" x14ac:dyDescent="0.3">
      <c r="A457" s="664">
        <v>30</v>
      </c>
      <c r="B457" s="665" t="s">
        <v>521</v>
      </c>
      <c r="C457" s="665" t="s">
        <v>3969</v>
      </c>
      <c r="D457" s="746" t="s">
        <v>5322</v>
      </c>
      <c r="E457" s="747" t="s">
        <v>3985</v>
      </c>
      <c r="F457" s="665" t="s">
        <v>3966</v>
      </c>
      <c r="G457" s="665" t="s">
        <v>4110</v>
      </c>
      <c r="H457" s="665" t="s">
        <v>522</v>
      </c>
      <c r="I457" s="665" t="s">
        <v>1264</v>
      </c>
      <c r="J457" s="665" t="s">
        <v>1265</v>
      </c>
      <c r="K457" s="665" t="s">
        <v>3732</v>
      </c>
      <c r="L457" s="666">
        <v>62.18</v>
      </c>
      <c r="M457" s="666">
        <v>62.18</v>
      </c>
      <c r="N457" s="665">
        <v>1</v>
      </c>
      <c r="O457" s="748">
        <v>0.5</v>
      </c>
      <c r="P457" s="666">
        <v>62.18</v>
      </c>
      <c r="Q457" s="681">
        <v>1</v>
      </c>
      <c r="R457" s="665">
        <v>1</v>
      </c>
      <c r="S457" s="681">
        <v>1</v>
      </c>
      <c r="T457" s="748">
        <v>0.5</v>
      </c>
      <c r="U457" s="704">
        <v>1</v>
      </c>
    </row>
    <row r="458" spans="1:21" ht="14.4" customHeight="1" x14ac:dyDescent="0.3">
      <c r="A458" s="664">
        <v>30</v>
      </c>
      <c r="B458" s="665" t="s">
        <v>521</v>
      </c>
      <c r="C458" s="665" t="s">
        <v>3969</v>
      </c>
      <c r="D458" s="746" t="s">
        <v>5322</v>
      </c>
      <c r="E458" s="747" t="s">
        <v>3985</v>
      </c>
      <c r="F458" s="665" t="s">
        <v>3966</v>
      </c>
      <c r="G458" s="665" t="s">
        <v>4110</v>
      </c>
      <c r="H458" s="665" t="s">
        <v>522</v>
      </c>
      <c r="I458" s="665" t="s">
        <v>4143</v>
      </c>
      <c r="J458" s="665" t="s">
        <v>1258</v>
      </c>
      <c r="K458" s="665" t="s">
        <v>4127</v>
      </c>
      <c r="L458" s="666">
        <v>0</v>
      </c>
      <c r="M458" s="666">
        <v>0</v>
      </c>
      <c r="N458" s="665">
        <v>2</v>
      </c>
      <c r="O458" s="748">
        <v>1</v>
      </c>
      <c r="P458" s="666">
        <v>0</v>
      </c>
      <c r="Q458" s="681"/>
      <c r="R458" s="665">
        <v>1</v>
      </c>
      <c r="S458" s="681">
        <v>0.5</v>
      </c>
      <c r="T458" s="748">
        <v>0.5</v>
      </c>
      <c r="U458" s="704">
        <v>0.5</v>
      </c>
    </row>
    <row r="459" spans="1:21" ht="14.4" customHeight="1" x14ac:dyDescent="0.3">
      <c r="A459" s="664">
        <v>30</v>
      </c>
      <c r="B459" s="665" t="s">
        <v>521</v>
      </c>
      <c r="C459" s="665" t="s">
        <v>3969</v>
      </c>
      <c r="D459" s="746" t="s">
        <v>5322</v>
      </c>
      <c r="E459" s="747" t="s">
        <v>3985</v>
      </c>
      <c r="F459" s="665" t="s">
        <v>3966</v>
      </c>
      <c r="G459" s="665" t="s">
        <v>4110</v>
      </c>
      <c r="H459" s="665" t="s">
        <v>522</v>
      </c>
      <c r="I459" s="665" t="s">
        <v>4111</v>
      </c>
      <c r="J459" s="665" t="s">
        <v>1258</v>
      </c>
      <c r="K459" s="665" t="s">
        <v>3746</v>
      </c>
      <c r="L459" s="666">
        <v>0</v>
      </c>
      <c r="M459" s="666">
        <v>0</v>
      </c>
      <c r="N459" s="665">
        <v>1</v>
      </c>
      <c r="O459" s="748">
        <v>0.5</v>
      </c>
      <c r="P459" s="666"/>
      <c r="Q459" s="681"/>
      <c r="R459" s="665"/>
      <c r="S459" s="681">
        <v>0</v>
      </c>
      <c r="T459" s="748"/>
      <c r="U459" s="704">
        <v>0</v>
      </c>
    </row>
    <row r="460" spans="1:21" ht="14.4" customHeight="1" x14ac:dyDescent="0.3">
      <c r="A460" s="664">
        <v>30</v>
      </c>
      <c r="B460" s="665" t="s">
        <v>521</v>
      </c>
      <c r="C460" s="665" t="s">
        <v>3969</v>
      </c>
      <c r="D460" s="746" t="s">
        <v>5322</v>
      </c>
      <c r="E460" s="747" t="s">
        <v>3985</v>
      </c>
      <c r="F460" s="665" t="s">
        <v>3966</v>
      </c>
      <c r="G460" s="665" t="s">
        <v>4110</v>
      </c>
      <c r="H460" s="665" t="s">
        <v>522</v>
      </c>
      <c r="I460" s="665" t="s">
        <v>1261</v>
      </c>
      <c r="J460" s="665" t="s">
        <v>1258</v>
      </c>
      <c r="K460" s="665" t="s">
        <v>3746</v>
      </c>
      <c r="L460" s="666">
        <v>31.09</v>
      </c>
      <c r="M460" s="666">
        <v>62.18</v>
      </c>
      <c r="N460" s="665">
        <v>2</v>
      </c>
      <c r="O460" s="748">
        <v>1</v>
      </c>
      <c r="P460" s="666"/>
      <c r="Q460" s="681">
        <v>0</v>
      </c>
      <c r="R460" s="665"/>
      <c r="S460" s="681">
        <v>0</v>
      </c>
      <c r="T460" s="748"/>
      <c r="U460" s="704">
        <v>0</v>
      </c>
    </row>
    <row r="461" spans="1:21" ht="14.4" customHeight="1" x14ac:dyDescent="0.3">
      <c r="A461" s="664">
        <v>30</v>
      </c>
      <c r="B461" s="665" t="s">
        <v>521</v>
      </c>
      <c r="C461" s="665" t="s">
        <v>3969</v>
      </c>
      <c r="D461" s="746" t="s">
        <v>5322</v>
      </c>
      <c r="E461" s="747" t="s">
        <v>3985</v>
      </c>
      <c r="F461" s="665" t="s">
        <v>3966</v>
      </c>
      <c r="G461" s="665" t="s">
        <v>3999</v>
      </c>
      <c r="H461" s="665" t="s">
        <v>2584</v>
      </c>
      <c r="I461" s="665" t="s">
        <v>3422</v>
      </c>
      <c r="J461" s="665" t="s">
        <v>3056</v>
      </c>
      <c r="K461" s="665" t="s">
        <v>3819</v>
      </c>
      <c r="L461" s="666">
        <v>154.36000000000001</v>
      </c>
      <c r="M461" s="666">
        <v>617.44000000000005</v>
      </c>
      <c r="N461" s="665">
        <v>4</v>
      </c>
      <c r="O461" s="748">
        <v>2.5</v>
      </c>
      <c r="P461" s="666"/>
      <c r="Q461" s="681">
        <v>0</v>
      </c>
      <c r="R461" s="665"/>
      <c r="S461" s="681">
        <v>0</v>
      </c>
      <c r="T461" s="748"/>
      <c r="U461" s="704">
        <v>0</v>
      </c>
    </row>
    <row r="462" spans="1:21" ht="14.4" customHeight="1" x14ac:dyDescent="0.3">
      <c r="A462" s="664">
        <v>30</v>
      </c>
      <c r="B462" s="665" t="s">
        <v>521</v>
      </c>
      <c r="C462" s="665" t="s">
        <v>3969</v>
      </c>
      <c r="D462" s="746" t="s">
        <v>5322</v>
      </c>
      <c r="E462" s="747" t="s">
        <v>3985</v>
      </c>
      <c r="F462" s="665" t="s">
        <v>3966</v>
      </c>
      <c r="G462" s="665" t="s">
        <v>4505</v>
      </c>
      <c r="H462" s="665" t="s">
        <v>522</v>
      </c>
      <c r="I462" s="665" t="s">
        <v>1671</v>
      </c>
      <c r="J462" s="665" t="s">
        <v>4506</v>
      </c>
      <c r="K462" s="665" t="s">
        <v>3919</v>
      </c>
      <c r="L462" s="666">
        <v>30.79</v>
      </c>
      <c r="M462" s="666">
        <v>30.79</v>
      </c>
      <c r="N462" s="665">
        <v>1</v>
      </c>
      <c r="O462" s="748">
        <v>0.5</v>
      </c>
      <c r="P462" s="666">
        <v>30.79</v>
      </c>
      <c r="Q462" s="681">
        <v>1</v>
      </c>
      <c r="R462" s="665">
        <v>1</v>
      </c>
      <c r="S462" s="681">
        <v>1</v>
      </c>
      <c r="T462" s="748">
        <v>0.5</v>
      </c>
      <c r="U462" s="704">
        <v>1</v>
      </c>
    </row>
    <row r="463" spans="1:21" ht="14.4" customHeight="1" x14ac:dyDescent="0.3">
      <c r="A463" s="664">
        <v>30</v>
      </c>
      <c r="B463" s="665" t="s">
        <v>521</v>
      </c>
      <c r="C463" s="665" t="s">
        <v>3969</v>
      </c>
      <c r="D463" s="746" t="s">
        <v>5322</v>
      </c>
      <c r="E463" s="747" t="s">
        <v>3985</v>
      </c>
      <c r="F463" s="665" t="s">
        <v>3966</v>
      </c>
      <c r="G463" s="665" t="s">
        <v>4505</v>
      </c>
      <c r="H463" s="665" t="s">
        <v>522</v>
      </c>
      <c r="I463" s="665" t="s">
        <v>4507</v>
      </c>
      <c r="J463" s="665" t="s">
        <v>4508</v>
      </c>
      <c r="K463" s="665" t="s">
        <v>4509</v>
      </c>
      <c r="L463" s="666">
        <v>32.99</v>
      </c>
      <c r="M463" s="666">
        <v>32.99</v>
      </c>
      <c r="N463" s="665">
        <v>1</v>
      </c>
      <c r="O463" s="748">
        <v>0.5</v>
      </c>
      <c r="P463" s="666"/>
      <c r="Q463" s="681">
        <v>0</v>
      </c>
      <c r="R463" s="665"/>
      <c r="S463" s="681">
        <v>0</v>
      </c>
      <c r="T463" s="748"/>
      <c r="U463" s="704">
        <v>0</v>
      </c>
    </row>
    <row r="464" spans="1:21" ht="14.4" customHeight="1" x14ac:dyDescent="0.3">
      <c r="A464" s="664">
        <v>30</v>
      </c>
      <c r="B464" s="665" t="s">
        <v>521</v>
      </c>
      <c r="C464" s="665" t="s">
        <v>3969</v>
      </c>
      <c r="D464" s="746" t="s">
        <v>5322</v>
      </c>
      <c r="E464" s="747" t="s">
        <v>3985</v>
      </c>
      <c r="F464" s="665" t="s">
        <v>3966</v>
      </c>
      <c r="G464" s="665" t="s">
        <v>4000</v>
      </c>
      <c r="H464" s="665" t="s">
        <v>2584</v>
      </c>
      <c r="I464" s="665" t="s">
        <v>4147</v>
      </c>
      <c r="J464" s="665" t="s">
        <v>4148</v>
      </c>
      <c r="K464" s="665" t="s">
        <v>4149</v>
      </c>
      <c r="L464" s="666">
        <v>278.64</v>
      </c>
      <c r="M464" s="666">
        <v>278.64</v>
      </c>
      <c r="N464" s="665">
        <v>1</v>
      </c>
      <c r="O464" s="748">
        <v>0.5</v>
      </c>
      <c r="P464" s="666">
        <v>278.64</v>
      </c>
      <c r="Q464" s="681">
        <v>1</v>
      </c>
      <c r="R464" s="665">
        <v>1</v>
      </c>
      <c r="S464" s="681">
        <v>1</v>
      </c>
      <c r="T464" s="748">
        <v>0.5</v>
      </c>
      <c r="U464" s="704">
        <v>1</v>
      </c>
    </row>
    <row r="465" spans="1:21" ht="14.4" customHeight="1" x14ac:dyDescent="0.3">
      <c r="A465" s="664">
        <v>30</v>
      </c>
      <c r="B465" s="665" t="s">
        <v>521</v>
      </c>
      <c r="C465" s="665" t="s">
        <v>3969</v>
      </c>
      <c r="D465" s="746" t="s">
        <v>5322</v>
      </c>
      <c r="E465" s="747" t="s">
        <v>3985</v>
      </c>
      <c r="F465" s="665" t="s">
        <v>3966</v>
      </c>
      <c r="G465" s="665" t="s">
        <v>4000</v>
      </c>
      <c r="H465" s="665" t="s">
        <v>2584</v>
      </c>
      <c r="I465" s="665" t="s">
        <v>4393</v>
      </c>
      <c r="J465" s="665" t="s">
        <v>4394</v>
      </c>
      <c r="K465" s="665" t="s">
        <v>4395</v>
      </c>
      <c r="L465" s="666">
        <v>117.73</v>
      </c>
      <c r="M465" s="666">
        <v>117.73</v>
      </c>
      <c r="N465" s="665">
        <v>1</v>
      </c>
      <c r="O465" s="748">
        <v>0.5</v>
      </c>
      <c r="P465" s="666"/>
      <c r="Q465" s="681">
        <v>0</v>
      </c>
      <c r="R465" s="665"/>
      <c r="S465" s="681">
        <v>0</v>
      </c>
      <c r="T465" s="748"/>
      <c r="U465" s="704">
        <v>0</v>
      </c>
    </row>
    <row r="466" spans="1:21" ht="14.4" customHeight="1" x14ac:dyDescent="0.3">
      <c r="A466" s="664">
        <v>30</v>
      </c>
      <c r="B466" s="665" t="s">
        <v>521</v>
      </c>
      <c r="C466" s="665" t="s">
        <v>3969</v>
      </c>
      <c r="D466" s="746" t="s">
        <v>5322</v>
      </c>
      <c r="E466" s="747" t="s">
        <v>3985</v>
      </c>
      <c r="F466" s="665" t="s">
        <v>3966</v>
      </c>
      <c r="G466" s="665" t="s">
        <v>4000</v>
      </c>
      <c r="H466" s="665" t="s">
        <v>2584</v>
      </c>
      <c r="I466" s="665" t="s">
        <v>2716</v>
      </c>
      <c r="J466" s="665" t="s">
        <v>3781</v>
      </c>
      <c r="K466" s="665" t="s">
        <v>3722</v>
      </c>
      <c r="L466" s="666">
        <v>58.86</v>
      </c>
      <c r="M466" s="666">
        <v>117.72</v>
      </c>
      <c r="N466" s="665">
        <v>2</v>
      </c>
      <c r="O466" s="748">
        <v>1</v>
      </c>
      <c r="P466" s="666"/>
      <c r="Q466" s="681">
        <v>0</v>
      </c>
      <c r="R466" s="665"/>
      <c r="S466" s="681">
        <v>0</v>
      </c>
      <c r="T466" s="748"/>
      <c r="U466" s="704">
        <v>0</v>
      </c>
    </row>
    <row r="467" spans="1:21" ht="14.4" customHeight="1" x14ac:dyDescent="0.3">
      <c r="A467" s="664">
        <v>30</v>
      </c>
      <c r="B467" s="665" t="s">
        <v>521</v>
      </c>
      <c r="C467" s="665" t="s">
        <v>3969</v>
      </c>
      <c r="D467" s="746" t="s">
        <v>5322</v>
      </c>
      <c r="E467" s="747" t="s">
        <v>3985</v>
      </c>
      <c r="F467" s="665" t="s">
        <v>3966</v>
      </c>
      <c r="G467" s="665" t="s">
        <v>4000</v>
      </c>
      <c r="H467" s="665" t="s">
        <v>2584</v>
      </c>
      <c r="I467" s="665" t="s">
        <v>2719</v>
      </c>
      <c r="J467" s="665" t="s">
        <v>2724</v>
      </c>
      <c r="K467" s="665" t="s">
        <v>3779</v>
      </c>
      <c r="L467" s="666">
        <v>117.73</v>
      </c>
      <c r="M467" s="666">
        <v>588.65</v>
      </c>
      <c r="N467" s="665">
        <v>5</v>
      </c>
      <c r="O467" s="748">
        <v>2.5</v>
      </c>
      <c r="P467" s="666">
        <v>117.73</v>
      </c>
      <c r="Q467" s="681">
        <v>0.2</v>
      </c>
      <c r="R467" s="665">
        <v>1</v>
      </c>
      <c r="S467" s="681">
        <v>0.2</v>
      </c>
      <c r="T467" s="748">
        <v>1</v>
      </c>
      <c r="U467" s="704">
        <v>0.4</v>
      </c>
    </row>
    <row r="468" spans="1:21" ht="14.4" customHeight="1" x14ac:dyDescent="0.3">
      <c r="A468" s="664">
        <v>30</v>
      </c>
      <c r="B468" s="665" t="s">
        <v>521</v>
      </c>
      <c r="C468" s="665" t="s">
        <v>3969</v>
      </c>
      <c r="D468" s="746" t="s">
        <v>5322</v>
      </c>
      <c r="E468" s="747" t="s">
        <v>3985</v>
      </c>
      <c r="F468" s="665" t="s">
        <v>3966</v>
      </c>
      <c r="G468" s="665" t="s">
        <v>4000</v>
      </c>
      <c r="H468" s="665" t="s">
        <v>2584</v>
      </c>
      <c r="I468" s="665" t="s">
        <v>2833</v>
      </c>
      <c r="J468" s="665" t="s">
        <v>2838</v>
      </c>
      <c r="K468" s="665" t="s">
        <v>3783</v>
      </c>
      <c r="L468" s="666">
        <v>181.13</v>
      </c>
      <c r="M468" s="666">
        <v>181.13</v>
      </c>
      <c r="N468" s="665">
        <v>1</v>
      </c>
      <c r="O468" s="748">
        <v>0.5</v>
      </c>
      <c r="P468" s="666"/>
      <c r="Q468" s="681">
        <v>0</v>
      </c>
      <c r="R468" s="665"/>
      <c r="S468" s="681">
        <v>0</v>
      </c>
      <c r="T468" s="748"/>
      <c r="U468" s="704">
        <v>0</v>
      </c>
    </row>
    <row r="469" spans="1:21" ht="14.4" customHeight="1" x14ac:dyDescent="0.3">
      <c r="A469" s="664">
        <v>30</v>
      </c>
      <c r="B469" s="665" t="s">
        <v>521</v>
      </c>
      <c r="C469" s="665" t="s">
        <v>3969</v>
      </c>
      <c r="D469" s="746" t="s">
        <v>5322</v>
      </c>
      <c r="E469" s="747" t="s">
        <v>3985</v>
      </c>
      <c r="F469" s="665" t="s">
        <v>3966</v>
      </c>
      <c r="G469" s="665" t="s">
        <v>4000</v>
      </c>
      <c r="H469" s="665" t="s">
        <v>2584</v>
      </c>
      <c r="I469" s="665" t="s">
        <v>4510</v>
      </c>
      <c r="J469" s="665" t="s">
        <v>4394</v>
      </c>
      <c r="K469" s="665" t="s">
        <v>3779</v>
      </c>
      <c r="L469" s="666">
        <v>117.73</v>
      </c>
      <c r="M469" s="666">
        <v>117.73</v>
      </c>
      <c r="N469" s="665">
        <v>1</v>
      </c>
      <c r="O469" s="748">
        <v>0.5</v>
      </c>
      <c r="P469" s="666"/>
      <c r="Q469" s="681">
        <v>0</v>
      </c>
      <c r="R469" s="665"/>
      <c r="S469" s="681">
        <v>0</v>
      </c>
      <c r="T469" s="748"/>
      <c r="U469" s="704">
        <v>0</v>
      </c>
    </row>
    <row r="470" spans="1:21" ht="14.4" customHeight="1" x14ac:dyDescent="0.3">
      <c r="A470" s="664">
        <v>30</v>
      </c>
      <c r="B470" s="665" t="s">
        <v>521</v>
      </c>
      <c r="C470" s="665" t="s">
        <v>3969</v>
      </c>
      <c r="D470" s="746" t="s">
        <v>5322</v>
      </c>
      <c r="E470" s="747" t="s">
        <v>3985</v>
      </c>
      <c r="F470" s="665" t="s">
        <v>3966</v>
      </c>
      <c r="G470" s="665" t="s">
        <v>4000</v>
      </c>
      <c r="H470" s="665" t="s">
        <v>522</v>
      </c>
      <c r="I470" s="665" t="s">
        <v>4511</v>
      </c>
      <c r="J470" s="665" t="s">
        <v>3781</v>
      </c>
      <c r="K470" s="665" t="s">
        <v>4512</v>
      </c>
      <c r="L470" s="666">
        <v>0</v>
      </c>
      <c r="M470" s="666">
        <v>0</v>
      </c>
      <c r="N470" s="665">
        <v>1</v>
      </c>
      <c r="O470" s="748">
        <v>0.5</v>
      </c>
      <c r="P470" s="666"/>
      <c r="Q470" s="681"/>
      <c r="R470" s="665"/>
      <c r="S470" s="681">
        <v>0</v>
      </c>
      <c r="T470" s="748"/>
      <c r="U470" s="704">
        <v>0</v>
      </c>
    </row>
    <row r="471" spans="1:21" ht="14.4" customHeight="1" x14ac:dyDescent="0.3">
      <c r="A471" s="664">
        <v>30</v>
      </c>
      <c r="B471" s="665" t="s">
        <v>521</v>
      </c>
      <c r="C471" s="665" t="s">
        <v>3969</v>
      </c>
      <c r="D471" s="746" t="s">
        <v>5322</v>
      </c>
      <c r="E471" s="747" t="s">
        <v>3985</v>
      </c>
      <c r="F471" s="665" t="s">
        <v>3966</v>
      </c>
      <c r="G471" s="665" t="s">
        <v>4150</v>
      </c>
      <c r="H471" s="665" t="s">
        <v>522</v>
      </c>
      <c r="I471" s="665" t="s">
        <v>1827</v>
      </c>
      <c r="J471" s="665" t="s">
        <v>4513</v>
      </c>
      <c r="K471" s="665" t="s">
        <v>4514</v>
      </c>
      <c r="L471" s="666">
        <v>128.55000000000001</v>
      </c>
      <c r="M471" s="666">
        <v>128.55000000000001</v>
      </c>
      <c r="N471" s="665">
        <v>1</v>
      </c>
      <c r="O471" s="748">
        <v>0.5</v>
      </c>
      <c r="P471" s="666"/>
      <c r="Q471" s="681">
        <v>0</v>
      </c>
      <c r="R471" s="665"/>
      <c r="S471" s="681">
        <v>0</v>
      </c>
      <c r="T471" s="748"/>
      <c r="U471" s="704">
        <v>0</v>
      </c>
    </row>
    <row r="472" spans="1:21" ht="14.4" customHeight="1" x14ac:dyDescent="0.3">
      <c r="A472" s="664">
        <v>30</v>
      </c>
      <c r="B472" s="665" t="s">
        <v>521</v>
      </c>
      <c r="C472" s="665" t="s">
        <v>3969</v>
      </c>
      <c r="D472" s="746" t="s">
        <v>5322</v>
      </c>
      <c r="E472" s="747" t="s">
        <v>3985</v>
      </c>
      <c r="F472" s="665" t="s">
        <v>3966</v>
      </c>
      <c r="G472" s="665" t="s">
        <v>4153</v>
      </c>
      <c r="H472" s="665" t="s">
        <v>2584</v>
      </c>
      <c r="I472" s="665" t="s">
        <v>1519</v>
      </c>
      <c r="J472" s="665" t="s">
        <v>2844</v>
      </c>
      <c r="K472" s="665" t="s">
        <v>3930</v>
      </c>
      <c r="L472" s="666">
        <v>131.62</v>
      </c>
      <c r="M472" s="666">
        <v>131.62</v>
      </c>
      <c r="N472" s="665">
        <v>1</v>
      </c>
      <c r="O472" s="748">
        <v>0.5</v>
      </c>
      <c r="P472" s="666"/>
      <c r="Q472" s="681">
        <v>0</v>
      </c>
      <c r="R472" s="665"/>
      <c r="S472" s="681">
        <v>0</v>
      </c>
      <c r="T472" s="748"/>
      <c r="U472" s="704">
        <v>0</v>
      </c>
    </row>
    <row r="473" spans="1:21" ht="14.4" customHeight="1" x14ac:dyDescent="0.3">
      <c r="A473" s="664">
        <v>30</v>
      </c>
      <c r="B473" s="665" t="s">
        <v>521</v>
      </c>
      <c r="C473" s="665" t="s">
        <v>3969</v>
      </c>
      <c r="D473" s="746" t="s">
        <v>5322</v>
      </c>
      <c r="E473" s="747" t="s">
        <v>3985</v>
      </c>
      <c r="F473" s="665" t="s">
        <v>3966</v>
      </c>
      <c r="G473" s="665" t="s">
        <v>4001</v>
      </c>
      <c r="H473" s="665" t="s">
        <v>2584</v>
      </c>
      <c r="I473" s="665" t="s">
        <v>2657</v>
      </c>
      <c r="J473" s="665" t="s">
        <v>2658</v>
      </c>
      <c r="K473" s="665" t="s">
        <v>3718</v>
      </c>
      <c r="L473" s="666">
        <v>65.540000000000006</v>
      </c>
      <c r="M473" s="666">
        <v>65.540000000000006</v>
      </c>
      <c r="N473" s="665">
        <v>1</v>
      </c>
      <c r="O473" s="748">
        <v>0.5</v>
      </c>
      <c r="P473" s="666">
        <v>65.540000000000006</v>
      </c>
      <c r="Q473" s="681">
        <v>1</v>
      </c>
      <c r="R473" s="665">
        <v>1</v>
      </c>
      <c r="S473" s="681">
        <v>1</v>
      </c>
      <c r="T473" s="748">
        <v>0.5</v>
      </c>
      <c r="U473" s="704">
        <v>1</v>
      </c>
    </row>
    <row r="474" spans="1:21" ht="14.4" customHeight="1" x14ac:dyDescent="0.3">
      <c r="A474" s="664">
        <v>30</v>
      </c>
      <c r="B474" s="665" t="s">
        <v>521</v>
      </c>
      <c r="C474" s="665" t="s">
        <v>3969</v>
      </c>
      <c r="D474" s="746" t="s">
        <v>5322</v>
      </c>
      <c r="E474" s="747" t="s">
        <v>3985</v>
      </c>
      <c r="F474" s="665" t="s">
        <v>3966</v>
      </c>
      <c r="G474" s="665" t="s">
        <v>4515</v>
      </c>
      <c r="H474" s="665" t="s">
        <v>522</v>
      </c>
      <c r="I474" s="665" t="s">
        <v>1582</v>
      </c>
      <c r="J474" s="665" t="s">
        <v>1583</v>
      </c>
      <c r="K474" s="665" t="s">
        <v>3734</v>
      </c>
      <c r="L474" s="666">
        <v>69.16</v>
      </c>
      <c r="M474" s="666">
        <v>138.32</v>
      </c>
      <c r="N474" s="665">
        <v>2</v>
      </c>
      <c r="O474" s="748">
        <v>0.5</v>
      </c>
      <c r="P474" s="666"/>
      <c r="Q474" s="681">
        <v>0</v>
      </c>
      <c r="R474" s="665"/>
      <c r="S474" s="681">
        <v>0</v>
      </c>
      <c r="T474" s="748"/>
      <c r="U474" s="704">
        <v>0</v>
      </c>
    </row>
    <row r="475" spans="1:21" ht="14.4" customHeight="1" x14ac:dyDescent="0.3">
      <c r="A475" s="664">
        <v>30</v>
      </c>
      <c r="B475" s="665" t="s">
        <v>521</v>
      </c>
      <c r="C475" s="665" t="s">
        <v>3969</v>
      </c>
      <c r="D475" s="746" t="s">
        <v>5322</v>
      </c>
      <c r="E475" s="747" t="s">
        <v>3985</v>
      </c>
      <c r="F475" s="665" t="s">
        <v>3966</v>
      </c>
      <c r="G475" s="665" t="s">
        <v>4003</v>
      </c>
      <c r="H475" s="665" t="s">
        <v>2584</v>
      </c>
      <c r="I475" s="665" t="s">
        <v>2647</v>
      </c>
      <c r="J475" s="665" t="s">
        <v>2648</v>
      </c>
      <c r="K475" s="665" t="s">
        <v>3721</v>
      </c>
      <c r="L475" s="666">
        <v>35.11</v>
      </c>
      <c r="M475" s="666">
        <v>245.77</v>
      </c>
      <c r="N475" s="665">
        <v>7</v>
      </c>
      <c r="O475" s="748">
        <v>3.5</v>
      </c>
      <c r="P475" s="666">
        <v>70.22</v>
      </c>
      <c r="Q475" s="681">
        <v>0.2857142857142857</v>
      </c>
      <c r="R475" s="665">
        <v>2</v>
      </c>
      <c r="S475" s="681">
        <v>0.2857142857142857</v>
      </c>
      <c r="T475" s="748">
        <v>1</v>
      </c>
      <c r="U475" s="704">
        <v>0.2857142857142857</v>
      </c>
    </row>
    <row r="476" spans="1:21" ht="14.4" customHeight="1" x14ac:dyDescent="0.3">
      <c r="A476" s="664">
        <v>30</v>
      </c>
      <c r="B476" s="665" t="s">
        <v>521</v>
      </c>
      <c r="C476" s="665" t="s">
        <v>3969</v>
      </c>
      <c r="D476" s="746" t="s">
        <v>5322</v>
      </c>
      <c r="E476" s="747" t="s">
        <v>3985</v>
      </c>
      <c r="F476" s="665" t="s">
        <v>3966</v>
      </c>
      <c r="G476" s="665" t="s">
        <v>4003</v>
      </c>
      <c r="H476" s="665" t="s">
        <v>2584</v>
      </c>
      <c r="I476" s="665" t="s">
        <v>2650</v>
      </c>
      <c r="J476" s="665" t="s">
        <v>2651</v>
      </c>
      <c r="K476" s="665" t="s">
        <v>3722</v>
      </c>
      <c r="L476" s="666">
        <v>70.23</v>
      </c>
      <c r="M476" s="666">
        <v>140.46</v>
      </c>
      <c r="N476" s="665">
        <v>2</v>
      </c>
      <c r="O476" s="748">
        <v>1</v>
      </c>
      <c r="P476" s="666"/>
      <c r="Q476" s="681">
        <v>0</v>
      </c>
      <c r="R476" s="665"/>
      <c r="S476" s="681">
        <v>0</v>
      </c>
      <c r="T476" s="748"/>
      <c r="U476" s="704">
        <v>0</v>
      </c>
    </row>
    <row r="477" spans="1:21" ht="14.4" customHeight="1" x14ac:dyDescent="0.3">
      <c r="A477" s="664">
        <v>30</v>
      </c>
      <c r="B477" s="665" t="s">
        <v>521</v>
      </c>
      <c r="C477" s="665" t="s">
        <v>3969</v>
      </c>
      <c r="D477" s="746" t="s">
        <v>5322</v>
      </c>
      <c r="E477" s="747" t="s">
        <v>3985</v>
      </c>
      <c r="F477" s="665" t="s">
        <v>3966</v>
      </c>
      <c r="G477" s="665" t="s">
        <v>4397</v>
      </c>
      <c r="H477" s="665" t="s">
        <v>2584</v>
      </c>
      <c r="I477" s="665" t="s">
        <v>2598</v>
      </c>
      <c r="J477" s="665" t="s">
        <v>3729</v>
      </c>
      <c r="K477" s="665" t="s">
        <v>3730</v>
      </c>
      <c r="L477" s="666">
        <v>57.83</v>
      </c>
      <c r="M477" s="666">
        <v>57.83</v>
      </c>
      <c r="N477" s="665">
        <v>1</v>
      </c>
      <c r="O477" s="748">
        <v>0.5</v>
      </c>
      <c r="P477" s="666"/>
      <c r="Q477" s="681">
        <v>0</v>
      </c>
      <c r="R477" s="665"/>
      <c r="S477" s="681">
        <v>0</v>
      </c>
      <c r="T477" s="748"/>
      <c r="U477" s="704">
        <v>0</v>
      </c>
    </row>
    <row r="478" spans="1:21" ht="14.4" customHeight="1" x14ac:dyDescent="0.3">
      <c r="A478" s="664">
        <v>30</v>
      </c>
      <c r="B478" s="665" t="s">
        <v>521</v>
      </c>
      <c r="C478" s="665" t="s">
        <v>3969</v>
      </c>
      <c r="D478" s="746" t="s">
        <v>5322</v>
      </c>
      <c r="E478" s="747" t="s">
        <v>3985</v>
      </c>
      <c r="F478" s="665" t="s">
        <v>3966</v>
      </c>
      <c r="G478" s="665" t="s">
        <v>4397</v>
      </c>
      <c r="H478" s="665" t="s">
        <v>2584</v>
      </c>
      <c r="I478" s="665" t="s">
        <v>3001</v>
      </c>
      <c r="J478" s="665" t="s">
        <v>3727</v>
      </c>
      <c r="K478" s="665" t="s">
        <v>3728</v>
      </c>
      <c r="L478" s="666">
        <v>36.369999999999997</v>
      </c>
      <c r="M478" s="666">
        <v>36.369999999999997</v>
      </c>
      <c r="N478" s="665">
        <v>1</v>
      </c>
      <c r="O478" s="748">
        <v>0.5</v>
      </c>
      <c r="P478" s="666"/>
      <c r="Q478" s="681">
        <v>0</v>
      </c>
      <c r="R478" s="665"/>
      <c r="S478" s="681">
        <v>0</v>
      </c>
      <c r="T478" s="748"/>
      <c r="U478" s="704">
        <v>0</v>
      </c>
    </row>
    <row r="479" spans="1:21" ht="14.4" customHeight="1" x14ac:dyDescent="0.3">
      <c r="A479" s="664">
        <v>30</v>
      </c>
      <c r="B479" s="665" t="s">
        <v>521</v>
      </c>
      <c r="C479" s="665" t="s">
        <v>3969</v>
      </c>
      <c r="D479" s="746" t="s">
        <v>5322</v>
      </c>
      <c r="E479" s="747" t="s">
        <v>3985</v>
      </c>
      <c r="F479" s="665" t="s">
        <v>3966</v>
      </c>
      <c r="G479" s="665" t="s">
        <v>4516</v>
      </c>
      <c r="H479" s="665" t="s">
        <v>522</v>
      </c>
      <c r="I479" s="665" t="s">
        <v>1622</v>
      </c>
      <c r="J479" s="665" t="s">
        <v>4517</v>
      </c>
      <c r="K479" s="665" t="s">
        <v>4518</v>
      </c>
      <c r="L479" s="666">
        <v>45.05</v>
      </c>
      <c r="M479" s="666">
        <v>45.05</v>
      </c>
      <c r="N479" s="665">
        <v>1</v>
      </c>
      <c r="O479" s="748">
        <v>0.5</v>
      </c>
      <c r="P479" s="666"/>
      <c r="Q479" s="681">
        <v>0</v>
      </c>
      <c r="R479" s="665"/>
      <c r="S479" s="681">
        <v>0</v>
      </c>
      <c r="T479" s="748"/>
      <c r="U479" s="704">
        <v>0</v>
      </c>
    </row>
    <row r="480" spans="1:21" ht="14.4" customHeight="1" x14ac:dyDescent="0.3">
      <c r="A480" s="664">
        <v>30</v>
      </c>
      <c r="B480" s="665" t="s">
        <v>521</v>
      </c>
      <c r="C480" s="665" t="s">
        <v>3969</v>
      </c>
      <c r="D480" s="746" t="s">
        <v>5322</v>
      </c>
      <c r="E480" s="747" t="s">
        <v>3985</v>
      </c>
      <c r="F480" s="665" t="s">
        <v>3966</v>
      </c>
      <c r="G480" s="665" t="s">
        <v>4155</v>
      </c>
      <c r="H480" s="665" t="s">
        <v>522</v>
      </c>
      <c r="I480" s="665" t="s">
        <v>3412</v>
      </c>
      <c r="J480" s="665" t="s">
        <v>3413</v>
      </c>
      <c r="K480" s="665" t="s">
        <v>3828</v>
      </c>
      <c r="L480" s="666">
        <v>78.33</v>
      </c>
      <c r="M480" s="666">
        <v>78.33</v>
      </c>
      <c r="N480" s="665">
        <v>1</v>
      </c>
      <c r="O480" s="748">
        <v>0.5</v>
      </c>
      <c r="P480" s="666"/>
      <c r="Q480" s="681">
        <v>0</v>
      </c>
      <c r="R480" s="665"/>
      <c r="S480" s="681">
        <v>0</v>
      </c>
      <c r="T480" s="748"/>
      <c r="U480" s="704">
        <v>0</v>
      </c>
    </row>
    <row r="481" spans="1:21" ht="14.4" customHeight="1" x14ac:dyDescent="0.3">
      <c r="A481" s="664">
        <v>30</v>
      </c>
      <c r="B481" s="665" t="s">
        <v>521</v>
      </c>
      <c r="C481" s="665" t="s">
        <v>3969</v>
      </c>
      <c r="D481" s="746" t="s">
        <v>5322</v>
      </c>
      <c r="E481" s="747" t="s">
        <v>3985</v>
      </c>
      <c r="F481" s="665" t="s">
        <v>3966</v>
      </c>
      <c r="G481" s="665" t="s">
        <v>4006</v>
      </c>
      <c r="H481" s="665" t="s">
        <v>2584</v>
      </c>
      <c r="I481" s="665" t="s">
        <v>2930</v>
      </c>
      <c r="J481" s="665" t="s">
        <v>2931</v>
      </c>
      <c r="K481" s="665" t="s">
        <v>3779</v>
      </c>
      <c r="L481" s="666">
        <v>85.16</v>
      </c>
      <c r="M481" s="666">
        <v>255.48</v>
      </c>
      <c r="N481" s="665">
        <v>3</v>
      </c>
      <c r="O481" s="748">
        <v>1.5</v>
      </c>
      <c r="P481" s="666">
        <v>85.16</v>
      </c>
      <c r="Q481" s="681">
        <v>0.33333333333333331</v>
      </c>
      <c r="R481" s="665">
        <v>1</v>
      </c>
      <c r="S481" s="681">
        <v>0.33333333333333331</v>
      </c>
      <c r="T481" s="748">
        <v>0.5</v>
      </c>
      <c r="U481" s="704">
        <v>0.33333333333333331</v>
      </c>
    </row>
    <row r="482" spans="1:21" ht="14.4" customHeight="1" x14ac:dyDescent="0.3">
      <c r="A482" s="664">
        <v>30</v>
      </c>
      <c r="B482" s="665" t="s">
        <v>521</v>
      </c>
      <c r="C482" s="665" t="s">
        <v>3969</v>
      </c>
      <c r="D482" s="746" t="s">
        <v>5322</v>
      </c>
      <c r="E482" s="747" t="s">
        <v>3985</v>
      </c>
      <c r="F482" s="665" t="s">
        <v>3966</v>
      </c>
      <c r="G482" s="665" t="s">
        <v>4006</v>
      </c>
      <c r="H482" s="665" t="s">
        <v>2584</v>
      </c>
      <c r="I482" s="665" t="s">
        <v>2930</v>
      </c>
      <c r="J482" s="665" t="s">
        <v>2931</v>
      </c>
      <c r="K482" s="665" t="s">
        <v>3779</v>
      </c>
      <c r="L482" s="666">
        <v>132</v>
      </c>
      <c r="M482" s="666">
        <v>396</v>
      </c>
      <c r="N482" s="665">
        <v>3</v>
      </c>
      <c r="O482" s="748">
        <v>1.5</v>
      </c>
      <c r="P482" s="666">
        <v>264</v>
      </c>
      <c r="Q482" s="681">
        <v>0.66666666666666663</v>
      </c>
      <c r="R482" s="665">
        <v>2</v>
      </c>
      <c r="S482" s="681">
        <v>0.66666666666666663</v>
      </c>
      <c r="T482" s="748">
        <v>1</v>
      </c>
      <c r="U482" s="704">
        <v>0.66666666666666663</v>
      </c>
    </row>
    <row r="483" spans="1:21" ht="14.4" customHeight="1" x14ac:dyDescent="0.3">
      <c r="A483" s="664">
        <v>30</v>
      </c>
      <c r="B483" s="665" t="s">
        <v>521</v>
      </c>
      <c r="C483" s="665" t="s">
        <v>3969</v>
      </c>
      <c r="D483" s="746" t="s">
        <v>5322</v>
      </c>
      <c r="E483" s="747" t="s">
        <v>3985</v>
      </c>
      <c r="F483" s="665" t="s">
        <v>3966</v>
      </c>
      <c r="G483" s="665" t="s">
        <v>4007</v>
      </c>
      <c r="H483" s="665" t="s">
        <v>522</v>
      </c>
      <c r="I483" s="665" t="s">
        <v>4519</v>
      </c>
      <c r="J483" s="665" t="s">
        <v>4520</v>
      </c>
      <c r="K483" s="665" t="s">
        <v>4521</v>
      </c>
      <c r="L483" s="666">
        <v>1887.9</v>
      </c>
      <c r="M483" s="666">
        <v>1887.9</v>
      </c>
      <c r="N483" s="665">
        <v>1</v>
      </c>
      <c r="O483" s="748">
        <v>1</v>
      </c>
      <c r="P483" s="666">
        <v>1887.9</v>
      </c>
      <c r="Q483" s="681">
        <v>1</v>
      </c>
      <c r="R483" s="665">
        <v>1</v>
      </c>
      <c r="S483" s="681">
        <v>1</v>
      </c>
      <c r="T483" s="748">
        <v>1</v>
      </c>
      <c r="U483" s="704">
        <v>1</v>
      </c>
    </row>
    <row r="484" spans="1:21" ht="14.4" customHeight="1" x14ac:dyDescent="0.3">
      <c r="A484" s="664">
        <v>30</v>
      </c>
      <c r="B484" s="665" t="s">
        <v>521</v>
      </c>
      <c r="C484" s="665" t="s">
        <v>3969</v>
      </c>
      <c r="D484" s="746" t="s">
        <v>5322</v>
      </c>
      <c r="E484" s="747" t="s">
        <v>3985</v>
      </c>
      <c r="F484" s="665" t="s">
        <v>3966</v>
      </c>
      <c r="G484" s="665" t="s">
        <v>4522</v>
      </c>
      <c r="H484" s="665" t="s">
        <v>522</v>
      </c>
      <c r="I484" s="665" t="s">
        <v>1656</v>
      </c>
      <c r="J484" s="665" t="s">
        <v>1657</v>
      </c>
      <c r="K484" s="665" t="s">
        <v>4523</v>
      </c>
      <c r="L484" s="666">
        <v>344</v>
      </c>
      <c r="M484" s="666">
        <v>344</v>
      </c>
      <c r="N484" s="665">
        <v>1</v>
      </c>
      <c r="O484" s="748">
        <v>0.5</v>
      </c>
      <c r="P484" s="666">
        <v>344</v>
      </c>
      <c r="Q484" s="681">
        <v>1</v>
      </c>
      <c r="R484" s="665">
        <v>1</v>
      </c>
      <c r="S484" s="681">
        <v>1</v>
      </c>
      <c r="T484" s="748">
        <v>0.5</v>
      </c>
      <c r="U484" s="704">
        <v>1</v>
      </c>
    </row>
    <row r="485" spans="1:21" ht="14.4" customHeight="1" x14ac:dyDescent="0.3">
      <c r="A485" s="664">
        <v>30</v>
      </c>
      <c r="B485" s="665" t="s">
        <v>521</v>
      </c>
      <c r="C485" s="665" t="s">
        <v>3969</v>
      </c>
      <c r="D485" s="746" t="s">
        <v>5322</v>
      </c>
      <c r="E485" s="747" t="s">
        <v>3985</v>
      </c>
      <c r="F485" s="665" t="s">
        <v>3966</v>
      </c>
      <c r="G485" s="665" t="s">
        <v>4522</v>
      </c>
      <c r="H485" s="665" t="s">
        <v>522</v>
      </c>
      <c r="I485" s="665" t="s">
        <v>4524</v>
      </c>
      <c r="J485" s="665" t="s">
        <v>1657</v>
      </c>
      <c r="K485" s="665" t="s">
        <v>4525</v>
      </c>
      <c r="L485" s="666">
        <v>0</v>
      </c>
      <c r="M485" s="666">
        <v>0</v>
      </c>
      <c r="N485" s="665">
        <v>1</v>
      </c>
      <c r="O485" s="748">
        <v>0.5</v>
      </c>
      <c r="P485" s="666"/>
      <c r="Q485" s="681"/>
      <c r="R485" s="665"/>
      <c r="S485" s="681">
        <v>0</v>
      </c>
      <c r="T485" s="748"/>
      <c r="U485" s="704">
        <v>0</v>
      </c>
    </row>
    <row r="486" spans="1:21" ht="14.4" customHeight="1" x14ac:dyDescent="0.3">
      <c r="A486" s="664">
        <v>30</v>
      </c>
      <c r="B486" s="665" t="s">
        <v>521</v>
      </c>
      <c r="C486" s="665" t="s">
        <v>3969</v>
      </c>
      <c r="D486" s="746" t="s">
        <v>5322</v>
      </c>
      <c r="E486" s="747" t="s">
        <v>3985</v>
      </c>
      <c r="F486" s="665" t="s">
        <v>3966</v>
      </c>
      <c r="G486" s="665" t="s">
        <v>4160</v>
      </c>
      <c r="H486" s="665" t="s">
        <v>522</v>
      </c>
      <c r="I486" s="665" t="s">
        <v>4526</v>
      </c>
      <c r="J486" s="665" t="s">
        <v>4527</v>
      </c>
      <c r="K486" s="665" t="s">
        <v>3908</v>
      </c>
      <c r="L486" s="666">
        <v>47.46</v>
      </c>
      <c r="M486" s="666">
        <v>47.46</v>
      </c>
      <c r="N486" s="665">
        <v>1</v>
      </c>
      <c r="O486" s="748">
        <v>0.5</v>
      </c>
      <c r="P486" s="666"/>
      <c r="Q486" s="681">
        <v>0</v>
      </c>
      <c r="R486" s="665"/>
      <c r="S486" s="681">
        <v>0</v>
      </c>
      <c r="T486" s="748"/>
      <c r="U486" s="704">
        <v>0</v>
      </c>
    </row>
    <row r="487" spans="1:21" ht="14.4" customHeight="1" x14ac:dyDescent="0.3">
      <c r="A487" s="664">
        <v>30</v>
      </c>
      <c r="B487" s="665" t="s">
        <v>521</v>
      </c>
      <c r="C487" s="665" t="s">
        <v>3969</v>
      </c>
      <c r="D487" s="746" t="s">
        <v>5322</v>
      </c>
      <c r="E487" s="747" t="s">
        <v>3985</v>
      </c>
      <c r="F487" s="665" t="s">
        <v>3966</v>
      </c>
      <c r="G487" s="665" t="s">
        <v>4160</v>
      </c>
      <c r="H487" s="665" t="s">
        <v>522</v>
      </c>
      <c r="I487" s="665" t="s">
        <v>1042</v>
      </c>
      <c r="J487" s="665" t="s">
        <v>4161</v>
      </c>
      <c r="K487" s="665" t="s">
        <v>4162</v>
      </c>
      <c r="L487" s="666">
        <v>23.72</v>
      </c>
      <c r="M487" s="666">
        <v>118.6</v>
      </c>
      <c r="N487" s="665">
        <v>5</v>
      </c>
      <c r="O487" s="748">
        <v>2.5</v>
      </c>
      <c r="P487" s="666">
        <v>23.72</v>
      </c>
      <c r="Q487" s="681">
        <v>0.2</v>
      </c>
      <c r="R487" s="665">
        <v>1</v>
      </c>
      <c r="S487" s="681">
        <v>0.2</v>
      </c>
      <c r="T487" s="748">
        <v>0.5</v>
      </c>
      <c r="U487" s="704">
        <v>0.2</v>
      </c>
    </row>
    <row r="488" spans="1:21" ht="14.4" customHeight="1" x14ac:dyDescent="0.3">
      <c r="A488" s="664">
        <v>30</v>
      </c>
      <c r="B488" s="665" t="s">
        <v>521</v>
      </c>
      <c r="C488" s="665" t="s">
        <v>3969</v>
      </c>
      <c r="D488" s="746" t="s">
        <v>5322</v>
      </c>
      <c r="E488" s="747" t="s">
        <v>3985</v>
      </c>
      <c r="F488" s="665" t="s">
        <v>3966</v>
      </c>
      <c r="G488" s="665" t="s">
        <v>4163</v>
      </c>
      <c r="H488" s="665" t="s">
        <v>522</v>
      </c>
      <c r="I488" s="665" t="s">
        <v>784</v>
      </c>
      <c r="J488" s="665" t="s">
        <v>785</v>
      </c>
      <c r="K488" s="665" t="s">
        <v>4164</v>
      </c>
      <c r="L488" s="666">
        <v>91.11</v>
      </c>
      <c r="M488" s="666">
        <v>91.11</v>
      </c>
      <c r="N488" s="665">
        <v>1</v>
      </c>
      <c r="O488" s="748">
        <v>0.5</v>
      </c>
      <c r="P488" s="666"/>
      <c r="Q488" s="681">
        <v>0</v>
      </c>
      <c r="R488" s="665"/>
      <c r="S488" s="681">
        <v>0</v>
      </c>
      <c r="T488" s="748"/>
      <c r="U488" s="704">
        <v>0</v>
      </c>
    </row>
    <row r="489" spans="1:21" ht="14.4" customHeight="1" x14ac:dyDescent="0.3">
      <c r="A489" s="664">
        <v>30</v>
      </c>
      <c r="B489" s="665" t="s">
        <v>521</v>
      </c>
      <c r="C489" s="665" t="s">
        <v>3969</v>
      </c>
      <c r="D489" s="746" t="s">
        <v>5322</v>
      </c>
      <c r="E489" s="747" t="s">
        <v>3985</v>
      </c>
      <c r="F489" s="665" t="s">
        <v>3966</v>
      </c>
      <c r="G489" s="665" t="s">
        <v>4163</v>
      </c>
      <c r="H489" s="665" t="s">
        <v>522</v>
      </c>
      <c r="I489" s="665" t="s">
        <v>1151</v>
      </c>
      <c r="J489" s="665" t="s">
        <v>785</v>
      </c>
      <c r="K489" s="665" t="s">
        <v>4165</v>
      </c>
      <c r="L489" s="666">
        <v>45.56</v>
      </c>
      <c r="M489" s="666">
        <v>136.68</v>
      </c>
      <c r="N489" s="665">
        <v>3</v>
      </c>
      <c r="O489" s="748">
        <v>2</v>
      </c>
      <c r="P489" s="666">
        <v>45.56</v>
      </c>
      <c r="Q489" s="681">
        <v>0.33333333333333331</v>
      </c>
      <c r="R489" s="665">
        <v>1</v>
      </c>
      <c r="S489" s="681">
        <v>0.33333333333333331</v>
      </c>
      <c r="T489" s="748">
        <v>0.5</v>
      </c>
      <c r="U489" s="704">
        <v>0.25</v>
      </c>
    </row>
    <row r="490" spans="1:21" ht="14.4" customHeight="1" x14ac:dyDescent="0.3">
      <c r="A490" s="664">
        <v>30</v>
      </c>
      <c r="B490" s="665" t="s">
        <v>521</v>
      </c>
      <c r="C490" s="665" t="s">
        <v>3969</v>
      </c>
      <c r="D490" s="746" t="s">
        <v>5322</v>
      </c>
      <c r="E490" s="747" t="s">
        <v>3985</v>
      </c>
      <c r="F490" s="665" t="s">
        <v>3966</v>
      </c>
      <c r="G490" s="665" t="s">
        <v>4528</v>
      </c>
      <c r="H490" s="665" t="s">
        <v>522</v>
      </c>
      <c r="I490" s="665" t="s">
        <v>4529</v>
      </c>
      <c r="J490" s="665" t="s">
        <v>4530</v>
      </c>
      <c r="K490" s="665" t="s">
        <v>4531</v>
      </c>
      <c r="L490" s="666">
        <v>0</v>
      </c>
      <c r="M490" s="666">
        <v>0</v>
      </c>
      <c r="N490" s="665">
        <v>1</v>
      </c>
      <c r="O490" s="748">
        <v>0.5</v>
      </c>
      <c r="P490" s="666"/>
      <c r="Q490" s="681"/>
      <c r="R490" s="665"/>
      <c r="S490" s="681">
        <v>0</v>
      </c>
      <c r="T490" s="748"/>
      <c r="U490" s="704">
        <v>0</v>
      </c>
    </row>
    <row r="491" spans="1:21" ht="14.4" customHeight="1" x14ac:dyDescent="0.3">
      <c r="A491" s="664">
        <v>30</v>
      </c>
      <c r="B491" s="665" t="s">
        <v>521</v>
      </c>
      <c r="C491" s="665" t="s">
        <v>3969</v>
      </c>
      <c r="D491" s="746" t="s">
        <v>5322</v>
      </c>
      <c r="E491" s="747" t="s">
        <v>3985</v>
      </c>
      <c r="F491" s="665" t="s">
        <v>3966</v>
      </c>
      <c r="G491" s="665" t="s">
        <v>4173</v>
      </c>
      <c r="H491" s="665" t="s">
        <v>522</v>
      </c>
      <c r="I491" s="665" t="s">
        <v>4532</v>
      </c>
      <c r="J491" s="665" t="s">
        <v>4533</v>
      </c>
      <c r="K491" s="665" t="s">
        <v>4441</v>
      </c>
      <c r="L491" s="666">
        <v>246.39</v>
      </c>
      <c r="M491" s="666">
        <v>246.39</v>
      </c>
      <c r="N491" s="665">
        <v>1</v>
      </c>
      <c r="O491" s="748">
        <v>0.5</v>
      </c>
      <c r="P491" s="666"/>
      <c r="Q491" s="681">
        <v>0</v>
      </c>
      <c r="R491" s="665"/>
      <c r="S491" s="681">
        <v>0</v>
      </c>
      <c r="T491" s="748"/>
      <c r="U491" s="704">
        <v>0</v>
      </c>
    </row>
    <row r="492" spans="1:21" ht="14.4" customHeight="1" x14ac:dyDescent="0.3">
      <c r="A492" s="664">
        <v>30</v>
      </c>
      <c r="B492" s="665" t="s">
        <v>521</v>
      </c>
      <c r="C492" s="665" t="s">
        <v>3969</v>
      </c>
      <c r="D492" s="746" t="s">
        <v>5322</v>
      </c>
      <c r="E492" s="747" t="s">
        <v>3985</v>
      </c>
      <c r="F492" s="665" t="s">
        <v>3966</v>
      </c>
      <c r="G492" s="665" t="s">
        <v>4173</v>
      </c>
      <c r="H492" s="665" t="s">
        <v>2584</v>
      </c>
      <c r="I492" s="665" t="s">
        <v>2861</v>
      </c>
      <c r="J492" s="665" t="s">
        <v>2862</v>
      </c>
      <c r="K492" s="665" t="s">
        <v>3722</v>
      </c>
      <c r="L492" s="666">
        <v>85.16</v>
      </c>
      <c r="M492" s="666">
        <v>85.16</v>
      </c>
      <c r="N492" s="665">
        <v>1</v>
      </c>
      <c r="O492" s="748">
        <v>0.5</v>
      </c>
      <c r="P492" s="666"/>
      <c r="Q492" s="681">
        <v>0</v>
      </c>
      <c r="R492" s="665"/>
      <c r="S492" s="681">
        <v>0</v>
      </c>
      <c r="T492" s="748"/>
      <c r="U492" s="704">
        <v>0</v>
      </c>
    </row>
    <row r="493" spans="1:21" ht="14.4" customHeight="1" x14ac:dyDescent="0.3">
      <c r="A493" s="664">
        <v>30</v>
      </c>
      <c r="B493" s="665" t="s">
        <v>521</v>
      </c>
      <c r="C493" s="665" t="s">
        <v>3969</v>
      </c>
      <c r="D493" s="746" t="s">
        <v>5322</v>
      </c>
      <c r="E493" s="747" t="s">
        <v>3985</v>
      </c>
      <c r="F493" s="665" t="s">
        <v>3966</v>
      </c>
      <c r="G493" s="665" t="s">
        <v>4173</v>
      </c>
      <c r="H493" s="665" t="s">
        <v>2584</v>
      </c>
      <c r="I493" s="665" t="s">
        <v>2861</v>
      </c>
      <c r="J493" s="665" t="s">
        <v>2862</v>
      </c>
      <c r="K493" s="665" t="s">
        <v>3722</v>
      </c>
      <c r="L493" s="666">
        <v>132</v>
      </c>
      <c r="M493" s="666">
        <v>132</v>
      </c>
      <c r="N493" s="665">
        <v>1</v>
      </c>
      <c r="O493" s="748">
        <v>0.5</v>
      </c>
      <c r="P493" s="666"/>
      <c r="Q493" s="681">
        <v>0</v>
      </c>
      <c r="R493" s="665"/>
      <c r="S493" s="681">
        <v>0</v>
      </c>
      <c r="T493" s="748"/>
      <c r="U493" s="704">
        <v>0</v>
      </c>
    </row>
    <row r="494" spans="1:21" ht="14.4" customHeight="1" x14ac:dyDescent="0.3">
      <c r="A494" s="664">
        <v>30</v>
      </c>
      <c r="B494" s="665" t="s">
        <v>521</v>
      </c>
      <c r="C494" s="665" t="s">
        <v>3969</v>
      </c>
      <c r="D494" s="746" t="s">
        <v>5322</v>
      </c>
      <c r="E494" s="747" t="s">
        <v>3985</v>
      </c>
      <c r="F494" s="665" t="s">
        <v>3966</v>
      </c>
      <c r="G494" s="665" t="s">
        <v>4173</v>
      </c>
      <c r="H494" s="665" t="s">
        <v>522</v>
      </c>
      <c r="I494" s="665" t="s">
        <v>4534</v>
      </c>
      <c r="J494" s="665" t="s">
        <v>4535</v>
      </c>
      <c r="K494" s="665" t="s">
        <v>4276</v>
      </c>
      <c r="L494" s="666">
        <v>79.48</v>
      </c>
      <c r="M494" s="666">
        <v>79.48</v>
      </c>
      <c r="N494" s="665">
        <v>1</v>
      </c>
      <c r="O494" s="748">
        <v>0.5</v>
      </c>
      <c r="P494" s="666"/>
      <c r="Q494" s="681">
        <v>0</v>
      </c>
      <c r="R494" s="665"/>
      <c r="S494" s="681">
        <v>0</v>
      </c>
      <c r="T494" s="748"/>
      <c r="U494" s="704">
        <v>0</v>
      </c>
    </row>
    <row r="495" spans="1:21" ht="14.4" customHeight="1" x14ac:dyDescent="0.3">
      <c r="A495" s="664">
        <v>30</v>
      </c>
      <c r="B495" s="665" t="s">
        <v>521</v>
      </c>
      <c r="C495" s="665" t="s">
        <v>3969</v>
      </c>
      <c r="D495" s="746" t="s">
        <v>5322</v>
      </c>
      <c r="E495" s="747" t="s">
        <v>3985</v>
      </c>
      <c r="F495" s="665" t="s">
        <v>3966</v>
      </c>
      <c r="G495" s="665" t="s">
        <v>4536</v>
      </c>
      <c r="H495" s="665" t="s">
        <v>522</v>
      </c>
      <c r="I495" s="665" t="s">
        <v>4537</v>
      </c>
      <c r="J495" s="665" t="s">
        <v>614</v>
      </c>
      <c r="K495" s="665" t="s">
        <v>4538</v>
      </c>
      <c r="L495" s="666">
        <v>0</v>
      </c>
      <c r="M495" s="666">
        <v>0</v>
      </c>
      <c r="N495" s="665">
        <v>1</v>
      </c>
      <c r="O495" s="748">
        <v>0.5</v>
      </c>
      <c r="P495" s="666">
        <v>0</v>
      </c>
      <c r="Q495" s="681"/>
      <c r="R495" s="665">
        <v>1</v>
      </c>
      <c r="S495" s="681">
        <v>1</v>
      </c>
      <c r="T495" s="748">
        <v>0.5</v>
      </c>
      <c r="U495" s="704">
        <v>1</v>
      </c>
    </row>
    <row r="496" spans="1:21" ht="14.4" customHeight="1" x14ac:dyDescent="0.3">
      <c r="A496" s="664">
        <v>30</v>
      </c>
      <c r="B496" s="665" t="s">
        <v>521</v>
      </c>
      <c r="C496" s="665" t="s">
        <v>3969</v>
      </c>
      <c r="D496" s="746" t="s">
        <v>5322</v>
      </c>
      <c r="E496" s="747" t="s">
        <v>3985</v>
      </c>
      <c r="F496" s="665" t="s">
        <v>3966</v>
      </c>
      <c r="G496" s="665" t="s">
        <v>4539</v>
      </c>
      <c r="H496" s="665" t="s">
        <v>522</v>
      </c>
      <c r="I496" s="665" t="s">
        <v>1610</v>
      </c>
      <c r="J496" s="665" t="s">
        <v>1611</v>
      </c>
      <c r="K496" s="665" t="s">
        <v>4540</v>
      </c>
      <c r="L496" s="666">
        <v>31.09</v>
      </c>
      <c r="M496" s="666">
        <v>31.09</v>
      </c>
      <c r="N496" s="665">
        <v>1</v>
      </c>
      <c r="O496" s="748">
        <v>0.5</v>
      </c>
      <c r="P496" s="666"/>
      <c r="Q496" s="681">
        <v>0</v>
      </c>
      <c r="R496" s="665"/>
      <c r="S496" s="681">
        <v>0</v>
      </c>
      <c r="T496" s="748"/>
      <c r="U496" s="704">
        <v>0</v>
      </c>
    </row>
    <row r="497" spans="1:21" ht="14.4" customHeight="1" x14ac:dyDescent="0.3">
      <c r="A497" s="664">
        <v>30</v>
      </c>
      <c r="B497" s="665" t="s">
        <v>521</v>
      </c>
      <c r="C497" s="665" t="s">
        <v>3969</v>
      </c>
      <c r="D497" s="746" t="s">
        <v>5322</v>
      </c>
      <c r="E497" s="747" t="s">
        <v>3985</v>
      </c>
      <c r="F497" s="665" t="s">
        <v>3966</v>
      </c>
      <c r="G497" s="665" t="s">
        <v>4014</v>
      </c>
      <c r="H497" s="665" t="s">
        <v>522</v>
      </c>
      <c r="I497" s="665" t="s">
        <v>4016</v>
      </c>
      <c r="J497" s="665" t="s">
        <v>4017</v>
      </c>
      <c r="K497" s="665" t="s">
        <v>4018</v>
      </c>
      <c r="L497" s="666">
        <v>0</v>
      </c>
      <c r="M497" s="666">
        <v>0</v>
      </c>
      <c r="N497" s="665">
        <v>11</v>
      </c>
      <c r="O497" s="748">
        <v>6</v>
      </c>
      <c r="P497" s="666">
        <v>0</v>
      </c>
      <c r="Q497" s="681"/>
      <c r="R497" s="665">
        <v>2</v>
      </c>
      <c r="S497" s="681">
        <v>0.18181818181818182</v>
      </c>
      <c r="T497" s="748">
        <v>1</v>
      </c>
      <c r="U497" s="704">
        <v>0.16666666666666666</v>
      </c>
    </row>
    <row r="498" spans="1:21" ht="14.4" customHeight="1" x14ac:dyDescent="0.3">
      <c r="A498" s="664">
        <v>30</v>
      </c>
      <c r="B498" s="665" t="s">
        <v>521</v>
      </c>
      <c r="C498" s="665" t="s">
        <v>3969</v>
      </c>
      <c r="D498" s="746" t="s">
        <v>5322</v>
      </c>
      <c r="E498" s="747" t="s">
        <v>3985</v>
      </c>
      <c r="F498" s="665" t="s">
        <v>3966</v>
      </c>
      <c r="G498" s="665" t="s">
        <v>4014</v>
      </c>
      <c r="H498" s="665" t="s">
        <v>522</v>
      </c>
      <c r="I498" s="665" t="s">
        <v>1154</v>
      </c>
      <c r="J498" s="665" t="s">
        <v>4017</v>
      </c>
      <c r="K498" s="665" t="s">
        <v>4015</v>
      </c>
      <c r="L498" s="666">
        <v>63.7</v>
      </c>
      <c r="M498" s="666">
        <v>127.4</v>
      </c>
      <c r="N498" s="665">
        <v>2</v>
      </c>
      <c r="O498" s="748">
        <v>1</v>
      </c>
      <c r="P498" s="666"/>
      <c r="Q498" s="681">
        <v>0</v>
      </c>
      <c r="R498" s="665"/>
      <c r="S498" s="681">
        <v>0</v>
      </c>
      <c r="T498" s="748"/>
      <c r="U498" s="704">
        <v>0</v>
      </c>
    </row>
    <row r="499" spans="1:21" ht="14.4" customHeight="1" x14ac:dyDescent="0.3">
      <c r="A499" s="664">
        <v>30</v>
      </c>
      <c r="B499" s="665" t="s">
        <v>521</v>
      </c>
      <c r="C499" s="665" t="s">
        <v>3969</v>
      </c>
      <c r="D499" s="746" t="s">
        <v>5322</v>
      </c>
      <c r="E499" s="747" t="s">
        <v>3985</v>
      </c>
      <c r="F499" s="665" t="s">
        <v>3966</v>
      </c>
      <c r="G499" s="665" t="s">
        <v>4014</v>
      </c>
      <c r="H499" s="665" t="s">
        <v>522</v>
      </c>
      <c r="I499" s="665" t="s">
        <v>1154</v>
      </c>
      <c r="J499" s="665" t="s">
        <v>4017</v>
      </c>
      <c r="K499" s="665" t="s">
        <v>4015</v>
      </c>
      <c r="L499" s="666">
        <v>42.51</v>
      </c>
      <c r="M499" s="666">
        <v>212.54999999999998</v>
      </c>
      <c r="N499" s="665">
        <v>5</v>
      </c>
      <c r="O499" s="748">
        <v>2.5</v>
      </c>
      <c r="P499" s="666"/>
      <c r="Q499" s="681">
        <v>0</v>
      </c>
      <c r="R499" s="665"/>
      <c r="S499" s="681">
        <v>0</v>
      </c>
      <c r="T499" s="748"/>
      <c r="U499" s="704">
        <v>0</v>
      </c>
    </row>
    <row r="500" spans="1:21" ht="14.4" customHeight="1" x14ac:dyDescent="0.3">
      <c r="A500" s="664">
        <v>30</v>
      </c>
      <c r="B500" s="665" t="s">
        <v>521</v>
      </c>
      <c r="C500" s="665" t="s">
        <v>3969</v>
      </c>
      <c r="D500" s="746" t="s">
        <v>5322</v>
      </c>
      <c r="E500" s="747" t="s">
        <v>3985</v>
      </c>
      <c r="F500" s="665" t="s">
        <v>3966</v>
      </c>
      <c r="G500" s="665" t="s">
        <v>4019</v>
      </c>
      <c r="H500" s="665" t="s">
        <v>2584</v>
      </c>
      <c r="I500" s="665" t="s">
        <v>4192</v>
      </c>
      <c r="J500" s="665" t="s">
        <v>3890</v>
      </c>
      <c r="K500" s="665" t="s">
        <v>4193</v>
      </c>
      <c r="L500" s="666">
        <v>107.42</v>
      </c>
      <c r="M500" s="666">
        <v>107.42</v>
      </c>
      <c r="N500" s="665">
        <v>1</v>
      </c>
      <c r="O500" s="748">
        <v>0.5</v>
      </c>
      <c r="P500" s="666"/>
      <c r="Q500" s="681">
        <v>0</v>
      </c>
      <c r="R500" s="665"/>
      <c r="S500" s="681">
        <v>0</v>
      </c>
      <c r="T500" s="748"/>
      <c r="U500" s="704">
        <v>0</v>
      </c>
    </row>
    <row r="501" spans="1:21" ht="14.4" customHeight="1" x14ac:dyDescent="0.3">
      <c r="A501" s="664">
        <v>30</v>
      </c>
      <c r="B501" s="665" t="s">
        <v>521</v>
      </c>
      <c r="C501" s="665" t="s">
        <v>3969</v>
      </c>
      <c r="D501" s="746" t="s">
        <v>5322</v>
      </c>
      <c r="E501" s="747" t="s">
        <v>3985</v>
      </c>
      <c r="F501" s="665" t="s">
        <v>3966</v>
      </c>
      <c r="G501" s="665" t="s">
        <v>4019</v>
      </c>
      <c r="H501" s="665" t="s">
        <v>2584</v>
      </c>
      <c r="I501" s="665" t="s">
        <v>2701</v>
      </c>
      <c r="J501" s="665" t="s">
        <v>2706</v>
      </c>
      <c r="K501" s="665" t="s">
        <v>3892</v>
      </c>
      <c r="L501" s="666">
        <v>424.24</v>
      </c>
      <c r="M501" s="666">
        <v>1696.96</v>
      </c>
      <c r="N501" s="665">
        <v>4</v>
      </c>
      <c r="O501" s="748">
        <v>1.5</v>
      </c>
      <c r="P501" s="666">
        <v>848.48</v>
      </c>
      <c r="Q501" s="681">
        <v>0.5</v>
      </c>
      <c r="R501" s="665">
        <v>2</v>
      </c>
      <c r="S501" s="681">
        <v>0.5</v>
      </c>
      <c r="T501" s="748">
        <v>0.75</v>
      </c>
      <c r="U501" s="704">
        <v>0.5</v>
      </c>
    </row>
    <row r="502" spans="1:21" ht="14.4" customHeight="1" x14ac:dyDescent="0.3">
      <c r="A502" s="664">
        <v>30</v>
      </c>
      <c r="B502" s="665" t="s">
        <v>521</v>
      </c>
      <c r="C502" s="665" t="s">
        <v>3969</v>
      </c>
      <c r="D502" s="746" t="s">
        <v>5322</v>
      </c>
      <c r="E502" s="747" t="s">
        <v>3985</v>
      </c>
      <c r="F502" s="665" t="s">
        <v>3966</v>
      </c>
      <c r="G502" s="665" t="s">
        <v>4117</v>
      </c>
      <c r="H502" s="665" t="s">
        <v>522</v>
      </c>
      <c r="I502" s="665" t="s">
        <v>4118</v>
      </c>
      <c r="J502" s="665" t="s">
        <v>675</v>
      </c>
      <c r="K502" s="665" t="s">
        <v>4119</v>
      </c>
      <c r="L502" s="666">
        <v>0</v>
      </c>
      <c r="M502" s="666">
        <v>0</v>
      </c>
      <c r="N502" s="665">
        <v>2</v>
      </c>
      <c r="O502" s="748">
        <v>1</v>
      </c>
      <c r="P502" s="666">
        <v>0</v>
      </c>
      <c r="Q502" s="681"/>
      <c r="R502" s="665">
        <v>1</v>
      </c>
      <c r="S502" s="681">
        <v>0.5</v>
      </c>
      <c r="T502" s="748">
        <v>0.5</v>
      </c>
      <c r="U502" s="704">
        <v>0.5</v>
      </c>
    </row>
    <row r="503" spans="1:21" ht="14.4" customHeight="1" x14ac:dyDescent="0.3">
      <c r="A503" s="664">
        <v>30</v>
      </c>
      <c r="B503" s="665" t="s">
        <v>521</v>
      </c>
      <c r="C503" s="665" t="s">
        <v>3969</v>
      </c>
      <c r="D503" s="746" t="s">
        <v>5322</v>
      </c>
      <c r="E503" s="747" t="s">
        <v>3985</v>
      </c>
      <c r="F503" s="665" t="s">
        <v>3966</v>
      </c>
      <c r="G503" s="665" t="s">
        <v>4541</v>
      </c>
      <c r="H503" s="665" t="s">
        <v>2584</v>
      </c>
      <c r="I503" s="665" t="s">
        <v>2694</v>
      </c>
      <c r="J503" s="665" t="s">
        <v>3761</v>
      </c>
      <c r="K503" s="665" t="s">
        <v>3762</v>
      </c>
      <c r="L503" s="666">
        <v>32.200000000000003</v>
      </c>
      <c r="M503" s="666">
        <v>32.200000000000003</v>
      </c>
      <c r="N503" s="665">
        <v>1</v>
      </c>
      <c r="O503" s="748">
        <v>0.5</v>
      </c>
      <c r="P503" s="666">
        <v>32.200000000000003</v>
      </c>
      <c r="Q503" s="681">
        <v>1</v>
      </c>
      <c r="R503" s="665">
        <v>1</v>
      </c>
      <c r="S503" s="681">
        <v>1</v>
      </c>
      <c r="T503" s="748">
        <v>0.5</v>
      </c>
      <c r="U503" s="704">
        <v>1</v>
      </c>
    </row>
    <row r="504" spans="1:21" ht="14.4" customHeight="1" x14ac:dyDescent="0.3">
      <c r="A504" s="664">
        <v>30</v>
      </c>
      <c r="B504" s="665" t="s">
        <v>521</v>
      </c>
      <c r="C504" s="665" t="s">
        <v>3969</v>
      </c>
      <c r="D504" s="746" t="s">
        <v>5322</v>
      </c>
      <c r="E504" s="747" t="s">
        <v>3985</v>
      </c>
      <c r="F504" s="665" t="s">
        <v>3966</v>
      </c>
      <c r="G504" s="665" t="s">
        <v>4203</v>
      </c>
      <c r="H504" s="665" t="s">
        <v>522</v>
      </c>
      <c r="I504" s="665" t="s">
        <v>1213</v>
      </c>
      <c r="J504" s="665" t="s">
        <v>1214</v>
      </c>
      <c r="K504" s="665" t="s">
        <v>4204</v>
      </c>
      <c r="L504" s="666">
        <v>33</v>
      </c>
      <c r="M504" s="666">
        <v>165</v>
      </c>
      <c r="N504" s="665">
        <v>5</v>
      </c>
      <c r="O504" s="748">
        <v>2.5</v>
      </c>
      <c r="P504" s="666">
        <v>99</v>
      </c>
      <c r="Q504" s="681">
        <v>0.6</v>
      </c>
      <c r="R504" s="665">
        <v>3</v>
      </c>
      <c r="S504" s="681">
        <v>0.6</v>
      </c>
      <c r="T504" s="748">
        <v>1.5</v>
      </c>
      <c r="U504" s="704">
        <v>0.6</v>
      </c>
    </row>
    <row r="505" spans="1:21" ht="14.4" customHeight="1" x14ac:dyDescent="0.3">
      <c r="A505" s="664">
        <v>30</v>
      </c>
      <c r="B505" s="665" t="s">
        <v>521</v>
      </c>
      <c r="C505" s="665" t="s">
        <v>3969</v>
      </c>
      <c r="D505" s="746" t="s">
        <v>5322</v>
      </c>
      <c r="E505" s="747" t="s">
        <v>3985</v>
      </c>
      <c r="F505" s="665" t="s">
        <v>3966</v>
      </c>
      <c r="G505" s="665" t="s">
        <v>4203</v>
      </c>
      <c r="H505" s="665" t="s">
        <v>522</v>
      </c>
      <c r="I505" s="665" t="s">
        <v>4205</v>
      </c>
      <c r="J505" s="665" t="s">
        <v>801</v>
      </c>
      <c r="K505" s="665" t="s">
        <v>4206</v>
      </c>
      <c r="L505" s="666">
        <v>0</v>
      </c>
      <c r="M505" s="666">
        <v>0</v>
      </c>
      <c r="N505" s="665">
        <v>3</v>
      </c>
      <c r="O505" s="748">
        <v>1.5</v>
      </c>
      <c r="P505" s="666"/>
      <c r="Q505" s="681"/>
      <c r="R505" s="665"/>
      <c r="S505" s="681">
        <v>0</v>
      </c>
      <c r="T505" s="748"/>
      <c r="U505" s="704">
        <v>0</v>
      </c>
    </row>
    <row r="506" spans="1:21" ht="14.4" customHeight="1" x14ac:dyDescent="0.3">
      <c r="A506" s="664">
        <v>30</v>
      </c>
      <c r="B506" s="665" t="s">
        <v>521</v>
      </c>
      <c r="C506" s="665" t="s">
        <v>3969</v>
      </c>
      <c r="D506" s="746" t="s">
        <v>5322</v>
      </c>
      <c r="E506" s="747" t="s">
        <v>3985</v>
      </c>
      <c r="F506" s="665" t="s">
        <v>3966</v>
      </c>
      <c r="G506" s="665" t="s">
        <v>4203</v>
      </c>
      <c r="H506" s="665" t="s">
        <v>522</v>
      </c>
      <c r="I506" s="665" t="s">
        <v>800</v>
      </c>
      <c r="J506" s="665" t="s">
        <v>801</v>
      </c>
      <c r="K506" s="665" t="s">
        <v>4410</v>
      </c>
      <c r="L506" s="666">
        <v>55.01</v>
      </c>
      <c r="M506" s="666">
        <v>55.01</v>
      </c>
      <c r="N506" s="665">
        <v>1</v>
      </c>
      <c r="O506" s="748">
        <v>0.5</v>
      </c>
      <c r="P506" s="666"/>
      <c r="Q506" s="681">
        <v>0</v>
      </c>
      <c r="R506" s="665"/>
      <c r="S506" s="681">
        <v>0</v>
      </c>
      <c r="T506" s="748"/>
      <c r="U506" s="704">
        <v>0</v>
      </c>
    </row>
    <row r="507" spans="1:21" ht="14.4" customHeight="1" x14ac:dyDescent="0.3">
      <c r="A507" s="664">
        <v>30</v>
      </c>
      <c r="B507" s="665" t="s">
        <v>521</v>
      </c>
      <c r="C507" s="665" t="s">
        <v>3969</v>
      </c>
      <c r="D507" s="746" t="s">
        <v>5322</v>
      </c>
      <c r="E507" s="747" t="s">
        <v>3985</v>
      </c>
      <c r="F507" s="665" t="s">
        <v>3966</v>
      </c>
      <c r="G507" s="665" t="s">
        <v>4207</v>
      </c>
      <c r="H507" s="665" t="s">
        <v>522</v>
      </c>
      <c r="I507" s="665" t="s">
        <v>1797</v>
      </c>
      <c r="J507" s="665" t="s">
        <v>1798</v>
      </c>
      <c r="K507" s="665" t="s">
        <v>4208</v>
      </c>
      <c r="L507" s="666">
        <v>34.15</v>
      </c>
      <c r="M507" s="666">
        <v>34.15</v>
      </c>
      <c r="N507" s="665">
        <v>1</v>
      </c>
      <c r="O507" s="748">
        <v>0.5</v>
      </c>
      <c r="P507" s="666"/>
      <c r="Q507" s="681">
        <v>0</v>
      </c>
      <c r="R507" s="665"/>
      <c r="S507" s="681">
        <v>0</v>
      </c>
      <c r="T507" s="748"/>
      <c r="U507" s="704">
        <v>0</v>
      </c>
    </row>
    <row r="508" spans="1:21" ht="14.4" customHeight="1" x14ac:dyDescent="0.3">
      <c r="A508" s="664">
        <v>30</v>
      </c>
      <c r="B508" s="665" t="s">
        <v>521</v>
      </c>
      <c r="C508" s="665" t="s">
        <v>3969</v>
      </c>
      <c r="D508" s="746" t="s">
        <v>5322</v>
      </c>
      <c r="E508" s="747" t="s">
        <v>3985</v>
      </c>
      <c r="F508" s="665" t="s">
        <v>3966</v>
      </c>
      <c r="G508" s="665" t="s">
        <v>4207</v>
      </c>
      <c r="H508" s="665" t="s">
        <v>522</v>
      </c>
      <c r="I508" s="665" t="s">
        <v>1797</v>
      </c>
      <c r="J508" s="665" t="s">
        <v>1798</v>
      </c>
      <c r="K508" s="665" t="s">
        <v>4208</v>
      </c>
      <c r="L508" s="666">
        <v>34.6</v>
      </c>
      <c r="M508" s="666">
        <v>69.2</v>
      </c>
      <c r="N508" s="665">
        <v>2</v>
      </c>
      <c r="O508" s="748">
        <v>1</v>
      </c>
      <c r="P508" s="666"/>
      <c r="Q508" s="681">
        <v>0</v>
      </c>
      <c r="R508" s="665"/>
      <c r="S508" s="681">
        <v>0</v>
      </c>
      <c r="T508" s="748"/>
      <c r="U508" s="704">
        <v>0</v>
      </c>
    </row>
    <row r="509" spans="1:21" ht="14.4" customHeight="1" x14ac:dyDescent="0.3">
      <c r="A509" s="664">
        <v>30</v>
      </c>
      <c r="B509" s="665" t="s">
        <v>521</v>
      </c>
      <c r="C509" s="665" t="s">
        <v>3969</v>
      </c>
      <c r="D509" s="746" t="s">
        <v>5322</v>
      </c>
      <c r="E509" s="747" t="s">
        <v>3985</v>
      </c>
      <c r="F509" s="665" t="s">
        <v>3966</v>
      </c>
      <c r="G509" s="665" t="s">
        <v>4207</v>
      </c>
      <c r="H509" s="665" t="s">
        <v>522</v>
      </c>
      <c r="I509" s="665" t="s">
        <v>1797</v>
      </c>
      <c r="J509" s="665" t="s">
        <v>1798</v>
      </c>
      <c r="K509" s="665" t="s">
        <v>4208</v>
      </c>
      <c r="L509" s="666">
        <v>94.7</v>
      </c>
      <c r="M509" s="666">
        <v>94.7</v>
      </c>
      <c r="N509" s="665">
        <v>1</v>
      </c>
      <c r="O509" s="748">
        <v>0.5</v>
      </c>
      <c r="P509" s="666">
        <v>94.7</v>
      </c>
      <c r="Q509" s="681">
        <v>1</v>
      </c>
      <c r="R509" s="665">
        <v>1</v>
      </c>
      <c r="S509" s="681">
        <v>1</v>
      </c>
      <c r="T509" s="748">
        <v>0.5</v>
      </c>
      <c r="U509" s="704">
        <v>1</v>
      </c>
    </row>
    <row r="510" spans="1:21" ht="14.4" customHeight="1" x14ac:dyDescent="0.3">
      <c r="A510" s="664">
        <v>30</v>
      </c>
      <c r="B510" s="665" t="s">
        <v>521</v>
      </c>
      <c r="C510" s="665" t="s">
        <v>3969</v>
      </c>
      <c r="D510" s="746" t="s">
        <v>5322</v>
      </c>
      <c r="E510" s="747" t="s">
        <v>3985</v>
      </c>
      <c r="F510" s="665" t="s">
        <v>3966</v>
      </c>
      <c r="G510" s="665" t="s">
        <v>4211</v>
      </c>
      <c r="H510" s="665" t="s">
        <v>522</v>
      </c>
      <c r="I510" s="665" t="s">
        <v>4542</v>
      </c>
      <c r="J510" s="665" t="s">
        <v>4543</v>
      </c>
      <c r="K510" s="665" t="s">
        <v>4544</v>
      </c>
      <c r="L510" s="666">
        <v>0</v>
      </c>
      <c r="M510" s="666">
        <v>0</v>
      </c>
      <c r="N510" s="665">
        <v>1</v>
      </c>
      <c r="O510" s="748">
        <v>0.5</v>
      </c>
      <c r="P510" s="666">
        <v>0</v>
      </c>
      <c r="Q510" s="681"/>
      <c r="R510" s="665">
        <v>1</v>
      </c>
      <c r="S510" s="681">
        <v>1</v>
      </c>
      <c r="T510" s="748">
        <v>0.5</v>
      </c>
      <c r="U510" s="704">
        <v>1</v>
      </c>
    </row>
    <row r="511" spans="1:21" ht="14.4" customHeight="1" x14ac:dyDescent="0.3">
      <c r="A511" s="664">
        <v>30</v>
      </c>
      <c r="B511" s="665" t="s">
        <v>521</v>
      </c>
      <c r="C511" s="665" t="s">
        <v>3969</v>
      </c>
      <c r="D511" s="746" t="s">
        <v>5322</v>
      </c>
      <c r="E511" s="747" t="s">
        <v>3985</v>
      </c>
      <c r="F511" s="665" t="s">
        <v>3966</v>
      </c>
      <c r="G511" s="665" t="s">
        <v>4031</v>
      </c>
      <c r="H511" s="665" t="s">
        <v>522</v>
      </c>
      <c r="I511" s="665" t="s">
        <v>4032</v>
      </c>
      <c r="J511" s="665" t="s">
        <v>1380</v>
      </c>
      <c r="K511" s="665" t="s">
        <v>4033</v>
      </c>
      <c r="L511" s="666">
        <v>118.65</v>
      </c>
      <c r="M511" s="666">
        <v>118.65</v>
      </c>
      <c r="N511" s="665">
        <v>1</v>
      </c>
      <c r="O511" s="748">
        <v>0.5</v>
      </c>
      <c r="P511" s="666"/>
      <c r="Q511" s="681">
        <v>0</v>
      </c>
      <c r="R511" s="665"/>
      <c r="S511" s="681">
        <v>0</v>
      </c>
      <c r="T511" s="748"/>
      <c r="U511" s="704">
        <v>0</v>
      </c>
    </row>
    <row r="512" spans="1:21" ht="14.4" customHeight="1" x14ac:dyDescent="0.3">
      <c r="A512" s="664">
        <v>30</v>
      </c>
      <c r="B512" s="665" t="s">
        <v>521</v>
      </c>
      <c r="C512" s="665" t="s">
        <v>3969</v>
      </c>
      <c r="D512" s="746" t="s">
        <v>5322</v>
      </c>
      <c r="E512" s="747" t="s">
        <v>3985</v>
      </c>
      <c r="F512" s="665" t="s">
        <v>3966</v>
      </c>
      <c r="G512" s="665" t="s">
        <v>4031</v>
      </c>
      <c r="H512" s="665" t="s">
        <v>522</v>
      </c>
      <c r="I512" s="665" t="s">
        <v>1379</v>
      </c>
      <c r="J512" s="665" t="s">
        <v>1380</v>
      </c>
      <c r="K512" s="665" t="s">
        <v>3881</v>
      </c>
      <c r="L512" s="666">
        <v>296.62</v>
      </c>
      <c r="M512" s="666">
        <v>296.62</v>
      </c>
      <c r="N512" s="665">
        <v>1</v>
      </c>
      <c r="O512" s="748">
        <v>0.5</v>
      </c>
      <c r="P512" s="666">
        <v>296.62</v>
      </c>
      <c r="Q512" s="681">
        <v>1</v>
      </c>
      <c r="R512" s="665">
        <v>1</v>
      </c>
      <c r="S512" s="681">
        <v>1</v>
      </c>
      <c r="T512" s="748">
        <v>0.5</v>
      </c>
      <c r="U512" s="704">
        <v>1</v>
      </c>
    </row>
    <row r="513" spans="1:21" ht="14.4" customHeight="1" x14ac:dyDescent="0.3">
      <c r="A513" s="664">
        <v>30</v>
      </c>
      <c r="B513" s="665" t="s">
        <v>521</v>
      </c>
      <c r="C513" s="665" t="s">
        <v>3969</v>
      </c>
      <c r="D513" s="746" t="s">
        <v>5322</v>
      </c>
      <c r="E513" s="747" t="s">
        <v>3985</v>
      </c>
      <c r="F513" s="665" t="s">
        <v>3966</v>
      </c>
      <c r="G513" s="665" t="s">
        <v>4031</v>
      </c>
      <c r="H513" s="665" t="s">
        <v>522</v>
      </c>
      <c r="I513" s="665" t="s">
        <v>1127</v>
      </c>
      <c r="J513" s="665" t="s">
        <v>4216</v>
      </c>
      <c r="K513" s="665" t="s">
        <v>3734</v>
      </c>
      <c r="L513" s="666">
        <v>38.729999999999997</v>
      </c>
      <c r="M513" s="666">
        <v>38.729999999999997</v>
      </c>
      <c r="N513" s="665">
        <v>1</v>
      </c>
      <c r="O513" s="748">
        <v>0.5</v>
      </c>
      <c r="P513" s="666"/>
      <c r="Q513" s="681">
        <v>0</v>
      </c>
      <c r="R513" s="665"/>
      <c r="S513" s="681">
        <v>0</v>
      </c>
      <c r="T513" s="748"/>
      <c r="U513" s="704">
        <v>0</v>
      </c>
    </row>
    <row r="514" spans="1:21" ht="14.4" customHeight="1" x14ac:dyDescent="0.3">
      <c r="A514" s="664">
        <v>30</v>
      </c>
      <c r="B514" s="665" t="s">
        <v>521</v>
      </c>
      <c r="C514" s="665" t="s">
        <v>3969</v>
      </c>
      <c r="D514" s="746" t="s">
        <v>5322</v>
      </c>
      <c r="E514" s="747" t="s">
        <v>3985</v>
      </c>
      <c r="F514" s="665" t="s">
        <v>3966</v>
      </c>
      <c r="G514" s="665" t="s">
        <v>4031</v>
      </c>
      <c r="H514" s="665" t="s">
        <v>522</v>
      </c>
      <c r="I514" s="665" t="s">
        <v>4545</v>
      </c>
      <c r="J514" s="665" t="s">
        <v>4546</v>
      </c>
      <c r="K514" s="665" t="s">
        <v>4547</v>
      </c>
      <c r="L514" s="666">
        <v>25.81</v>
      </c>
      <c r="M514" s="666">
        <v>25.81</v>
      </c>
      <c r="N514" s="665">
        <v>1</v>
      </c>
      <c r="O514" s="748">
        <v>0.5</v>
      </c>
      <c r="P514" s="666"/>
      <c r="Q514" s="681">
        <v>0</v>
      </c>
      <c r="R514" s="665"/>
      <c r="S514" s="681">
        <v>0</v>
      </c>
      <c r="T514" s="748"/>
      <c r="U514" s="704">
        <v>0</v>
      </c>
    </row>
    <row r="515" spans="1:21" ht="14.4" customHeight="1" x14ac:dyDescent="0.3">
      <c r="A515" s="664">
        <v>30</v>
      </c>
      <c r="B515" s="665" t="s">
        <v>521</v>
      </c>
      <c r="C515" s="665" t="s">
        <v>3969</v>
      </c>
      <c r="D515" s="746" t="s">
        <v>5322</v>
      </c>
      <c r="E515" s="747" t="s">
        <v>3985</v>
      </c>
      <c r="F515" s="665" t="s">
        <v>3966</v>
      </c>
      <c r="G515" s="665" t="s">
        <v>4227</v>
      </c>
      <c r="H515" s="665" t="s">
        <v>2584</v>
      </c>
      <c r="I515" s="665" t="s">
        <v>2776</v>
      </c>
      <c r="J515" s="665" t="s">
        <v>2777</v>
      </c>
      <c r="K515" s="665" t="s">
        <v>3724</v>
      </c>
      <c r="L515" s="666">
        <v>8.7899999999999991</v>
      </c>
      <c r="M515" s="666">
        <v>17.579999999999998</v>
      </c>
      <c r="N515" s="665">
        <v>2</v>
      </c>
      <c r="O515" s="748">
        <v>1</v>
      </c>
      <c r="P515" s="666"/>
      <c r="Q515" s="681">
        <v>0</v>
      </c>
      <c r="R515" s="665"/>
      <c r="S515" s="681">
        <v>0</v>
      </c>
      <c r="T515" s="748"/>
      <c r="U515" s="704">
        <v>0</v>
      </c>
    </row>
    <row r="516" spans="1:21" ht="14.4" customHeight="1" x14ac:dyDescent="0.3">
      <c r="A516" s="664">
        <v>30</v>
      </c>
      <c r="B516" s="665" t="s">
        <v>521</v>
      </c>
      <c r="C516" s="665" t="s">
        <v>3969</v>
      </c>
      <c r="D516" s="746" t="s">
        <v>5322</v>
      </c>
      <c r="E516" s="747" t="s">
        <v>3985</v>
      </c>
      <c r="F516" s="665" t="s">
        <v>3966</v>
      </c>
      <c r="G516" s="665" t="s">
        <v>4548</v>
      </c>
      <c r="H516" s="665" t="s">
        <v>522</v>
      </c>
      <c r="I516" s="665" t="s">
        <v>4549</v>
      </c>
      <c r="J516" s="665" t="s">
        <v>3279</v>
      </c>
      <c r="K516" s="665" t="s">
        <v>3893</v>
      </c>
      <c r="L516" s="666">
        <v>0</v>
      </c>
      <c r="M516" s="666">
        <v>0</v>
      </c>
      <c r="N516" s="665">
        <v>1</v>
      </c>
      <c r="O516" s="748">
        <v>0.5</v>
      </c>
      <c r="P516" s="666"/>
      <c r="Q516" s="681"/>
      <c r="R516" s="665"/>
      <c r="S516" s="681">
        <v>0</v>
      </c>
      <c r="T516" s="748"/>
      <c r="U516" s="704">
        <v>0</v>
      </c>
    </row>
    <row r="517" spans="1:21" ht="14.4" customHeight="1" x14ac:dyDescent="0.3">
      <c r="A517" s="664">
        <v>30</v>
      </c>
      <c r="B517" s="665" t="s">
        <v>521</v>
      </c>
      <c r="C517" s="665" t="s">
        <v>3969</v>
      </c>
      <c r="D517" s="746" t="s">
        <v>5322</v>
      </c>
      <c r="E517" s="747" t="s">
        <v>3985</v>
      </c>
      <c r="F517" s="665" t="s">
        <v>3966</v>
      </c>
      <c r="G517" s="665" t="s">
        <v>4228</v>
      </c>
      <c r="H517" s="665" t="s">
        <v>522</v>
      </c>
      <c r="I517" s="665" t="s">
        <v>792</v>
      </c>
      <c r="J517" s="665" t="s">
        <v>4229</v>
      </c>
      <c r="K517" s="665" t="s">
        <v>4230</v>
      </c>
      <c r="L517" s="666">
        <v>23.61</v>
      </c>
      <c r="M517" s="666">
        <v>70.83</v>
      </c>
      <c r="N517" s="665">
        <v>3</v>
      </c>
      <c r="O517" s="748">
        <v>1.5</v>
      </c>
      <c r="P517" s="666">
        <v>47.22</v>
      </c>
      <c r="Q517" s="681">
        <v>0.66666666666666663</v>
      </c>
      <c r="R517" s="665">
        <v>2</v>
      </c>
      <c r="S517" s="681">
        <v>0.66666666666666663</v>
      </c>
      <c r="T517" s="748">
        <v>1</v>
      </c>
      <c r="U517" s="704">
        <v>0.66666666666666663</v>
      </c>
    </row>
    <row r="518" spans="1:21" ht="14.4" customHeight="1" x14ac:dyDescent="0.3">
      <c r="A518" s="664">
        <v>30</v>
      </c>
      <c r="B518" s="665" t="s">
        <v>521</v>
      </c>
      <c r="C518" s="665" t="s">
        <v>3969</v>
      </c>
      <c r="D518" s="746" t="s">
        <v>5322</v>
      </c>
      <c r="E518" s="747" t="s">
        <v>3985</v>
      </c>
      <c r="F518" s="665" t="s">
        <v>3966</v>
      </c>
      <c r="G518" s="665" t="s">
        <v>4108</v>
      </c>
      <c r="H518" s="665" t="s">
        <v>2584</v>
      </c>
      <c r="I518" s="665" t="s">
        <v>3029</v>
      </c>
      <c r="J518" s="665" t="s">
        <v>3030</v>
      </c>
      <c r="K518" s="665" t="s">
        <v>3692</v>
      </c>
      <c r="L518" s="666">
        <v>93.43</v>
      </c>
      <c r="M518" s="666">
        <v>186.86</v>
      </c>
      <c r="N518" s="665">
        <v>2</v>
      </c>
      <c r="O518" s="748">
        <v>1</v>
      </c>
      <c r="P518" s="666"/>
      <c r="Q518" s="681">
        <v>0</v>
      </c>
      <c r="R518" s="665"/>
      <c r="S518" s="681">
        <v>0</v>
      </c>
      <c r="T518" s="748"/>
      <c r="U518" s="704">
        <v>0</v>
      </c>
    </row>
    <row r="519" spans="1:21" ht="14.4" customHeight="1" x14ac:dyDescent="0.3">
      <c r="A519" s="664">
        <v>30</v>
      </c>
      <c r="B519" s="665" t="s">
        <v>521</v>
      </c>
      <c r="C519" s="665" t="s">
        <v>3969</v>
      </c>
      <c r="D519" s="746" t="s">
        <v>5322</v>
      </c>
      <c r="E519" s="747" t="s">
        <v>3985</v>
      </c>
      <c r="F519" s="665" t="s">
        <v>3966</v>
      </c>
      <c r="G519" s="665" t="s">
        <v>4108</v>
      </c>
      <c r="H519" s="665" t="s">
        <v>2584</v>
      </c>
      <c r="I519" s="665" t="s">
        <v>3064</v>
      </c>
      <c r="J519" s="665" t="s">
        <v>3030</v>
      </c>
      <c r="K519" s="665" t="s">
        <v>3693</v>
      </c>
      <c r="L519" s="666">
        <v>186.87</v>
      </c>
      <c r="M519" s="666">
        <v>186.87</v>
      </c>
      <c r="N519" s="665">
        <v>1</v>
      </c>
      <c r="O519" s="748">
        <v>0.5</v>
      </c>
      <c r="P519" s="666"/>
      <c r="Q519" s="681">
        <v>0</v>
      </c>
      <c r="R519" s="665"/>
      <c r="S519" s="681">
        <v>0</v>
      </c>
      <c r="T519" s="748"/>
      <c r="U519" s="704">
        <v>0</v>
      </c>
    </row>
    <row r="520" spans="1:21" ht="14.4" customHeight="1" x14ac:dyDescent="0.3">
      <c r="A520" s="664">
        <v>30</v>
      </c>
      <c r="B520" s="665" t="s">
        <v>521</v>
      </c>
      <c r="C520" s="665" t="s">
        <v>3969</v>
      </c>
      <c r="D520" s="746" t="s">
        <v>5322</v>
      </c>
      <c r="E520" s="747" t="s">
        <v>3985</v>
      </c>
      <c r="F520" s="665" t="s">
        <v>3966</v>
      </c>
      <c r="G520" s="665" t="s">
        <v>4108</v>
      </c>
      <c r="H520" s="665" t="s">
        <v>522</v>
      </c>
      <c r="I520" s="665" t="s">
        <v>4550</v>
      </c>
      <c r="J520" s="665" t="s">
        <v>3030</v>
      </c>
      <c r="K520" s="665" t="s">
        <v>4551</v>
      </c>
      <c r="L520" s="666">
        <v>0</v>
      </c>
      <c r="M520" s="666">
        <v>0</v>
      </c>
      <c r="N520" s="665">
        <v>1</v>
      </c>
      <c r="O520" s="748">
        <v>0.5</v>
      </c>
      <c r="P520" s="666"/>
      <c r="Q520" s="681"/>
      <c r="R520" s="665"/>
      <c r="S520" s="681">
        <v>0</v>
      </c>
      <c r="T520" s="748"/>
      <c r="U520" s="704">
        <v>0</v>
      </c>
    </row>
    <row r="521" spans="1:21" ht="14.4" customHeight="1" x14ac:dyDescent="0.3">
      <c r="A521" s="664">
        <v>30</v>
      </c>
      <c r="B521" s="665" t="s">
        <v>521</v>
      </c>
      <c r="C521" s="665" t="s">
        <v>3969</v>
      </c>
      <c r="D521" s="746" t="s">
        <v>5322</v>
      </c>
      <c r="E521" s="747" t="s">
        <v>3985</v>
      </c>
      <c r="F521" s="665" t="s">
        <v>3966</v>
      </c>
      <c r="G521" s="665" t="s">
        <v>4234</v>
      </c>
      <c r="H521" s="665" t="s">
        <v>522</v>
      </c>
      <c r="I521" s="665" t="s">
        <v>4552</v>
      </c>
      <c r="J521" s="665" t="s">
        <v>4553</v>
      </c>
      <c r="K521" s="665" t="s">
        <v>4554</v>
      </c>
      <c r="L521" s="666">
        <v>0</v>
      </c>
      <c r="M521" s="666">
        <v>0</v>
      </c>
      <c r="N521" s="665">
        <v>1</v>
      </c>
      <c r="O521" s="748">
        <v>0.5</v>
      </c>
      <c r="P521" s="666"/>
      <c r="Q521" s="681"/>
      <c r="R521" s="665"/>
      <c r="S521" s="681">
        <v>0</v>
      </c>
      <c r="T521" s="748"/>
      <c r="U521" s="704">
        <v>0</v>
      </c>
    </row>
    <row r="522" spans="1:21" ht="14.4" customHeight="1" x14ac:dyDescent="0.3">
      <c r="A522" s="664">
        <v>30</v>
      </c>
      <c r="B522" s="665" t="s">
        <v>521</v>
      </c>
      <c r="C522" s="665" t="s">
        <v>3969</v>
      </c>
      <c r="D522" s="746" t="s">
        <v>5322</v>
      </c>
      <c r="E522" s="747" t="s">
        <v>3985</v>
      </c>
      <c r="F522" s="665" t="s">
        <v>3966</v>
      </c>
      <c r="G522" s="665" t="s">
        <v>4038</v>
      </c>
      <c r="H522" s="665" t="s">
        <v>522</v>
      </c>
      <c r="I522" s="665" t="s">
        <v>4039</v>
      </c>
      <c r="J522" s="665" t="s">
        <v>4040</v>
      </c>
      <c r="K522" s="665" t="s">
        <v>3869</v>
      </c>
      <c r="L522" s="666">
        <v>0</v>
      </c>
      <c r="M522" s="666">
        <v>0</v>
      </c>
      <c r="N522" s="665">
        <v>2</v>
      </c>
      <c r="O522" s="748">
        <v>1</v>
      </c>
      <c r="P522" s="666"/>
      <c r="Q522" s="681"/>
      <c r="R522" s="665"/>
      <c r="S522" s="681">
        <v>0</v>
      </c>
      <c r="T522" s="748"/>
      <c r="U522" s="704">
        <v>0</v>
      </c>
    </row>
    <row r="523" spans="1:21" ht="14.4" customHeight="1" x14ac:dyDescent="0.3">
      <c r="A523" s="664">
        <v>30</v>
      </c>
      <c r="B523" s="665" t="s">
        <v>521</v>
      </c>
      <c r="C523" s="665" t="s">
        <v>3969</v>
      </c>
      <c r="D523" s="746" t="s">
        <v>5322</v>
      </c>
      <c r="E523" s="747" t="s">
        <v>3985</v>
      </c>
      <c r="F523" s="665" t="s">
        <v>3966</v>
      </c>
      <c r="G523" s="665" t="s">
        <v>4038</v>
      </c>
      <c r="H523" s="665" t="s">
        <v>522</v>
      </c>
      <c r="I523" s="665" t="s">
        <v>1255</v>
      </c>
      <c r="J523" s="665" t="s">
        <v>1245</v>
      </c>
      <c r="K523" s="665" t="s">
        <v>4422</v>
      </c>
      <c r="L523" s="666">
        <v>26.37</v>
      </c>
      <c r="M523" s="666">
        <v>105.48</v>
      </c>
      <c r="N523" s="665">
        <v>4</v>
      </c>
      <c r="O523" s="748">
        <v>2</v>
      </c>
      <c r="P523" s="666"/>
      <c r="Q523" s="681">
        <v>0</v>
      </c>
      <c r="R523" s="665"/>
      <c r="S523" s="681">
        <v>0</v>
      </c>
      <c r="T523" s="748"/>
      <c r="U523" s="704">
        <v>0</v>
      </c>
    </row>
    <row r="524" spans="1:21" ht="14.4" customHeight="1" x14ac:dyDescent="0.3">
      <c r="A524" s="664">
        <v>30</v>
      </c>
      <c r="B524" s="665" t="s">
        <v>521</v>
      </c>
      <c r="C524" s="665" t="s">
        <v>3969</v>
      </c>
      <c r="D524" s="746" t="s">
        <v>5322</v>
      </c>
      <c r="E524" s="747" t="s">
        <v>3985</v>
      </c>
      <c r="F524" s="665" t="s">
        <v>3966</v>
      </c>
      <c r="G524" s="665" t="s">
        <v>4038</v>
      </c>
      <c r="H524" s="665" t="s">
        <v>522</v>
      </c>
      <c r="I524" s="665" t="s">
        <v>1255</v>
      </c>
      <c r="J524" s="665" t="s">
        <v>1245</v>
      </c>
      <c r="K524" s="665" t="s">
        <v>4422</v>
      </c>
      <c r="L524" s="666">
        <v>29.31</v>
      </c>
      <c r="M524" s="666">
        <v>29.31</v>
      </c>
      <c r="N524" s="665">
        <v>1</v>
      </c>
      <c r="O524" s="748">
        <v>0.5</v>
      </c>
      <c r="P524" s="666"/>
      <c r="Q524" s="681">
        <v>0</v>
      </c>
      <c r="R524" s="665"/>
      <c r="S524" s="681">
        <v>0</v>
      </c>
      <c r="T524" s="748"/>
      <c r="U524" s="704">
        <v>0</v>
      </c>
    </row>
    <row r="525" spans="1:21" ht="14.4" customHeight="1" x14ac:dyDescent="0.3">
      <c r="A525" s="664">
        <v>30</v>
      </c>
      <c r="B525" s="665" t="s">
        <v>521</v>
      </c>
      <c r="C525" s="665" t="s">
        <v>3969</v>
      </c>
      <c r="D525" s="746" t="s">
        <v>5322</v>
      </c>
      <c r="E525" s="747" t="s">
        <v>3985</v>
      </c>
      <c r="F525" s="665" t="s">
        <v>3966</v>
      </c>
      <c r="G525" s="665" t="s">
        <v>4038</v>
      </c>
      <c r="H525" s="665" t="s">
        <v>522</v>
      </c>
      <c r="I525" s="665" t="s">
        <v>1244</v>
      </c>
      <c r="J525" s="665" t="s">
        <v>1245</v>
      </c>
      <c r="K525" s="665" t="s">
        <v>4555</v>
      </c>
      <c r="L525" s="666">
        <v>52.75</v>
      </c>
      <c r="M525" s="666">
        <v>52.75</v>
      </c>
      <c r="N525" s="665">
        <v>1</v>
      </c>
      <c r="O525" s="748">
        <v>0.5</v>
      </c>
      <c r="P525" s="666"/>
      <c r="Q525" s="681">
        <v>0</v>
      </c>
      <c r="R525" s="665"/>
      <c r="S525" s="681">
        <v>0</v>
      </c>
      <c r="T525" s="748"/>
      <c r="U525" s="704">
        <v>0</v>
      </c>
    </row>
    <row r="526" spans="1:21" ht="14.4" customHeight="1" x14ac:dyDescent="0.3">
      <c r="A526" s="664">
        <v>30</v>
      </c>
      <c r="B526" s="665" t="s">
        <v>521</v>
      </c>
      <c r="C526" s="665" t="s">
        <v>3969</v>
      </c>
      <c r="D526" s="746" t="s">
        <v>5322</v>
      </c>
      <c r="E526" s="747" t="s">
        <v>3985</v>
      </c>
      <c r="F526" s="665" t="s">
        <v>3966</v>
      </c>
      <c r="G526" s="665" t="s">
        <v>4038</v>
      </c>
      <c r="H526" s="665" t="s">
        <v>522</v>
      </c>
      <c r="I526" s="665" t="s">
        <v>1436</v>
      </c>
      <c r="J526" s="665" t="s">
        <v>1004</v>
      </c>
      <c r="K526" s="665" t="s">
        <v>4239</v>
      </c>
      <c r="L526" s="666">
        <v>0</v>
      </c>
      <c r="M526" s="666">
        <v>0</v>
      </c>
      <c r="N526" s="665">
        <v>3</v>
      </c>
      <c r="O526" s="748">
        <v>1.5</v>
      </c>
      <c r="P526" s="666">
        <v>0</v>
      </c>
      <c r="Q526" s="681"/>
      <c r="R526" s="665">
        <v>2</v>
      </c>
      <c r="S526" s="681">
        <v>0.66666666666666663</v>
      </c>
      <c r="T526" s="748">
        <v>1</v>
      </c>
      <c r="U526" s="704">
        <v>0.66666666666666663</v>
      </c>
    </row>
    <row r="527" spans="1:21" ht="14.4" customHeight="1" x14ac:dyDescent="0.3">
      <c r="A527" s="664">
        <v>30</v>
      </c>
      <c r="B527" s="665" t="s">
        <v>521</v>
      </c>
      <c r="C527" s="665" t="s">
        <v>3969</v>
      </c>
      <c r="D527" s="746" t="s">
        <v>5322</v>
      </c>
      <c r="E527" s="747" t="s">
        <v>3985</v>
      </c>
      <c r="F527" s="665" t="s">
        <v>3966</v>
      </c>
      <c r="G527" s="665" t="s">
        <v>4038</v>
      </c>
      <c r="H527" s="665" t="s">
        <v>522</v>
      </c>
      <c r="I527" s="665" t="s">
        <v>1157</v>
      </c>
      <c r="J527" s="665" t="s">
        <v>4040</v>
      </c>
      <c r="K527" s="665" t="s">
        <v>4556</v>
      </c>
      <c r="L527" s="666">
        <v>10.55</v>
      </c>
      <c r="M527" s="666">
        <v>21.1</v>
      </c>
      <c r="N527" s="665">
        <v>2</v>
      </c>
      <c r="O527" s="748">
        <v>1.5</v>
      </c>
      <c r="P527" s="666">
        <v>10.55</v>
      </c>
      <c r="Q527" s="681">
        <v>0.5</v>
      </c>
      <c r="R527" s="665">
        <v>1</v>
      </c>
      <c r="S527" s="681">
        <v>0.5</v>
      </c>
      <c r="T527" s="748">
        <v>1</v>
      </c>
      <c r="U527" s="704">
        <v>0.66666666666666663</v>
      </c>
    </row>
    <row r="528" spans="1:21" ht="14.4" customHeight="1" x14ac:dyDescent="0.3">
      <c r="A528" s="664">
        <v>30</v>
      </c>
      <c r="B528" s="665" t="s">
        <v>521</v>
      </c>
      <c r="C528" s="665" t="s">
        <v>3969</v>
      </c>
      <c r="D528" s="746" t="s">
        <v>5322</v>
      </c>
      <c r="E528" s="747" t="s">
        <v>3985</v>
      </c>
      <c r="F528" s="665" t="s">
        <v>3966</v>
      </c>
      <c r="G528" s="665" t="s">
        <v>4038</v>
      </c>
      <c r="H528" s="665" t="s">
        <v>522</v>
      </c>
      <c r="I528" s="665" t="s">
        <v>4240</v>
      </c>
      <c r="J528" s="665" t="s">
        <v>1245</v>
      </c>
      <c r="K528" s="665" t="s">
        <v>4241</v>
      </c>
      <c r="L528" s="666">
        <v>10.55</v>
      </c>
      <c r="M528" s="666">
        <v>31.650000000000002</v>
      </c>
      <c r="N528" s="665">
        <v>3</v>
      </c>
      <c r="O528" s="748">
        <v>2</v>
      </c>
      <c r="P528" s="666">
        <v>10.55</v>
      </c>
      <c r="Q528" s="681">
        <v>0.33333333333333331</v>
      </c>
      <c r="R528" s="665">
        <v>1</v>
      </c>
      <c r="S528" s="681">
        <v>0.33333333333333331</v>
      </c>
      <c r="T528" s="748">
        <v>0.5</v>
      </c>
      <c r="U528" s="704">
        <v>0.25</v>
      </c>
    </row>
    <row r="529" spans="1:21" ht="14.4" customHeight="1" x14ac:dyDescent="0.3">
      <c r="A529" s="664">
        <v>30</v>
      </c>
      <c r="B529" s="665" t="s">
        <v>521</v>
      </c>
      <c r="C529" s="665" t="s">
        <v>3969</v>
      </c>
      <c r="D529" s="746" t="s">
        <v>5322</v>
      </c>
      <c r="E529" s="747" t="s">
        <v>3985</v>
      </c>
      <c r="F529" s="665" t="s">
        <v>3966</v>
      </c>
      <c r="G529" s="665" t="s">
        <v>4038</v>
      </c>
      <c r="H529" s="665" t="s">
        <v>522</v>
      </c>
      <c r="I529" s="665" t="s">
        <v>4240</v>
      </c>
      <c r="J529" s="665" t="s">
        <v>1245</v>
      </c>
      <c r="K529" s="665" t="s">
        <v>4241</v>
      </c>
      <c r="L529" s="666">
        <v>11.73</v>
      </c>
      <c r="M529" s="666">
        <v>23.46</v>
      </c>
      <c r="N529" s="665">
        <v>2</v>
      </c>
      <c r="O529" s="748">
        <v>1.5</v>
      </c>
      <c r="P529" s="666"/>
      <c r="Q529" s="681">
        <v>0</v>
      </c>
      <c r="R529" s="665"/>
      <c r="S529" s="681">
        <v>0</v>
      </c>
      <c r="T529" s="748"/>
      <c r="U529" s="704">
        <v>0</v>
      </c>
    </row>
    <row r="530" spans="1:21" ht="14.4" customHeight="1" x14ac:dyDescent="0.3">
      <c r="A530" s="664">
        <v>30</v>
      </c>
      <c r="B530" s="665" t="s">
        <v>521</v>
      </c>
      <c r="C530" s="665" t="s">
        <v>3969</v>
      </c>
      <c r="D530" s="746" t="s">
        <v>5322</v>
      </c>
      <c r="E530" s="747" t="s">
        <v>3985</v>
      </c>
      <c r="F530" s="665" t="s">
        <v>3966</v>
      </c>
      <c r="G530" s="665" t="s">
        <v>4043</v>
      </c>
      <c r="H530" s="665" t="s">
        <v>522</v>
      </c>
      <c r="I530" s="665" t="s">
        <v>1018</v>
      </c>
      <c r="J530" s="665" t="s">
        <v>4044</v>
      </c>
      <c r="K530" s="665" t="s">
        <v>1121</v>
      </c>
      <c r="L530" s="666">
        <v>88.76</v>
      </c>
      <c r="M530" s="666">
        <v>443.80000000000007</v>
      </c>
      <c r="N530" s="665">
        <v>5</v>
      </c>
      <c r="O530" s="748">
        <v>2.5</v>
      </c>
      <c r="P530" s="666">
        <v>266.28000000000003</v>
      </c>
      <c r="Q530" s="681">
        <v>0.6</v>
      </c>
      <c r="R530" s="665">
        <v>3</v>
      </c>
      <c r="S530" s="681">
        <v>0.6</v>
      </c>
      <c r="T530" s="748">
        <v>1.5</v>
      </c>
      <c r="U530" s="704">
        <v>0.6</v>
      </c>
    </row>
    <row r="531" spans="1:21" ht="14.4" customHeight="1" x14ac:dyDescent="0.3">
      <c r="A531" s="664">
        <v>30</v>
      </c>
      <c r="B531" s="665" t="s">
        <v>521</v>
      </c>
      <c r="C531" s="665" t="s">
        <v>3969</v>
      </c>
      <c r="D531" s="746" t="s">
        <v>5322</v>
      </c>
      <c r="E531" s="747" t="s">
        <v>3985</v>
      </c>
      <c r="F531" s="665" t="s">
        <v>3966</v>
      </c>
      <c r="G531" s="665" t="s">
        <v>4557</v>
      </c>
      <c r="H531" s="665" t="s">
        <v>522</v>
      </c>
      <c r="I531" s="665" t="s">
        <v>2470</v>
      </c>
      <c r="J531" s="665" t="s">
        <v>781</v>
      </c>
      <c r="K531" s="665" t="s">
        <v>4558</v>
      </c>
      <c r="L531" s="666">
        <v>0</v>
      </c>
      <c r="M531" s="666">
        <v>0</v>
      </c>
      <c r="N531" s="665">
        <v>1</v>
      </c>
      <c r="O531" s="748">
        <v>1</v>
      </c>
      <c r="P531" s="666"/>
      <c r="Q531" s="681"/>
      <c r="R531" s="665"/>
      <c r="S531" s="681">
        <v>0</v>
      </c>
      <c r="T531" s="748"/>
      <c r="U531" s="704">
        <v>0</v>
      </c>
    </row>
    <row r="532" spans="1:21" ht="14.4" customHeight="1" x14ac:dyDescent="0.3">
      <c r="A532" s="664">
        <v>30</v>
      </c>
      <c r="B532" s="665" t="s">
        <v>521</v>
      </c>
      <c r="C532" s="665" t="s">
        <v>3969</v>
      </c>
      <c r="D532" s="746" t="s">
        <v>5322</v>
      </c>
      <c r="E532" s="747" t="s">
        <v>3985</v>
      </c>
      <c r="F532" s="665" t="s">
        <v>3966</v>
      </c>
      <c r="G532" s="665" t="s">
        <v>4246</v>
      </c>
      <c r="H532" s="665" t="s">
        <v>2584</v>
      </c>
      <c r="I532" s="665" t="s">
        <v>2937</v>
      </c>
      <c r="J532" s="665" t="s">
        <v>3885</v>
      </c>
      <c r="K532" s="665" t="s">
        <v>2939</v>
      </c>
      <c r="L532" s="666">
        <v>219.78</v>
      </c>
      <c r="M532" s="666">
        <v>439.56</v>
      </c>
      <c r="N532" s="665">
        <v>2</v>
      </c>
      <c r="O532" s="748">
        <v>1</v>
      </c>
      <c r="P532" s="666"/>
      <c r="Q532" s="681">
        <v>0</v>
      </c>
      <c r="R532" s="665"/>
      <c r="S532" s="681">
        <v>0</v>
      </c>
      <c r="T532" s="748"/>
      <c r="U532" s="704">
        <v>0</v>
      </c>
    </row>
    <row r="533" spans="1:21" ht="14.4" customHeight="1" x14ac:dyDescent="0.3">
      <c r="A533" s="664">
        <v>30</v>
      </c>
      <c r="B533" s="665" t="s">
        <v>521</v>
      </c>
      <c r="C533" s="665" t="s">
        <v>3969</v>
      </c>
      <c r="D533" s="746" t="s">
        <v>5322</v>
      </c>
      <c r="E533" s="747" t="s">
        <v>3985</v>
      </c>
      <c r="F533" s="665" t="s">
        <v>3966</v>
      </c>
      <c r="G533" s="665" t="s">
        <v>4246</v>
      </c>
      <c r="H533" s="665" t="s">
        <v>2584</v>
      </c>
      <c r="I533" s="665" t="s">
        <v>2829</v>
      </c>
      <c r="J533" s="665" t="s">
        <v>3884</v>
      </c>
      <c r="K533" s="665" t="s">
        <v>2831</v>
      </c>
      <c r="L533" s="666">
        <v>109.89</v>
      </c>
      <c r="M533" s="666">
        <v>109.89</v>
      </c>
      <c r="N533" s="665">
        <v>1</v>
      </c>
      <c r="O533" s="748">
        <v>0.5</v>
      </c>
      <c r="P533" s="666"/>
      <c r="Q533" s="681">
        <v>0</v>
      </c>
      <c r="R533" s="665"/>
      <c r="S533" s="681">
        <v>0</v>
      </c>
      <c r="T533" s="748"/>
      <c r="U533" s="704">
        <v>0</v>
      </c>
    </row>
    <row r="534" spans="1:21" ht="14.4" customHeight="1" x14ac:dyDescent="0.3">
      <c r="A534" s="664">
        <v>30</v>
      </c>
      <c r="B534" s="665" t="s">
        <v>521</v>
      </c>
      <c r="C534" s="665" t="s">
        <v>3969</v>
      </c>
      <c r="D534" s="746" t="s">
        <v>5322</v>
      </c>
      <c r="E534" s="747" t="s">
        <v>3985</v>
      </c>
      <c r="F534" s="665" t="s">
        <v>3966</v>
      </c>
      <c r="G534" s="665" t="s">
        <v>4429</v>
      </c>
      <c r="H534" s="665" t="s">
        <v>522</v>
      </c>
      <c r="I534" s="665" t="s">
        <v>4559</v>
      </c>
      <c r="J534" s="665" t="s">
        <v>551</v>
      </c>
      <c r="K534" s="665" t="s">
        <v>4560</v>
      </c>
      <c r="L534" s="666">
        <v>0</v>
      </c>
      <c r="M534" s="666">
        <v>0</v>
      </c>
      <c r="N534" s="665">
        <v>2</v>
      </c>
      <c r="O534" s="748">
        <v>1</v>
      </c>
      <c r="P534" s="666"/>
      <c r="Q534" s="681"/>
      <c r="R534" s="665"/>
      <c r="S534" s="681">
        <v>0</v>
      </c>
      <c r="T534" s="748"/>
      <c r="U534" s="704">
        <v>0</v>
      </c>
    </row>
    <row r="535" spans="1:21" ht="14.4" customHeight="1" x14ac:dyDescent="0.3">
      <c r="A535" s="664">
        <v>30</v>
      </c>
      <c r="B535" s="665" t="s">
        <v>521</v>
      </c>
      <c r="C535" s="665" t="s">
        <v>3969</v>
      </c>
      <c r="D535" s="746" t="s">
        <v>5322</v>
      </c>
      <c r="E535" s="747" t="s">
        <v>3985</v>
      </c>
      <c r="F535" s="665" t="s">
        <v>3966</v>
      </c>
      <c r="G535" s="665" t="s">
        <v>4561</v>
      </c>
      <c r="H535" s="665" t="s">
        <v>2584</v>
      </c>
      <c r="I535" s="665" t="s">
        <v>4562</v>
      </c>
      <c r="J535" s="665" t="s">
        <v>2918</v>
      </c>
      <c r="K535" s="665" t="s">
        <v>3869</v>
      </c>
      <c r="L535" s="666">
        <v>0</v>
      </c>
      <c r="M535" s="666">
        <v>0</v>
      </c>
      <c r="N535" s="665">
        <v>1</v>
      </c>
      <c r="O535" s="748">
        <v>0.5</v>
      </c>
      <c r="P535" s="666"/>
      <c r="Q535" s="681"/>
      <c r="R535" s="665"/>
      <c r="S535" s="681">
        <v>0</v>
      </c>
      <c r="T535" s="748"/>
      <c r="U535" s="704">
        <v>0</v>
      </c>
    </row>
    <row r="536" spans="1:21" ht="14.4" customHeight="1" x14ac:dyDescent="0.3">
      <c r="A536" s="664">
        <v>30</v>
      </c>
      <c r="B536" s="665" t="s">
        <v>521</v>
      </c>
      <c r="C536" s="665" t="s">
        <v>3969</v>
      </c>
      <c r="D536" s="746" t="s">
        <v>5322</v>
      </c>
      <c r="E536" s="747" t="s">
        <v>3985</v>
      </c>
      <c r="F536" s="665" t="s">
        <v>3966</v>
      </c>
      <c r="G536" s="665" t="s">
        <v>4045</v>
      </c>
      <c r="H536" s="665" t="s">
        <v>2584</v>
      </c>
      <c r="I536" s="665" t="s">
        <v>2622</v>
      </c>
      <c r="J536" s="665" t="s">
        <v>3633</v>
      </c>
      <c r="K536" s="665" t="s">
        <v>3634</v>
      </c>
      <c r="L536" s="666">
        <v>57.64</v>
      </c>
      <c r="M536" s="666">
        <v>172.92000000000002</v>
      </c>
      <c r="N536" s="665">
        <v>3</v>
      </c>
      <c r="O536" s="748">
        <v>1.5</v>
      </c>
      <c r="P536" s="666"/>
      <c r="Q536" s="681">
        <v>0</v>
      </c>
      <c r="R536" s="665"/>
      <c r="S536" s="681">
        <v>0</v>
      </c>
      <c r="T536" s="748"/>
      <c r="U536" s="704">
        <v>0</v>
      </c>
    </row>
    <row r="537" spans="1:21" ht="14.4" customHeight="1" x14ac:dyDescent="0.3">
      <c r="A537" s="664">
        <v>30</v>
      </c>
      <c r="B537" s="665" t="s">
        <v>521</v>
      </c>
      <c r="C537" s="665" t="s">
        <v>3969</v>
      </c>
      <c r="D537" s="746" t="s">
        <v>5322</v>
      </c>
      <c r="E537" s="747" t="s">
        <v>3985</v>
      </c>
      <c r="F537" s="665" t="s">
        <v>3966</v>
      </c>
      <c r="G537" s="665" t="s">
        <v>4046</v>
      </c>
      <c r="H537" s="665" t="s">
        <v>522</v>
      </c>
      <c r="I537" s="665" t="s">
        <v>1014</v>
      </c>
      <c r="J537" s="665" t="s">
        <v>1015</v>
      </c>
      <c r="K537" s="665" t="s">
        <v>4047</v>
      </c>
      <c r="L537" s="666">
        <v>31.09</v>
      </c>
      <c r="M537" s="666">
        <v>31.09</v>
      </c>
      <c r="N537" s="665">
        <v>1</v>
      </c>
      <c r="O537" s="748">
        <v>0.5</v>
      </c>
      <c r="P537" s="666"/>
      <c r="Q537" s="681">
        <v>0</v>
      </c>
      <c r="R537" s="665"/>
      <c r="S537" s="681">
        <v>0</v>
      </c>
      <c r="T537" s="748"/>
      <c r="U537" s="704">
        <v>0</v>
      </c>
    </row>
    <row r="538" spans="1:21" ht="14.4" customHeight="1" x14ac:dyDescent="0.3">
      <c r="A538" s="664">
        <v>30</v>
      </c>
      <c r="B538" s="665" t="s">
        <v>521</v>
      </c>
      <c r="C538" s="665" t="s">
        <v>3969</v>
      </c>
      <c r="D538" s="746" t="s">
        <v>5322</v>
      </c>
      <c r="E538" s="747" t="s">
        <v>3985</v>
      </c>
      <c r="F538" s="665" t="s">
        <v>3966</v>
      </c>
      <c r="G538" s="665" t="s">
        <v>4250</v>
      </c>
      <c r="H538" s="665" t="s">
        <v>522</v>
      </c>
      <c r="I538" s="665" t="s">
        <v>4251</v>
      </c>
      <c r="J538" s="665" t="s">
        <v>1737</v>
      </c>
      <c r="K538" s="665" t="s">
        <v>4252</v>
      </c>
      <c r="L538" s="666">
        <v>0</v>
      </c>
      <c r="M538" s="666">
        <v>0</v>
      </c>
      <c r="N538" s="665">
        <v>1</v>
      </c>
      <c r="O538" s="748">
        <v>0.5</v>
      </c>
      <c r="P538" s="666"/>
      <c r="Q538" s="681"/>
      <c r="R538" s="665"/>
      <c r="S538" s="681">
        <v>0</v>
      </c>
      <c r="T538" s="748"/>
      <c r="U538" s="704">
        <v>0</v>
      </c>
    </row>
    <row r="539" spans="1:21" ht="14.4" customHeight="1" x14ac:dyDescent="0.3">
      <c r="A539" s="664">
        <v>30</v>
      </c>
      <c r="B539" s="665" t="s">
        <v>521</v>
      </c>
      <c r="C539" s="665" t="s">
        <v>3969</v>
      </c>
      <c r="D539" s="746" t="s">
        <v>5322</v>
      </c>
      <c r="E539" s="747" t="s">
        <v>3985</v>
      </c>
      <c r="F539" s="665" t="s">
        <v>3966</v>
      </c>
      <c r="G539" s="665" t="s">
        <v>4250</v>
      </c>
      <c r="H539" s="665" t="s">
        <v>522</v>
      </c>
      <c r="I539" s="665" t="s">
        <v>4563</v>
      </c>
      <c r="J539" s="665" t="s">
        <v>4431</v>
      </c>
      <c r="K539" s="665" t="s">
        <v>4564</v>
      </c>
      <c r="L539" s="666">
        <v>0</v>
      </c>
      <c r="M539" s="666">
        <v>0</v>
      </c>
      <c r="N539" s="665">
        <v>1</v>
      </c>
      <c r="O539" s="748">
        <v>0.5</v>
      </c>
      <c r="P539" s="666"/>
      <c r="Q539" s="681"/>
      <c r="R539" s="665"/>
      <c r="S539" s="681">
        <v>0</v>
      </c>
      <c r="T539" s="748"/>
      <c r="U539" s="704">
        <v>0</v>
      </c>
    </row>
    <row r="540" spans="1:21" ht="14.4" customHeight="1" x14ac:dyDescent="0.3">
      <c r="A540" s="664">
        <v>30</v>
      </c>
      <c r="B540" s="665" t="s">
        <v>521</v>
      </c>
      <c r="C540" s="665" t="s">
        <v>3969</v>
      </c>
      <c r="D540" s="746" t="s">
        <v>5322</v>
      </c>
      <c r="E540" s="747" t="s">
        <v>3985</v>
      </c>
      <c r="F540" s="665" t="s">
        <v>3966</v>
      </c>
      <c r="G540" s="665" t="s">
        <v>4048</v>
      </c>
      <c r="H540" s="665" t="s">
        <v>2584</v>
      </c>
      <c r="I540" s="665" t="s">
        <v>3046</v>
      </c>
      <c r="J540" s="665" t="s">
        <v>3047</v>
      </c>
      <c r="K540" s="665" t="s">
        <v>3805</v>
      </c>
      <c r="L540" s="666">
        <v>98.78</v>
      </c>
      <c r="M540" s="666">
        <v>197.56</v>
      </c>
      <c r="N540" s="665">
        <v>2</v>
      </c>
      <c r="O540" s="748">
        <v>1</v>
      </c>
      <c r="P540" s="666"/>
      <c r="Q540" s="681">
        <v>0</v>
      </c>
      <c r="R540" s="665"/>
      <c r="S540" s="681">
        <v>0</v>
      </c>
      <c r="T540" s="748"/>
      <c r="U540" s="704">
        <v>0</v>
      </c>
    </row>
    <row r="541" spans="1:21" ht="14.4" customHeight="1" x14ac:dyDescent="0.3">
      <c r="A541" s="664">
        <v>30</v>
      </c>
      <c r="B541" s="665" t="s">
        <v>521</v>
      </c>
      <c r="C541" s="665" t="s">
        <v>3969</v>
      </c>
      <c r="D541" s="746" t="s">
        <v>5322</v>
      </c>
      <c r="E541" s="747" t="s">
        <v>3985</v>
      </c>
      <c r="F541" s="665" t="s">
        <v>3966</v>
      </c>
      <c r="G541" s="665" t="s">
        <v>4048</v>
      </c>
      <c r="H541" s="665" t="s">
        <v>2584</v>
      </c>
      <c r="I541" s="665" t="s">
        <v>4565</v>
      </c>
      <c r="J541" s="665" t="s">
        <v>4566</v>
      </c>
      <c r="K541" s="665" t="s">
        <v>4567</v>
      </c>
      <c r="L541" s="666">
        <v>118.54</v>
      </c>
      <c r="M541" s="666">
        <v>118.54</v>
      </c>
      <c r="N541" s="665">
        <v>1</v>
      </c>
      <c r="O541" s="748">
        <v>0.5</v>
      </c>
      <c r="P541" s="666">
        <v>118.54</v>
      </c>
      <c r="Q541" s="681">
        <v>1</v>
      </c>
      <c r="R541" s="665">
        <v>1</v>
      </c>
      <c r="S541" s="681">
        <v>1</v>
      </c>
      <c r="T541" s="748">
        <v>0.5</v>
      </c>
      <c r="U541" s="704">
        <v>1</v>
      </c>
    </row>
    <row r="542" spans="1:21" ht="14.4" customHeight="1" x14ac:dyDescent="0.3">
      <c r="A542" s="664">
        <v>30</v>
      </c>
      <c r="B542" s="665" t="s">
        <v>521</v>
      </c>
      <c r="C542" s="665" t="s">
        <v>3969</v>
      </c>
      <c r="D542" s="746" t="s">
        <v>5322</v>
      </c>
      <c r="E542" s="747" t="s">
        <v>3985</v>
      </c>
      <c r="F542" s="665" t="s">
        <v>3966</v>
      </c>
      <c r="G542" s="665" t="s">
        <v>4048</v>
      </c>
      <c r="H542" s="665" t="s">
        <v>2584</v>
      </c>
      <c r="I542" s="665" t="s">
        <v>3103</v>
      </c>
      <c r="J542" s="665" t="s">
        <v>3104</v>
      </c>
      <c r="K542" s="665" t="s">
        <v>3808</v>
      </c>
      <c r="L542" s="666">
        <v>79.03</v>
      </c>
      <c r="M542" s="666">
        <v>237.09</v>
      </c>
      <c r="N542" s="665">
        <v>3</v>
      </c>
      <c r="O542" s="748">
        <v>1.5</v>
      </c>
      <c r="P542" s="666">
        <v>79.03</v>
      </c>
      <c r="Q542" s="681">
        <v>0.33333333333333331</v>
      </c>
      <c r="R542" s="665">
        <v>1</v>
      </c>
      <c r="S542" s="681">
        <v>0.33333333333333331</v>
      </c>
      <c r="T542" s="748">
        <v>0.5</v>
      </c>
      <c r="U542" s="704">
        <v>0.33333333333333331</v>
      </c>
    </row>
    <row r="543" spans="1:21" ht="14.4" customHeight="1" x14ac:dyDescent="0.3">
      <c r="A543" s="664">
        <v>30</v>
      </c>
      <c r="B543" s="665" t="s">
        <v>521</v>
      </c>
      <c r="C543" s="665" t="s">
        <v>3969</v>
      </c>
      <c r="D543" s="746" t="s">
        <v>5322</v>
      </c>
      <c r="E543" s="747" t="s">
        <v>3985</v>
      </c>
      <c r="F543" s="665" t="s">
        <v>3966</v>
      </c>
      <c r="G543" s="665" t="s">
        <v>4048</v>
      </c>
      <c r="H543" s="665" t="s">
        <v>2584</v>
      </c>
      <c r="I543" s="665" t="s">
        <v>2905</v>
      </c>
      <c r="J543" s="665" t="s">
        <v>3809</v>
      </c>
      <c r="K543" s="665" t="s">
        <v>3810</v>
      </c>
      <c r="L543" s="666">
        <v>59.27</v>
      </c>
      <c r="M543" s="666">
        <v>237.08</v>
      </c>
      <c r="N543" s="665">
        <v>4</v>
      </c>
      <c r="O543" s="748">
        <v>2</v>
      </c>
      <c r="P543" s="666">
        <v>118.54</v>
      </c>
      <c r="Q543" s="681">
        <v>0.5</v>
      </c>
      <c r="R543" s="665">
        <v>2</v>
      </c>
      <c r="S543" s="681">
        <v>0.5</v>
      </c>
      <c r="T543" s="748">
        <v>1</v>
      </c>
      <c r="U543" s="704">
        <v>0.5</v>
      </c>
    </row>
    <row r="544" spans="1:21" ht="14.4" customHeight="1" x14ac:dyDescent="0.3">
      <c r="A544" s="664">
        <v>30</v>
      </c>
      <c r="B544" s="665" t="s">
        <v>521</v>
      </c>
      <c r="C544" s="665" t="s">
        <v>3969</v>
      </c>
      <c r="D544" s="746" t="s">
        <v>5322</v>
      </c>
      <c r="E544" s="747" t="s">
        <v>3985</v>
      </c>
      <c r="F544" s="665" t="s">
        <v>3966</v>
      </c>
      <c r="G544" s="665" t="s">
        <v>4048</v>
      </c>
      <c r="H544" s="665" t="s">
        <v>522</v>
      </c>
      <c r="I544" s="665" t="s">
        <v>4568</v>
      </c>
      <c r="J544" s="665" t="s">
        <v>4569</v>
      </c>
      <c r="K544" s="665" t="s">
        <v>4570</v>
      </c>
      <c r="L544" s="666">
        <v>0</v>
      </c>
      <c r="M544" s="666">
        <v>0</v>
      </c>
      <c r="N544" s="665">
        <v>1</v>
      </c>
      <c r="O544" s="748">
        <v>0.5</v>
      </c>
      <c r="P544" s="666"/>
      <c r="Q544" s="681"/>
      <c r="R544" s="665"/>
      <c r="S544" s="681">
        <v>0</v>
      </c>
      <c r="T544" s="748"/>
      <c r="U544" s="704">
        <v>0</v>
      </c>
    </row>
    <row r="545" spans="1:21" ht="14.4" customHeight="1" x14ac:dyDescent="0.3">
      <c r="A545" s="664">
        <v>30</v>
      </c>
      <c r="B545" s="665" t="s">
        <v>521</v>
      </c>
      <c r="C545" s="665" t="s">
        <v>3969</v>
      </c>
      <c r="D545" s="746" t="s">
        <v>5322</v>
      </c>
      <c r="E545" s="747" t="s">
        <v>3985</v>
      </c>
      <c r="F545" s="665" t="s">
        <v>3966</v>
      </c>
      <c r="G545" s="665" t="s">
        <v>4048</v>
      </c>
      <c r="H545" s="665" t="s">
        <v>2584</v>
      </c>
      <c r="I545" s="665" t="s">
        <v>2819</v>
      </c>
      <c r="J545" s="665" t="s">
        <v>3811</v>
      </c>
      <c r="K545" s="665" t="s">
        <v>3812</v>
      </c>
      <c r="L545" s="666">
        <v>46.07</v>
      </c>
      <c r="M545" s="666">
        <v>230.35000000000002</v>
      </c>
      <c r="N545" s="665">
        <v>5</v>
      </c>
      <c r="O545" s="748">
        <v>2</v>
      </c>
      <c r="P545" s="666">
        <v>92.14</v>
      </c>
      <c r="Q545" s="681">
        <v>0.39999999999999997</v>
      </c>
      <c r="R545" s="665">
        <v>2</v>
      </c>
      <c r="S545" s="681">
        <v>0.4</v>
      </c>
      <c r="T545" s="748">
        <v>0.75</v>
      </c>
      <c r="U545" s="704">
        <v>0.375</v>
      </c>
    </row>
    <row r="546" spans="1:21" ht="14.4" customHeight="1" x14ac:dyDescent="0.3">
      <c r="A546" s="664">
        <v>30</v>
      </c>
      <c r="B546" s="665" t="s">
        <v>521</v>
      </c>
      <c r="C546" s="665" t="s">
        <v>3969</v>
      </c>
      <c r="D546" s="746" t="s">
        <v>5322</v>
      </c>
      <c r="E546" s="747" t="s">
        <v>3985</v>
      </c>
      <c r="F546" s="665" t="s">
        <v>3966</v>
      </c>
      <c r="G546" s="665" t="s">
        <v>4048</v>
      </c>
      <c r="H546" s="665" t="s">
        <v>2584</v>
      </c>
      <c r="I546" s="665" t="s">
        <v>4255</v>
      </c>
      <c r="J546" s="665" t="s">
        <v>3811</v>
      </c>
      <c r="K546" s="665" t="s">
        <v>4256</v>
      </c>
      <c r="L546" s="666">
        <v>0</v>
      </c>
      <c r="M546" s="666">
        <v>0</v>
      </c>
      <c r="N546" s="665">
        <v>3</v>
      </c>
      <c r="O546" s="748">
        <v>2</v>
      </c>
      <c r="P546" s="666">
        <v>0</v>
      </c>
      <c r="Q546" s="681"/>
      <c r="R546" s="665">
        <v>2</v>
      </c>
      <c r="S546" s="681">
        <v>0.66666666666666663</v>
      </c>
      <c r="T546" s="748">
        <v>1.5</v>
      </c>
      <c r="U546" s="704">
        <v>0.75</v>
      </c>
    </row>
    <row r="547" spans="1:21" ht="14.4" customHeight="1" x14ac:dyDescent="0.3">
      <c r="A547" s="664">
        <v>30</v>
      </c>
      <c r="B547" s="665" t="s">
        <v>521</v>
      </c>
      <c r="C547" s="665" t="s">
        <v>3969</v>
      </c>
      <c r="D547" s="746" t="s">
        <v>5322</v>
      </c>
      <c r="E547" s="747" t="s">
        <v>3985</v>
      </c>
      <c r="F547" s="665" t="s">
        <v>3966</v>
      </c>
      <c r="G547" s="665" t="s">
        <v>4048</v>
      </c>
      <c r="H547" s="665" t="s">
        <v>522</v>
      </c>
      <c r="I547" s="665" t="s">
        <v>4571</v>
      </c>
      <c r="J547" s="665" t="s">
        <v>4572</v>
      </c>
      <c r="K547" s="665" t="s">
        <v>4573</v>
      </c>
      <c r="L547" s="666">
        <v>79.03</v>
      </c>
      <c r="M547" s="666">
        <v>158.06</v>
      </c>
      <c r="N547" s="665">
        <v>2</v>
      </c>
      <c r="O547" s="748">
        <v>1</v>
      </c>
      <c r="P547" s="666"/>
      <c r="Q547" s="681">
        <v>0</v>
      </c>
      <c r="R547" s="665"/>
      <c r="S547" s="681">
        <v>0</v>
      </c>
      <c r="T547" s="748"/>
      <c r="U547" s="704">
        <v>0</v>
      </c>
    </row>
    <row r="548" spans="1:21" ht="14.4" customHeight="1" x14ac:dyDescent="0.3">
      <c r="A548" s="664">
        <v>30</v>
      </c>
      <c r="B548" s="665" t="s">
        <v>521</v>
      </c>
      <c r="C548" s="665" t="s">
        <v>3969</v>
      </c>
      <c r="D548" s="746" t="s">
        <v>5322</v>
      </c>
      <c r="E548" s="747" t="s">
        <v>3985</v>
      </c>
      <c r="F548" s="665" t="s">
        <v>3966</v>
      </c>
      <c r="G548" s="665" t="s">
        <v>4048</v>
      </c>
      <c r="H548" s="665" t="s">
        <v>2584</v>
      </c>
      <c r="I548" s="665" t="s">
        <v>4574</v>
      </c>
      <c r="J548" s="665" t="s">
        <v>3813</v>
      </c>
      <c r="K548" s="665" t="s">
        <v>4575</v>
      </c>
      <c r="L548" s="666">
        <v>0</v>
      </c>
      <c r="M548" s="666">
        <v>0</v>
      </c>
      <c r="N548" s="665">
        <v>1</v>
      </c>
      <c r="O548" s="748">
        <v>0.5</v>
      </c>
      <c r="P548" s="666"/>
      <c r="Q548" s="681"/>
      <c r="R548" s="665"/>
      <c r="S548" s="681">
        <v>0</v>
      </c>
      <c r="T548" s="748"/>
      <c r="U548" s="704">
        <v>0</v>
      </c>
    </row>
    <row r="549" spans="1:21" ht="14.4" customHeight="1" x14ac:dyDescent="0.3">
      <c r="A549" s="664">
        <v>30</v>
      </c>
      <c r="B549" s="665" t="s">
        <v>521</v>
      </c>
      <c r="C549" s="665" t="s">
        <v>3969</v>
      </c>
      <c r="D549" s="746" t="s">
        <v>5322</v>
      </c>
      <c r="E549" s="747" t="s">
        <v>3985</v>
      </c>
      <c r="F549" s="665" t="s">
        <v>3966</v>
      </c>
      <c r="G549" s="665" t="s">
        <v>4257</v>
      </c>
      <c r="H549" s="665" t="s">
        <v>522</v>
      </c>
      <c r="I549" s="665" t="s">
        <v>1678</v>
      </c>
      <c r="J549" s="665" t="s">
        <v>1679</v>
      </c>
      <c r="K549" s="665" t="s">
        <v>4258</v>
      </c>
      <c r="L549" s="666">
        <v>1138.0899999999999</v>
      </c>
      <c r="M549" s="666">
        <v>2276.1799999999998</v>
      </c>
      <c r="N549" s="665">
        <v>2</v>
      </c>
      <c r="O549" s="748">
        <v>1.5</v>
      </c>
      <c r="P549" s="666">
        <v>1138.0899999999999</v>
      </c>
      <c r="Q549" s="681">
        <v>0.5</v>
      </c>
      <c r="R549" s="665">
        <v>1</v>
      </c>
      <c r="S549" s="681">
        <v>0.5</v>
      </c>
      <c r="T549" s="748">
        <v>1</v>
      </c>
      <c r="U549" s="704">
        <v>0.66666666666666663</v>
      </c>
    </row>
    <row r="550" spans="1:21" ht="14.4" customHeight="1" x14ac:dyDescent="0.3">
      <c r="A550" s="664">
        <v>30</v>
      </c>
      <c r="B550" s="665" t="s">
        <v>521</v>
      </c>
      <c r="C550" s="665" t="s">
        <v>3969</v>
      </c>
      <c r="D550" s="746" t="s">
        <v>5322</v>
      </c>
      <c r="E550" s="747" t="s">
        <v>3985</v>
      </c>
      <c r="F550" s="665" t="s">
        <v>3966</v>
      </c>
      <c r="G550" s="665" t="s">
        <v>4120</v>
      </c>
      <c r="H550" s="665" t="s">
        <v>522</v>
      </c>
      <c r="I550" s="665" t="s">
        <v>1077</v>
      </c>
      <c r="J550" s="665" t="s">
        <v>4270</v>
      </c>
      <c r="K550" s="665" t="s">
        <v>4271</v>
      </c>
      <c r="L550" s="666">
        <v>0</v>
      </c>
      <c r="M550" s="666">
        <v>0</v>
      </c>
      <c r="N550" s="665">
        <v>6</v>
      </c>
      <c r="O550" s="748">
        <v>3</v>
      </c>
      <c r="P550" s="666">
        <v>0</v>
      </c>
      <c r="Q550" s="681"/>
      <c r="R550" s="665">
        <v>2</v>
      </c>
      <c r="S550" s="681">
        <v>0.33333333333333331</v>
      </c>
      <c r="T550" s="748">
        <v>1</v>
      </c>
      <c r="U550" s="704">
        <v>0.33333333333333331</v>
      </c>
    </row>
    <row r="551" spans="1:21" ht="14.4" customHeight="1" x14ac:dyDescent="0.3">
      <c r="A551" s="664">
        <v>30</v>
      </c>
      <c r="B551" s="665" t="s">
        <v>521</v>
      </c>
      <c r="C551" s="665" t="s">
        <v>3969</v>
      </c>
      <c r="D551" s="746" t="s">
        <v>5322</v>
      </c>
      <c r="E551" s="747" t="s">
        <v>3985</v>
      </c>
      <c r="F551" s="665" t="s">
        <v>3966</v>
      </c>
      <c r="G551" s="665" t="s">
        <v>4049</v>
      </c>
      <c r="H551" s="665" t="s">
        <v>522</v>
      </c>
      <c r="I551" s="665" t="s">
        <v>4050</v>
      </c>
      <c r="J551" s="665" t="s">
        <v>1774</v>
      </c>
      <c r="K551" s="665" t="s">
        <v>4051</v>
      </c>
      <c r="L551" s="666">
        <v>122.73</v>
      </c>
      <c r="M551" s="666">
        <v>122.73</v>
      </c>
      <c r="N551" s="665">
        <v>1</v>
      </c>
      <c r="O551" s="748">
        <v>0.5</v>
      </c>
      <c r="P551" s="666">
        <v>122.73</v>
      </c>
      <c r="Q551" s="681">
        <v>1</v>
      </c>
      <c r="R551" s="665">
        <v>1</v>
      </c>
      <c r="S551" s="681">
        <v>1</v>
      </c>
      <c r="T551" s="748">
        <v>0.5</v>
      </c>
      <c r="U551" s="704">
        <v>1</v>
      </c>
    </row>
    <row r="552" spans="1:21" ht="14.4" customHeight="1" x14ac:dyDescent="0.3">
      <c r="A552" s="664">
        <v>30</v>
      </c>
      <c r="B552" s="665" t="s">
        <v>521</v>
      </c>
      <c r="C552" s="665" t="s">
        <v>3969</v>
      </c>
      <c r="D552" s="746" t="s">
        <v>5322</v>
      </c>
      <c r="E552" s="747" t="s">
        <v>3985</v>
      </c>
      <c r="F552" s="665" t="s">
        <v>3966</v>
      </c>
      <c r="G552" s="665" t="s">
        <v>4274</v>
      </c>
      <c r="H552" s="665" t="s">
        <v>522</v>
      </c>
      <c r="I552" s="665" t="s">
        <v>2570</v>
      </c>
      <c r="J552" s="665" t="s">
        <v>2571</v>
      </c>
      <c r="K552" s="665" t="s">
        <v>4277</v>
      </c>
      <c r="L552" s="666">
        <v>1228</v>
      </c>
      <c r="M552" s="666">
        <v>1228</v>
      </c>
      <c r="N552" s="665">
        <v>1</v>
      </c>
      <c r="O552" s="748">
        <v>0.5</v>
      </c>
      <c r="P552" s="666"/>
      <c r="Q552" s="681">
        <v>0</v>
      </c>
      <c r="R552" s="665"/>
      <c r="S552" s="681">
        <v>0</v>
      </c>
      <c r="T552" s="748"/>
      <c r="U552" s="704">
        <v>0</v>
      </c>
    </row>
    <row r="553" spans="1:21" ht="14.4" customHeight="1" x14ac:dyDescent="0.3">
      <c r="A553" s="664">
        <v>30</v>
      </c>
      <c r="B553" s="665" t="s">
        <v>521</v>
      </c>
      <c r="C553" s="665" t="s">
        <v>3969</v>
      </c>
      <c r="D553" s="746" t="s">
        <v>5322</v>
      </c>
      <c r="E553" s="747" t="s">
        <v>3985</v>
      </c>
      <c r="F553" s="665" t="s">
        <v>3966</v>
      </c>
      <c r="G553" s="665" t="s">
        <v>4052</v>
      </c>
      <c r="H553" s="665" t="s">
        <v>2584</v>
      </c>
      <c r="I553" s="665" t="s">
        <v>2663</v>
      </c>
      <c r="J553" s="665" t="s">
        <v>2664</v>
      </c>
      <c r="K553" s="665" t="s">
        <v>3671</v>
      </c>
      <c r="L553" s="666">
        <v>43.21</v>
      </c>
      <c r="M553" s="666">
        <v>86.42</v>
      </c>
      <c r="N553" s="665">
        <v>2</v>
      </c>
      <c r="O553" s="748">
        <v>1</v>
      </c>
      <c r="P553" s="666">
        <v>43.21</v>
      </c>
      <c r="Q553" s="681">
        <v>0.5</v>
      </c>
      <c r="R553" s="665">
        <v>1</v>
      </c>
      <c r="S553" s="681">
        <v>0.5</v>
      </c>
      <c r="T553" s="748">
        <v>0.5</v>
      </c>
      <c r="U553" s="704">
        <v>0.5</v>
      </c>
    </row>
    <row r="554" spans="1:21" ht="14.4" customHeight="1" x14ac:dyDescent="0.3">
      <c r="A554" s="664">
        <v>30</v>
      </c>
      <c r="B554" s="665" t="s">
        <v>521</v>
      </c>
      <c r="C554" s="665" t="s">
        <v>3969</v>
      </c>
      <c r="D554" s="746" t="s">
        <v>5322</v>
      </c>
      <c r="E554" s="747" t="s">
        <v>3985</v>
      </c>
      <c r="F554" s="665" t="s">
        <v>3966</v>
      </c>
      <c r="G554" s="665" t="s">
        <v>4052</v>
      </c>
      <c r="H554" s="665" t="s">
        <v>2584</v>
      </c>
      <c r="I554" s="665" t="s">
        <v>2667</v>
      </c>
      <c r="J554" s="665" t="s">
        <v>2668</v>
      </c>
      <c r="K554" s="665" t="s">
        <v>3672</v>
      </c>
      <c r="L554" s="666">
        <v>73.45</v>
      </c>
      <c r="M554" s="666">
        <v>146.9</v>
      </c>
      <c r="N554" s="665">
        <v>2</v>
      </c>
      <c r="O554" s="748">
        <v>1</v>
      </c>
      <c r="P554" s="666">
        <v>146.9</v>
      </c>
      <c r="Q554" s="681">
        <v>1</v>
      </c>
      <c r="R554" s="665">
        <v>2</v>
      </c>
      <c r="S554" s="681">
        <v>1</v>
      </c>
      <c r="T554" s="748">
        <v>1</v>
      </c>
      <c r="U554" s="704">
        <v>1</v>
      </c>
    </row>
    <row r="555" spans="1:21" ht="14.4" customHeight="1" x14ac:dyDescent="0.3">
      <c r="A555" s="664">
        <v>30</v>
      </c>
      <c r="B555" s="665" t="s">
        <v>521</v>
      </c>
      <c r="C555" s="665" t="s">
        <v>3969</v>
      </c>
      <c r="D555" s="746" t="s">
        <v>5322</v>
      </c>
      <c r="E555" s="747" t="s">
        <v>3985</v>
      </c>
      <c r="F555" s="665" t="s">
        <v>3966</v>
      </c>
      <c r="G555" s="665" t="s">
        <v>4576</v>
      </c>
      <c r="H555" s="665" t="s">
        <v>522</v>
      </c>
      <c r="I555" s="665" t="s">
        <v>4577</v>
      </c>
      <c r="J555" s="665" t="s">
        <v>4578</v>
      </c>
      <c r="K555" s="665" t="s">
        <v>4579</v>
      </c>
      <c r="L555" s="666">
        <v>0</v>
      </c>
      <c r="M555" s="666">
        <v>0</v>
      </c>
      <c r="N555" s="665">
        <v>1</v>
      </c>
      <c r="O555" s="748">
        <v>0.5</v>
      </c>
      <c r="P555" s="666"/>
      <c r="Q555" s="681"/>
      <c r="R555" s="665"/>
      <c r="S555" s="681">
        <v>0</v>
      </c>
      <c r="T555" s="748"/>
      <c r="U555" s="704">
        <v>0</v>
      </c>
    </row>
    <row r="556" spans="1:21" ht="14.4" customHeight="1" x14ac:dyDescent="0.3">
      <c r="A556" s="664">
        <v>30</v>
      </c>
      <c r="B556" s="665" t="s">
        <v>521</v>
      </c>
      <c r="C556" s="665" t="s">
        <v>3969</v>
      </c>
      <c r="D556" s="746" t="s">
        <v>5322</v>
      </c>
      <c r="E556" s="747" t="s">
        <v>3985</v>
      </c>
      <c r="F556" s="665" t="s">
        <v>3966</v>
      </c>
      <c r="G556" s="665" t="s">
        <v>4580</v>
      </c>
      <c r="H556" s="665" t="s">
        <v>522</v>
      </c>
      <c r="I556" s="665" t="s">
        <v>4581</v>
      </c>
      <c r="J556" s="665" t="s">
        <v>4582</v>
      </c>
      <c r="K556" s="665" t="s">
        <v>4583</v>
      </c>
      <c r="L556" s="666">
        <v>0</v>
      </c>
      <c r="M556" s="666">
        <v>0</v>
      </c>
      <c r="N556" s="665">
        <v>1</v>
      </c>
      <c r="O556" s="748">
        <v>0.5</v>
      </c>
      <c r="P556" s="666">
        <v>0</v>
      </c>
      <c r="Q556" s="681"/>
      <c r="R556" s="665">
        <v>1</v>
      </c>
      <c r="S556" s="681">
        <v>1</v>
      </c>
      <c r="T556" s="748">
        <v>0.5</v>
      </c>
      <c r="U556" s="704">
        <v>1</v>
      </c>
    </row>
    <row r="557" spans="1:21" ht="14.4" customHeight="1" x14ac:dyDescent="0.3">
      <c r="A557" s="664">
        <v>30</v>
      </c>
      <c r="B557" s="665" t="s">
        <v>521</v>
      </c>
      <c r="C557" s="665" t="s">
        <v>3969</v>
      </c>
      <c r="D557" s="746" t="s">
        <v>5322</v>
      </c>
      <c r="E557" s="747" t="s">
        <v>3985</v>
      </c>
      <c r="F557" s="665" t="s">
        <v>3966</v>
      </c>
      <c r="G557" s="665" t="s">
        <v>4580</v>
      </c>
      <c r="H557" s="665" t="s">
        <v>522</v>
      </c>
      <c r="I557" s="665" t="s">
        <v>4584</v>
      </c>
      <c r="J557" s="665" t="s">
        <v>4585</v>
      </c>
      <c r="K557" s="665" t="s">
        <v>4586</v>
      </c>
      <c r="L557" s="666">
        <v>0</v>
      </c>
      <c r="M557" s="666">
        <v>0</v>
      </c>
      <c r="N557" s="665">
        <v>1</v>
      </c>
      <c r="O557" s="748">
        <v>0.5</v>
      </c>
      <c r="P557" s="666"/>
      <c r="Q557" s="681"/>
      <c r="R557" s="665"/>
      <c r="S557" s="681">
        <v>0</v>
      </c>
      <c r="T557" s="748"/>
      <c r="U557" s="704">
        <v>0</v>
      </c>
    </row>
    <row r="558" spans="1:21" ht="14.4" customHeight="1" x14ac:dyDescent="0.3">
      <c r="A558" s="664">
        <v>30</v>
      </c>
      <c r="B558" s="665" t="s">
        <v>521</v>
      </c>
      <c r="C558" s="665" t="s">
        <v>3969</v>
      </c>
      <c r="D558" s="746" t="s">
        <v>5322</v>
      </c>
      <c r="E558" s="747" t="s">
        <v>3985</v>
      </c>
      <c r="F558" s="665" t="s">
        <v>3966</v>
      </c>
      <c r="G558" s="665" t="s">
        <v>4053</v>
      </c>
      <c r="H558" s="665" t="s">
        <v>2584</v>
      </c>
      <c r="I558" s="665" t="s">
        <v>2639</v>
      </c>
      <c r="J558" s="665" t="s">
        <v>2640</v>
      </c>
      <c r="K558" s="665" t="s">
        <v>3798</v>
      </c>
      <c r="L558" s="666">
        <v>37.159999999999997</v>
      </c>
      <c r="M558" s="666">
        <v>111.47999999999999</v>
      </c>
      <c r="N558" s="665">
        <v>3</v>
      </c>
      <c r="O558" s="748">
        <v>1.5</v>
      </c>
      <c r="P558" s="666">
        <v>37.159999999999997</v>
      </c>
      <c r="Q558" s="681">
        <v>0.33333333333333331</v>
      </c>
      <c r="R558" s="665">
        <v>1</v>
      </c>
      <c r="S558" s="681">
        <v>0.33333333333333331</v>
      </c>
      <c r="T558" s="748">
        <v>0.5</v>
      </c>
      <c r="U558" s="704">
        <v>0.33333333333333331</v>
      </c>
    </row>
    <row r="559" spans="1:21" ht="14.4" customHeight="1" x14ac:dyDescent="0.3">
      <c r="A559" s="664">
        <v>30</v>
      </c>
      <c r="B559" s="665" t="s">
        <v>521</v>
      </c>
      <c r="C559" s="665" t="s">
        <v>3969</v>
      </c>
      <c r="D559" s="746" t="s">
        <v>5322</v>
      </c>
      <c r="E559" s="747" t="s">
        <v>3985</v>
      </c>
      <c r="F559" s="665" t="s">
        <v>3966</v>
      </c>
      <c r="G559" s="665" t="s">
        <v>4053</v>
      </c>
      <c r="H559" s="665" t="s">
        <v>2584</v>
      </c>
      <c r="I559" s="665" t="s">
        <v>2643</v>
      </c>
      <c r="J559" s="665" t="s">
        <v>2644</v>
      </c>
      <c r="K559" s="665" t="s">
        <v>3799</v>
      </c>
      <c r="L559" s="666">
        <v>247.78</v>
      </c>
      <c r="M559" s="666">
        <v>247.78</v>
      </c>
      <c r="N559" s="665">
        <v>1</v>
      </c>
      <c r="O559" s="748">
        <v>0.5</v>
      </c>
      <c r="P559" s="666"/>
      <c r="Q559" s="681">
        <v>0</v>
      </c>
      <c r="R559" s="665"/>
      <c r="S559" s="681">
        <v>0</v>
      </c>
      <c r="T559" s="748"/>
      <c r="U559" s="704">
        <v>0</v>
      </c>
    </row>
    <row r="560" spans="1:21" ht="14.4" customHeight="1" x14ac:dyDescent="0.3">
      <c r="A560" s="664">
        <v>30</v>
      </c>
      <c r="B560" s="665" t="s">
        <v>521</v>
      </c>
      <c r="C560" s="665" t="s">
        <v>3969</v>
      </c>
      <c r="D560" s="746" t="s">
        <v>5322</v>
      </c>
      <c r="E560" s="747" t="s">
        <v>3985</v>
      </c>
      <c r="F560" s="665" t="s">
        <v>3966</v>
      </c>
      <c r="G560" s="665" t="s">
        <v>4054</v>
      </c>
      <c r="H560" s="665" t="s">
        <v>522</v>
      </c>
      <c r="I560" s="665" t="s">
        <v>861</v>
      </c>
      <c r="J560" s="665" t="s">
        <v>846</v>
      </c>
      <c r="K560" s="665" t="s">
        <v>4280</v>
      </c>
      <c r="L560" s="666">
        <v>10.65</v>
      </c>
      <c r="M560" s="666">
        <v>31.950000000000003</v>
      </c>
      <c r="N560" s="665">
        <v>3</v>
      </c>
      <c r="O560" s="748">
        <v>1.5</v>
      </c>
      <c r="P560" s="666"/>
      <c r="Q560" s="681">
        <v>0</v>
      </c>
      <c r="R560" s="665"/>
      <c r="S560" s="681">
        <v>0</v>
      </c>
      <c r="T560" s="748"/>
      <c r="U560" s="704">
        <v>0</v>
      </c>
    </row>
    <row r="561" spans="1:21" ht="14.4" customHeight="1" x14ac:dyDescent="0.3">
      <c r="A561" s="664">
        <v>30</v>
      </c>
      <c r="B561" s="665" t="s">
        <v>521</v>
      </c>
      <c r="C561" s="665" t="s">
        <v>3969</v>
      </c>
      <c r="D561" s="746" t="s">
        <v>5322</v>
      </c>
      <c r="E561" s="747" t="s">
        <v>3985</v>
      </c>
      <c r="F561" s="665" t="s">
        <v>3966</v>
      </c>
      <c r="G561" s="665" t="s">
        <v>4054</v>
      </c>
      <c r="H561" s="665" t="s">
        <v>522</v>
      </c>
      <c r="I561" s="665" t="s">
        <v>4284</v>
      </c>
      <c r="J561" s="665" t="s">
        <v>846</v>
      </c>
      <c r="K561" s="665" t="s">
        <v>4285</v>
      </c>
      <c r="L561" s="666">
        <v>0</v>
      </c>
      <c r="M561" s="666">
        <v>0</v>
      </c>
      <c r="N561" s="665">
        <v>1</v>
      </c>
      <c r="O561" s="748">
        <v>0.5</v>
      </c>
      <c r="P561" s="666"/>
      <c r="Q561" s="681"/>
      <c r="R561" s="665"/>
      <c r="S561" s="681">
        <v>0</v>
      </c>
      <c r="T561" s="748"/>
      <c r="U561" s="704">
        <v>0</v>
      </c>
    </row>
    <row r="562" spans="1:21" ht="14.4" customHeight="1" x14ac:dyDescent="0.3">
      <c r="A562" s="664">
        <v>30</v>
      </c>
      <c r="B562" s="665" t="s">
        <v>521</v>
      </c>
      <c r="C562" s="665" t="s">
        <v>3969</v>
      </c>
      <c r="D562" s="746" t="s">
        <v>5322</v>
      </c>
      <c r="E562" s="747" t="s">
        <v>3985</v>
      </c>
      <c r="F562" s="665" t="s">
        <v>3966</v>
      </c>
      <c r="G562" s="665" t="s">
        <v>4054</v>
      </c>
      <c r="H562" s="665" t="s">
        <v>522</v>
      </c>
      <c r="I562" s="665" t="s">
        <v>4055</v>
      </c>
      <c r="J562" s="665" t="s">
        <v>1532</v>
      </c>
      <c r="K562" s="665" t="s">
        <v>4056</v>
      </c>
      <c r="L562" s="666">
        <v>0</v>
      </c>
      <c r="M562" s="666">
        <v>0</v>
      </c>
      <c r="N562" s="665">
        <v>2</v>
      </c>
      <c r="O562" s="748">
        <v>1</v>
      </c>
      <c r="P562" s="666">
        <v>0</v>
      </c>
      <c r="Q562" s="681"/>
      <c r="R562" s="665">
        <v>1</v>
      </c>
      <c r="S562" s="681">
        <v>0.5</v>
      </c>
      <c r="T562" s="748">
        <v>0.5</v>
      </c>
      <c r="U562" s="704">
        <v>0.5</v>
      </c>
    </row>
    <row r="563" spans="1:21" ht="14.4" customHeight="1" x14ac:dyDescent="0.3">
      <c r="A563" s="664">
        <v>30</v>
      </c>
      <c r="B563" s="665" t="s">
        <v>521</v>
      </c>
      <c r="C563" s="665" t="s">
        <v>3969</v>
      </c>
      <c r="D563" s="746" t="s">
        <v>5322</v>
      </c>
      <c r="E563" s="747" t="s">
        <v>3985</v>
      </c>
      <c r="F563" s="665" t="s">
        <v>3966</v>
      </c>
      <c r="G563" s="665" t="s">
        <v>4054</v>
      </c>
      <c r="H563" s="665" t="s">
        <v>522</v>
      </c>
      <c r="I563" s="665" t="s">
        <v>4587</v>
      </c>
      <c r="J563" s="665" t="s">
        <v>4588</v>
      </c>
      <c r="K563" s="665" t="s">
        <v>3991</v>
      </c>
      <c r="L563" s="666">
        <v>54.99</v>
      </c>
      <c r="M563" s="666">
        <v>54.99</v>
      </c>
      <c r="N563" s="665">
        <v>1</v>
      </c>
      <c r="O563" s="748">
        <v>0.5</v>
      </c>
      <c r="P563" s="666"/>
      <c r="Q563" s="681">
        <v>0</v>
      </c>
      <c r="R563" s="665"/>
      <c r="S563" s="681">
        <v>0</v>
      </c>
      <c r="T563" s="748"/>
      <c r="U563" s="704">
        <v>0</v>
      </c>
    </row>
    <row r="564" spans="1:21" ht="14.4" customHeight="1" x14ac:dyDescent="0.3">
      <c r="A564" s="664">
        <v>30</v>
      </c>
      <c r="B564" s="665" t="s">
        <v>521</v>
      </c>
      <c r="C564" s="665" t="s">
        <v>3969</v>
      </c>
      <c r="D564" s="746" t="s">
        <v>5322</v>
      </c>
      <c r="E564" s="747" t="s">
        <v>3985</v>
      </c>
      <c r="F564" s="665" t="s">
        <v>3966</v>
      </c>
      <c r="G564" s="665" t="s">
        <v>4447</v>
      </c>
      <c r="H564" s="665" t="s">
        <v>522</v>
      </c>
      <c r="I564" s="665" t="s">
        <v>3238</v>
      </c>
      <c r="J564" s="665" t="s">
        <v>695</v>
      </c>
      <c r="K564" s="665" t="s">
        <v>4189</v>
      </c>
      <c r="L564" s="666">
        <v>34.19</v>
      </c>
      <c r="M564" s="666">
        <v>102.57</v>
      </c>
      <c r="N564" s="665">
        <v>3</v>
      </c>
      <c r="O564" s="748">
        <v>1.5</v>
      </c>
      <c r="P564" s="666">
        <v>34.19</v>
      </c>
      <c r="Q564" s="681">
        <v>0.33333333333333331</v>
      </c>
      <c r="R564" s="665">
        <v>1</v>
      </c>
      <c r="S564" s="681">
        <v>0.33333333333333331</v>
      </c>
      <c r="T564" s="748">
        <v>0.5</v>
      </c>
      <c r="U564" s="704">
        <v>0.33333333333333331</v>
      </c>
    </row>
    <row r="565" spans="1:21" ht="14.4" customHeight="1" x14ac:dyDescent="0.3">
      <c r="A565" s="664">
        <v>30</v>
      </c>
      <c r="B565" s="665" t="s">
        <v>521</v>
      </c>
      <c r="C565" s="665" t="s">
        <v>3969</v>
      </c>
      <c r="D565" s="746" t="s">
        <v>5322</v>
      </c>
      <c r="E565" s="747" t="s">
        <v>3985</v>
      </c>
      <c r="F565" s="665" t="s">
        <v>3966</v>
      </c>
      <c r="G565" s="665" t="s">
        <v>4292</v>
      </c>
      <c r="H565" s="665" t="s">
        <v>2584</v>
      </c>
      <c r="I565" s="665" t="s">
        <v>2941</v>
      </c>
      <c r="J565" s="665" t="s">
        <v>2942</v>
      </c>
      <c r="K565" s="665" t="s">
        <v>2943</v>
      </c>
      <c r="L565" s="666">
        <v>133.38999999999999</v>
      </c>
      <c r="M565" s="666">
        <v>133.38999999999999</v>
      </c>
      <c r="N565" s="665">
        <v>1</v>
      </c>
      <c r="O565" s="748">
        <v>0.5</v>
      </c>
      <c r="P565" s="666"/>
      <c r="Q565" s="681">
        <v>0</v>
      </c>
      <c r="R565" s="665"/>
      <c r="S565" s="681">
        <v>0</v>
      </c>
      <c r="T565" s="748"/>
      <c r="U565" s="704">
        <v>0</v>
      </c>
    </row>
    <row r="566" spans="1:21" ht="14.4" customHeight="1" x14ac:dyDescent="0.3">
      <c r="A566" s="664">
        <v>30</v>
      </c>
      <c r="B566" s="665" t="s">
        <v>521</v>
      </c>
      <c r="C566" s="665" t="s">
        <v>3969</v>
      </c>
      <c r="D566" s="746" t="s">
        <v>5322</v>
      </c>
      <c r="E566" s="747" t="s">
        <v>3985</v>
      </c>
      <c r="F566" s="665" t="s">
        <v>3966</v>
      </c>
      <c r="G566" s="665" t="s">
        <v>4057</v>
      </c>
      <c r="H566" s="665" t="s">
        <v>522</v>
      </c>
      <c r="I566" s="665" t="s">
        <v>1022</v>
      </c>
      <c r="J566" s="665" t="s">
        <v>1023</v>
      </c>
      <c r="K566" s="665" t="s">
        <v>3716</v>
      </c>
      <c r="L566" s="666">
        <v>38.729999999999997</v>
      </c>
      <c r="M566" s="666">
        <v>38.729999999999997</v>
      </c>
      <c r="N566" s="665">
        <v>1</v>
      </c>
      <c r="O566" s="748">
        <v>0.5</v>
      </c>
      <c r="P566" s="666"/>
      <c r="Q566" s="681">
        <v>0</v>
      </c>
      <c r="R566" s="665"/>
      <c r="S566" s="681">
        <v>0</v>
      </c>
      <c r="T566" s="748"/>
      <c r="U566" s="704">
        <v>0</v>
      </c>
    </row>
    <row r="567" spans="1:21" ht="14.4" customHeight="1" x14ac:dyDescent="0.3">
      <c r="A567" s="664">
        <v>30</v>
      </c>
      <c r="B567" s="665" t="s">
        <v>521</v>
      </c>
      <c r="C567" s="665" t="s">
        <v>3969</v>
      </c>
      <c r="D567" s="746" t="s">
        <v>5322</v>
      </c>
      <c r="E567" s="747" t="s">
        <v>3985</v>
      </c>
      <c r="F567" s="665" t="s">
        <v>3966</v>
      </c>
      <c r="G567" s="665" t="s">
        <v>4058</v>
      </c>
      <c r="H567" s="665" t="s">
        <v>2584</v>
      </c>
      <c r="I567" s="665" t="s">
        <v>3007</v>
      </c>
      <c r="J567" s="665" t="s">
        <v>3008</v>
      </c>
      <c r="K567" s="665" t="s">
        <v>3709</v>
      </c>
      <c r="L567" s="666">
        <v>70.3</v>
      </c>
      <c r="M567" s="666">
        <v>70.3</v>
      </c>
      <c r="N567" s="665">
        <v>1</v>
      </c>
      <c r="O567" s="748">
        <v>0.5</v>
      </c>
      <c r="P567" s="666"/>
      <c r="Q567" s="681">
        <v>0</v>
      </c>
      <c r="R567" s="665"/>
      <c r="S567" s="681">
        <v>0</v>
      </c>
      <c r="T567" s="748"/>
      <c r="U567" s="704">
        <v>0</v>
      </c>
    </row>
    <row r="568" spans="1:21" ht="14.4" customHeight="1" x14ac:dyDescent="0.3">
      <c r="A568" s="664">
        <v>30</v>
      </c>
      <c r="B568" s="665" t="s">
        <v>521</v>
      </c>
      <c r="C568" s="665" t="s">
        <v>3969</v>
      </c>
      <c r="D568" s="746" t="s">
        <v>5322</v>
      </c>
      <c r="E568" s="747" t="s">
        <v>3985</v>
      </c>
      <c r="F568" s="665" t="s">
        <v>3966</v>
      </c>
      <c r="G568" s="665" t="s">
        <v>4058</v>
      </c>
      <c r="H568" s="665" t="s">
        <v>2584</v>
      </c>
      <c r="I568" s="665" t="s">
        <v>2789</v>
      </c>
      <c r="J568" s="665" t="s">
        <v>3710</v>
      </c>
      <c r="K568" s="665" t="s">
        <v>3711</v>
      </c>
      <c r="L568" s="666">
        <v>105.46</v>
      </c>
      <c r="M568" s="666">
        <v>105.46</v>
      </c>
      <c r="N568" s="665">
        <v>1</v>
      </c>
      <c r="O568" s="748">
        <v>0.5</v>
      </c>
      <c r="P568" s="666"/>
      <c r="Q568" s="681">
        <v>0</v>
      </c>
      <c r="R568" s="665"/>
      <c r="S568" s="681">
        <v>0</v>
      </c>
      <c r="T568" s="748"/>
      <c r="U568" s="704">
        <v>0</v>
      </c>
    </row>
    <row r="569" spans="1:21" ht="14.4" customHeight="1" x14ac:dyDescent="0.3">
      <c r="A569" s="664">
        <v>30</v>
      </c>
      <c r="B569" s="665" t="s">
        <v>521</v>
      </c>
      <c r="C569" s="665" t="s">
        <v>3969</v>
      </c>
      <c r="D569" s="746" t="s">
        <v>5322</v>
      </c>
      <c r="E569" s="747" t="s">
        <v>3985</v>
      </c>
      <c r="F569" s="665" t="s">
        <v>3966</v>
      </c>
      <c r="G569" s="665" t="s">
        <v>4448</v>
      </c>
      <c r="H569" s="665" t="s">
        <v>522</v>
      </c>
      <c r="I569" s="665" t="s">
        <v>4589</v>
      </c>
      <c r="J569" s="665" t="s">
        <v>2403</v>
      </c>
      <c r="K569" s="665" t="s">
        <v>4590</v>
      </c>
      <c r="L569" s="666">
        <v>0</v>
      </c>
      <c r="M569" s="666">
        <v>0</v>
      </c>
      <c r="N569" s="665">
        <v>1</v>
      </c>
      <c r="O569" s="748">
        <v>0.5</v>
      </c>
      <c r="P569" s="666">
        <v>0</v>
      </c>
      <c r="Q569" s="681"/>
      <c r="R569" s="665">
        <v>1</v>
      </c>
      <c r="S569" s="681">
        <v>1</v>
      </c>
      <c r="T569" s="748">
        <v>0.5</v>
      </c>
      <c r="U569" s="704">
        <v>1</v>
      </c>
    </row>
    <row r="570" spans="1:21" ht="14.4" customHeight="1" x14ac:dyDescent="0.3">
      <c r="A570" s="664">
        <v>30</v>
      </c>
      <c r="B570" s="665" t="s">
        <v>521</v>
      </c>
      <c r="C570" s="665" t="s">
        <v>3969</v>
      </c>
      <c r="D570" s="746" t="s">
        <v>5322</v>
      </c>
      <c r="E570" s="747" t="s">
        <v>3985</v>
      </c>
      <c r="F570" s="665" t="s">
        <v>3966</v>
      </c>
      <c r="G570" s="665" t="s">
        <v>4059</v>
      </c>
      <c r="H570" s="665" t="s">
        <v>2584</v>
      </c>
      <c r="I570" s="665" t="s">
        <v>2888</v>
      </c>
      <c r="J570" s="665" t="s">
        <v>2636</v>
      </c>
      <c r="K570" s="665" t="s">
        <v>3685</v>
      </c>
      <c r="L570" s="666">
        <v>407.55</v>
      </c>
      <c r="M570" s="666">
        <v>815.1</v>
      </c>
      <c r="N570" s="665">
        <v>2</v>
      </c>
      <c r="O570" s="748">
        <v>0.5</v>
      </c>
      <c r="P570" s="666"/>
      <c r="Q570" s="681">
        <v>0</v>
      </c>
      <c r="R570" s="665"/>
      <c r="S570" s="681">
        <v>0</v>
      </c>
      <c r="T570" s="748"/>
      <c r="U570" s="704">
        <v>0</v>
      </c>
    </row>
    <row r="571" spans="1:21" ht="14.4" customHeight="1" x14ac:dyDescent="0.3">
      <c r="A571" s="664">
        <v>30</v>
      </c>
      <c r="B571" s="665" t="s">
        <v>521</v>
      </c>
      <c r="C571" s="665" t="s">
        <v>3969</v>
      </c>
      <c r="D571" s="746" t="s">
        <v>5322</v>
      </c>
      <c r="E571" s="747" t="s">
        <v>3985</v>
      </c>
      <c r="F571" s="665" t="s">
        <v>3966</v>
      </c>
      <c r="G571" s="665" t="s">
        <v>4059</v>
      </c>
      <c r="H571" s="665" t="s">
        <v>2584</v>
      </c>
      <c r="I571" s="665" t="s">
        <v>4060</v>
      </c>
      <c r="J571" s="665" t="s">
        <v>2636</v>
      </c>
      <c r="K571" s="665" t="s">
        <v>3688</v>
      </c>
      <c r="L571" s="666">
        <v>543.39</v>
      </c>
      <c r="M571" s="666">
        <v>1630.17</v>
      </c>
      <c r="N571" s="665">
        <v>3</v>
      </c>
      <c r="O571" s="748">
        <v>1</v>
      </c>
      <c r="P571" s="666">
        <v>1086.78</v>
      </c>
      <c r="Q571" s="681">
        <v>0.66666666666666663</v>
      </c>
      <c r="R571" s="665">
        <v>2</v>
      </c>
      <c r="S571" s="681">
        <v>0.66666666666666663</v>
      </c>
      <c r="T571" s="748">
        <v>0.5</v>
      </c>
      <c r="U571" s="704">
        <v>0.5</v>
      </c>
    </row>
    <row r="572" spans="1:21" ht="14.4" customHeight="1" x14ac:dyDescent="0.3">
      <c r="A572" s="664">
        <v>30</v>
      </c>
      <c r="B572" s="665" t="s">
        <v>521</v>
      </c>
      <c r="C572" s="665" t="s">
        <v>3969</v>
      </c>
      <c r="D572" s="746" t="s">
        <v>5322</v>
      </c>
      <c r="E572" s="747" t="s">
        <v>3985</v>
      </c>
      <c r="F572" s="665" t="s">
        <v>3966</v>
      </c>
      <c r="G572" s="665" t="s">
        <v>4059</v>
      </c>
      <c r="H572" s="665" t="s">
        <v>2584</v>
      </c>
      <c r="I572" s="665" t="s">
        <v>4060</v>
      </c>
      <c r="J572" s="665" t="s">
        <v>2636</v>
      </c>
      <c r="K572" s="665" t="s">
        <v>3688</v>
      </c>
      <c r="L572" s="666">
        <v>490.89</v>
      </c>
      <c r="M572" s="666">
        <v>981.78</v>
      </c>
      <c r="N572" s="665">
        <v>2</v>
      </c>
      <c r="O572" s="748">
        <v>0.5</v>
      </c>
      <c r="P572" s="666">
        <v>981.78</v>
      </c>
      <c r="Q572" s="681">
        <v>1</v>
      </c>
      <c r="R572" s="665">
        <v>2</v>
      </c>
      <c r="S572" s="681">
        <v>1</v>
      </c>
      <c r="T572" s="748">
        <v>0.5</v>
      </c>
      <c r="U572" s="704">
        <v>1</v>
      </c>
    </row>
    <row r="573" spans="1:21" ht="14.4" customHeight="1" x14ac:dyDescent="0.3">
      <c r="A573" s="664">
        <v>30</v>
      </c>
      <c r="B573" s="665" t="s">
        <v>521</v>
      </c>
      <c r="C573" s="665" t="s">
        <v>3969</v>
      </c>
      <c r="D573" s="746" t="s">
        <v>5322</v>
      </c>
      <c r="E573" s="747" t="s">
        <v>3985</v>
      </c>
      <c r="F573" s="665" t="s">
        <v>3966</v>
      </c>
      <c r="G573" s="665" t="s">
        <v>4059</v>
      </c>
      <c r="H573" s="665" t="s">
        <v>2584</v>
      </c>
      <c r="I573" s="665" t="s">
        <v>4293</v>
      </c>
      <c r="J573" s="665" t="s">
        <v>2636</v>
      </c>
      <c r="K573" s="665" t="s">
        <v>3686</v>
      </c>
      <c r="L573" s="666">
        <v>815.1</v>
      </c>
      <c r="M573" s="666">
        <v>815.1</v>
      </c>
      <c r="N573" s="665">
        <v>1</v>
      </c>
      <c r="O573" s="748">
        <v>1</v>
      </c>
      <c r="P573" s="666"/>
      <c r="Q573" s="681">
        <v>0</v>
      </c>
      <c r="R573" s="665"/>
      <c r="S573" s="681">
        <v>0</v>
      </c>
      <c r="T573" s="748"/>
      <c r="U573" s="704">
        <v>0</v>
      </c>
    </row>
    <row r="574" spans="1:21" ht="14.4" customHeight="1" x14ac:dyDescent="0.3">
      <c r="A574" s="664">
        <v>30</v>
      </c>
      <c r="B574" s="665" t="s">
        <v>521</v>
      </c>
      <c r="C574" s="665" t="s">
        <v>3969</v>
      </c>
      <c r="D574" s="746" t="s">
        <v>5322</v>
      </c>
      <c r="E574" s="747" t="s">
        <v>3985</v>
      </c>
      <c r="F574" s="665" t="s">
        <v>3966</v>
      </c>
      <c r="G574" s="665" t="s">
        <v>4059</v>
      </c>
      <c r="H574" s="665" t="s">
        <v>2584</v>
      </c>
      <c r="I574" s="665" t="s">
        <v>4293</v>
      </c>
      <c r="J574" s="665" t="s">
        <v>2636</v>
      </c>
      <c r="K574" s="665" t="s">
        <v>3686</v>
      </c>
      <c r="L574" s="666">
        <v>736.33</v>
      </c>
      <c r="M574" s="666">
        <v>1472.66</v>
      </c>
      <c r="N574" s="665">
        <v>2</v>
      </c>
      <c r="O574" s="748">
        <v>1</v>
      </c>
      <c r="P574" s="666"/>
      <c r="Q574" s="681">
        <v>0</v>
      </c>
      <c r="R574" s="665"/>
      <c r="S574" s="681">
        <v>0</v>
      </c>
      <c r="T574" s="748"/>
      <c r="U574" s="704">
        <v>0</v>
      </c>
    </row>
    <row r="575" spans="1:21" ht="14.4" customHeight="1" x14ac:dyDescent="0.3">
      <c r="A575" s="664">
        <v>30</v>
      </c>
      <c r="B575" s="665" t="s">
        <v>521</v>
      </c>
      <c r="C575" s="665" t="s">
        <v>3969</v>
      </c>
      <c r="D575" s="746" t="s">
        <v>5322</v>
      </c>
      <c r="E575" s="747" t="s">
        <v>3985</v>
      </c>
      <c r="F575" s="665" t="s">
        <v>3966</v>
      </c>
      <c r="G575" s="665" t="s">
        <v>4059</v>
      </c>
      <c r="H575" s="665" t="s">
        <v>2584</v>
      </c>
      <c r="I575" s="665" t="s">
        <v>3076</v>
      </c>
      <c r="J575" s="665" t="s">
        <v>2636</v>
      </c>
      <c r="K575" s="665" t="s">
        <v>3688</v>
      </c>
      <c r="L575" s="666">
        <v>543.39</v>
      </c>
      <c r="M575" s="666">
        <v>543.39</v>
      </c>
      <c r="N575" s="665">
        <v>1</v>
      </c>
      <c r="O575" s="748">
        <v>0.5</v>
      </c>
      <c r="P575" s="666"/>
      <c r="Q575" s="681">
        <v>0</v>
      </c>
      <c r="R575" s="665"/>
      <c r="S575" s="681">
        <v>0</v>
      </c>
      <c r="T575" s="748"/>
      <c r="U575" s="704">
        <v>0</v>
      </c>
    </row>
    <row r="576" spans="1:21" ht="14.4" customHeight="1" x14ac:dyDescent="0.3">
      <c r="A576" s="664">
        <v>30</v>
      </c>
      <c r="B576" s="665" t="s">
        <v>521</v>
      </c>
      <c r="C576" s="665" t="s">
        <v>3969</v>
      </c>
      <c r="D576" s="746" t="s">
        <v>5322</v>
      </c>
      <c r="E576" s="747" t="s">
        <v>3985</v>
      </c>
      <c r="F576" s="665" t="s">
        <v>3966</v>
      </c>
      <c r="G576" s="665" t="s">
        <v>4062</v>
      </c>
      <c r="H576" s="665" t="s">
        <v>2584</v>
      </c>
      <c r="I576" s="665" t="s">
        <v>2864</v>
      </c>
      <c r="J576" s="665" t="s">
        <v>2865</v>
      </c>
      <c r="K576" s="665" t="s">
        <v>3734</v>
      </c>
      <c r="L576" s="666">
        <v>31.09</v>
      </c>
      <c r="M576" s="666">
        <v>31.09</v>
      </c>
      <c r="N576" s="665">
        <v>1</v>
      </c>
      <c r="O576" s="748">
        <v>0.5</v>
      </c>
      <c r="P576" s="666"/>
      <c r="Q576" s="681">
        <v>0</v>
      </c>
      <c r="R576" s="665"/>
      <c r="S576" s="681">
        <v>0</v>
      </c>
      <c r="T576" s="748"/>
      <c r="U576" s="704">
        <v>0</v>
      </c>
    </row>
    <row r="577" spans="1:21" ht="14.4" customHeight="1" x14ac:dyDescent="0.3">
      <c r="A577" s="664">
        <v>30</v>
      </c>
      <c r="B577" s="665" t="s">
        <v>521</v>
      </c>
      <c r="C577" s="665" t="s">
        <v>3969</v>
      </c>
      <c r="D577" s="746" t="s">
        <v>5322</v>
      </c>
      <c r="E577" s="747" t="s">
        <v>3985</v>
      </c>
      <c r="F577" s="665" t="s">
        <v>3966</v>
      </c>
      <c r="G577" s="665" t="s">
        <v>4063</v>
      </c>
      <c r="H577" s="665" t="s">
        <v>522</v>
      </c>
      <c r="I577" s="665" t="s">
        <v>4456</v>
      </c>
      <c r="J577" s="665" t="s">
        <v>4457</v>
      </c>
      <c r="K577" s="665" t="s">
        <v>2401</v>
      </c>
      <c r="L577" s="666">
        <v>146.84</v>
      </c>
      <c r="M577" s="666">
        <v>146.84</v>
      </c>
      <c r="N577" s="665">
        <v>1</v>
      </c>
      <c r="O577" s="748">
        <v>0.5</v>
      </c>
      <c r="P577" s="666"/>
      <c r="Q577" s="681">
        <v>0</v>
      </c>
      <c r="R577" s="665"/>
      <c r="S577" s="681">
        <v>0</v>
      </c>
      <c r="T577" s="748"/>
      <c r="U577" s="704">
        <v>0</v>
      </c>
    </row>
    <row r="578" spans="1:21" ht="14.4" customHeight="1" x14ac:dyDescent="0.3">
      <c r="A578" s="664">
        <v>30</v>
      </c>
      <c r="B578" s="665" t="s">
        <v>521</v>
      </c>
      <c r="C578" s="665" t="s">
        <v>3969</v>
      </c>
      <c r="D578" s="746" t="s">
        <v>5322</v>
      </c>
      <c r="E578" s="747" t="s">
        <v>3985</v>
      </c>
      <c r="F578" s="665" t="s">
        <v>3966</v>
      </c>
      <c r="G578" s="665" t="s">
        <v>4063</v>
      </c>
      <c r="H578" s="665" t="s">
        <v>522</v>
      </c>
      <c r="I578" s="665" t="s">
        <v>3417</v>
      </c>
      <c r="J578" s="665" t="s">
        <v>3418</v>
      </c>
      <c r="K578" s="665" t="s">
        <v>3869</v>
      </c>
      <c r="L578" s="666">
        <v>88.1</v>
      </c>
      <c r="M578" s="666">
        <v>88.1</v>
      </c>
      <c r="N578" s="665">
        <v>1</v>
      </c>
      <c r="O578" s="748">
        <v>0.5</v>
      </c>
      <c r="P578" s="666"/>
      <c r="Q578" s="681">
        <v>0</v>
      </c>
      <c r="R578" s="665"/>
      <c r="S578" s="681">
        <v>0</v>
      </c>
      <c r="T578" s="748"/>
      <c r="U578" s="704">
        <v>0</v>
      </c>
    </row>
    <row r="579" spans="1:21" ht="14.4" customHeight="1" x14ac:dyDescent="0.3">
      <c r="A579" s="664">
        <v>30</v>
      </c>
      <c r="B579" s="665" t="s">
        <v>521</v>
      </c>
      <c r="C579" s="665" t="s">
        <v>3969</v>
      </c>
      <c r="D579" s="746" t="s">
        <v>5322</v>
      </c>
      <c r="E579" s="747" t="s">
        <v>3985</v>
      </c>
      <c r="F579" s="665" t="s">
        <v>3966</v>
      </c>
      <c r="G579" s="665" t="s">
        <v>4064</v>
      </c>
      <c r="H579" s="665" t="s">
        <v>522</v>
      </c>
      <c r="I579" s="665" t="s">
        <v>4065</v>
      </c>
      <c r="J579" s="665" t="s">
        <v>824</v>
      </c>
      <c r="K579" s="665" t="s">
        <v>3637</v>
      </c>
      <c r="L579" s="666">
        <v>57.64</v>
      </c>
      <c r="M579" s="666">
        <v>1037.52</v>
      </c>
      <c r="N579" s="665">
        <v>18</v>
      </c>
      <c r="O579" s="748">
        <v>9</v>
      </c>
      <c r="P579" s="666">
        <v>172.92000000000002</v>
      </c>
      <c r="Q579" s="681">
        <v>0.16666666666666669</v>
      </c>
      <c r="R579" s="665">
        <v>3</v>
      </c>
      <c r="S579" s="681">
        <v>0.16666666666666666</v>
      </c>
      <c r="T579" s="748">
        <v>1.5</v>
      </c>
      <c r="U579" s="704">
        <v>0.16666666666666666</v>
      </c>
    </row>
    <row r="580" spans="1:21" ht="14.4" customHeight="1" x14ac:dyDescent="0.3">
      <c r="A580" s="664">
        <v>30</v>
      </c>
      <c r="B580" s="665" t="s">
        <v>521</v>
      </c>
      <c r="C580" s="665" t="s">
        <v>3969</v>
      </c>
      <c r="D580" s="746" t="s">
        <v>5322</v>
      </c>
      <c r="E580" s="747" t="s">
        <v>3985</v>
      </c>
      <c r="F580" s="665" t="s">
        <v>3966</v>
      </c>
      <c r="G580" s="665" t="s">
        <v>4591</v>
      </c>
      <c r="H580" s="665" t="s">
        <v>522</v>
      </c>
      <c r="I580" s="665" t="s">
        <v>1603</v>
      </c>
      <c r="J580" s="665" t="s">
        <v>4592</v>
      </c>
      <c r="K580" s="665" t="s">
        <v>4593</v>
      </c>
      <c r="L580" s="666">
        <v>18.809999999999999</v>
      </c>
      <c r="M580" s="666">
        <v>18.809999999999999</v>
      </c>
      <c r="N580" s="665">
        <v>1</v>
      </c>
      <c r="O580" s="748">
        <v>0.5</v>
      </c>
      <c r="P580" s="666">
        <v>18.809999999999999</v>
      </c>
      <c r="Q580" s="681">
        <v>1</v>
      </c>
      <c r="R580" s="665">
        <v>1</v>
      </c>
      <c r="S580" s="681">
        <v>1</v>
      </c>
      <c r="T580" s="748">
        <v>0.5</v>
      </c>
      <c r="U580" s="704">
        <v>1</v>
      </c>
    </row>
    <row r="581" spans="1:21" ht="14.4" customHeight="1" x14ac:dyDescent="0.3">
      <c r="A581" s="664">
        <v>30</v>
      </c>
      <c r="B581" s="665" t="s">
        <v>521</v>
      </c>
      <c r="C581" s="665" t="s">
        <v>3969</v>
      </c>
      <c r="D581" s="746" t="s">
        <v>5322</v>
      </c>
      <c r="E581" s="747" t="s">
        <v>3985</v>
      </c>
      <c r="F581" s="665" t="s">
        <v>3966</v>
      </c>
      <c r="G581" s="665" t="s">
        <v>4066</v>
      </c>
      <c r="H581" s="665" t="s">
        <v>2584</v>
      </c>
      <c r="I581" s="665" t="s">
        <v>4067</v>
      </c>
      <c r="J581" s="665" t="s">
        <v>3079</v>
      </c>
      <c r="K581" s="665" t="s">
        <v>3627</v>
      </c>
      <c r="L581" s="666">
        <v>28.81</v>
      </c>
      <c r="M581" s="666">
        <v>316.90999999999997</v>
      </c>
      <c r="N581" s="665">
        <v>11</v>
      </c>
      <c r="O581" s="748">
        <v>5.5</v>
      </c>
      <c r="P581" s="666">
        <v>86.429999999999993</v>
      </c>
      <c r="Q581" s="681">
        <v>0.27272727272727271</v>
      </c>
      <c r="R581" s="665">
        <v>3</v>
      </c>
      <c r="S581" s="681">
        <v>0.27272727272727271</v>
      </c>
      <c r="T581" s="748">
        <v>1.5</v>
      </c>
      <c r="U581" s="704">
        <v>0.27272727272727271</v>
      </c>
    </row>
    <row r="582" spans="1:21" ht="14.4" customHeight="1" x14ac:dyDescent="0.3">
      <c r="A582" s="664">
        <v>30</v>
      </c>
      <c r="B582" s="665" t="s">
        <v>521</v>
      </c>
      <c r="C582" s="665" t="s">
        <v>3969</v>
      </c>
      <c r="D582" s="746" t="s">
        <v>5322</v>
      </c>
      <c r="E582" s="747" t="s">
        <v>3985</v>
      </c>
      <c r="F582" s="665" t="s">
        <v>3966</v>
      </c>
      <c r="G582" s="665" t="s">
        <v>4066</v>
      </c>
      <c r="H582" s="665" t="s">
        <v>2584</v>
      </c>
      <c r="I582" s="665" t="s">
        <v>4594</v>
      </c>
      <c r="J582" s="665" t="s">
        <v>3079</v>
      </c>
      <c r="K582" s="665" t="s">
        <v>4595</v>
      </c>
      <c r="L582" s="666">
        <v>0</v>
      </c>
      <c r="M582" s="666">
        <v>0</v>
      </c>
      <c r="N582" s="665">
        <v>1</v>
      </c>
      <c r="O582" s="748">
        <v>0.5</v>
      </c>
      <c r="P582" s="666"/>
      <c r="Q582" s="681"/>
      <c r="R582" s="665"/>
      <c r="S582" s="681">
        <v>0</v>
      </c>
      <c r="T582" s="748"/>
      <c r="U582" s="704">
        <v>0</v>
      </c>
    </row>
    <row r="583" spans="1:21" ht="14.4" customHeight="1" x14ac:dyDescent="0.3">
      <c r="A583" s="664">
        <v>30</v>
      </c>
      <c r="B583" s="665" t="s">
        <v>521</v>
      </c>
      <c r="C583" s="665" t="s">
        <v>3969</v>
      </c>
      <c r="D583" s="746" t="s">
        <v>5322</v>
      </c>
      <c r="E583" s="747" t="s">
        <v>3985</v>
      </c>
      <c r="F583" s="665" t="s">
        <v>3966</v>
      </c>
      <c r="G583" s="665" t="s">
        <v>4066</v>
      </c>
      <c r="H583" s="665" t="s">
        <v>2584</v>
      </c>
      <c r="I583" s="665" t="s">
        <v>4128</v>
      </c>
      <c r="J583" s="665" t="s">
        <v>2654</v>
      </c>
      <c r="K583" s="665" t="s">
        <v>4129</v>
      </c>
      <c r="L583" s="666">
        <v>0</v>
      </c>
      <c r="M583" s="666">
        <v>0</v>
      </c>
      <c r="N583" s="665">
        <v>1</v>
      </c>
      <c r="O583" s="748">
        <v>0.5</v>
      </c>
      <c r="P583" s="666"/>
      <c r="Q583" s="681"/>
      <c r="R583" s="665"/>
      <c r="S583" s="681">
        <v>0</v>
      </c>
      <c r="T583" s="748"/>
      <c r="U583" s="704">
        <v>0</v>
      </c>
    </row>
    <row r="584" spans="1:21" ht="14.4" customHeight="1" x14ac:dyDescent="0.3">
      <c r="A584" s="664">
        <v>30</v>
      </c>
      <c r="B584" s="665" t="s">
        <v>521</v>
      </c>
      <c r="C584" s="665" t="s">
        <v>3969</v>
      </c>
      <c r="D584" s="746" t="s">
        <v>5322</v>
      </c>
      <c r="E584" s="747" t="s">
        <v>3985</v>
      </c>
      <c r="F584" s="665" t="s">
        <v>3966</v>
      </c>
      <c r="G584" s="665" t="s">
        <v>4066</v>
      </c>
      <c r="H584" s="665" t="s">
        <v>2584</v>
      </c>
      <c r="I584" s="665" t="s">
        <v>4596</v>
      </c>
      <c r="J584" s="665" t="s">
        <v>2654</v>
      </c>
      <c r="K584" s="665" t="s">
        <v>4597</v>
      </c>
      <c r="L584" s="666">
        <v>100.18</v>
      </c>
      <c r="M584" s="666">
        <v>100.18</v>
      </c>
      <c r="N584" s="665">
        <v>1</v>
      </c>
      <c r="O584" s="748">
        <v>0.5</v>
      </c>
      <c r="P584" s="666"/>
      <c r="Q584" s="681">
        <v>0</v>
      </c>
      <c r="R584" s="665"/>
      <c r="S584" s="681">
        <v>0</v>
      </c>
      <c r="T584" s="748"/>
      <c r="U584" s="704">
        <v>0</v>
      </c>
    </row>
    <row r="585" spans="1:21" ht="14.4" customHeight="1" x14ac:dyDescent="0.3">
      <c r="A585" s="664">
        <v>30</v>
      </c>
      <c r="B585" s="665" t="s">
        <v>521</v>
      </c>
      <c r="C585" s="665" t="s">
        <v>3969</v>
      </c>
      <c r="D585" s="746" t="s">
        <v>5322</v>
      </c>
      <c r="E585" s="747" t="s">
        <v>3985</v>
      </c>
      <c r="F585" s="665" t="s">
        <v>3966</v>
      </c>
      <c r="G585" s="665" t="s">
        <v>4598</v>
      </c>
      <c r="H585" s="665" t="s">
        <v>522</v>
      </c>
      <c r="I585" s="665" t="s">
        <v>4599</v>
      </c>
      <c r="J585" s="665" t="s">
        <v>4600</v>
      </c>
      <c r="K585" s="665" t="s">
        <v>4601</v>
      </c>
      <c r="L585" s="666">
        <v>34.659999999999997</v>
      </c>
      <c r="M585" s="666">
        <v>34.659999999999997</v>
      </c>
      <c r="N585" s="665">
        <v>1</v>
      </c>
      <c r="O585" s="748">
        <v>0.5</v>
      </c>
      <c r="P585" s="666"/>
      <c r="Q585" s="681">
        <v>0</v>
      </c>
      <c r="R585" s="665"/>
      <c r="S585" s="681">
        <v>0</v>
      </c>
      <c r="T585" s="748"/>
      <c r="U585" s="704">
        <v>0</v>
      </c>
    </row>
    <row r="586" spans="1:21" ht="14.4" customHeight="1" x14ac:dyDescent="0.3">
      <c r="A586" s="664">
        <v>30</v>
      </c>
      <c r="B586" s="665" t="s">
        <v>521</v>
      </c>
      <c r="C586" s="665" t="s">
        <v>3969</v>
      </c>
      <c r="D586" s="746" t="s">
        <v>5322</v>
      </c>
      <c r="E586" s="747" t="s">
        <v>3985</v>
      </c>
      <c r="F586" s="665" t="s">
        <v>3966</v>
      </c>
      <c r="G586" s="665" t="s">
        <v>4301</v>
      </c>
      <c r="H586" s="665" t="s">
        <v>2584</v>
      </c>
      <c r="I586" s="665" t="s">
        <v>2740</v>
      </c>
      <c r="J586" s="665" t="s">
        <v>2741</v>
      </c>
      <c r="K586" s="665" t="s">
        <v>3721</v>
      </c>
      <c r="L586" s="666">
        <v>48.27</v>
      </c>
      <c r="M586" s="666">
        <v>193.08</v>
      </c>
      <c r="N586" s="665">
        <v>4</v>
      </c>
      <c r="O586" s="748">
        <v>2</v>
      </c>
      <c r="P586" s="666"/>
      <c r="Q586" s="681">
        <v>0</v>
      </c>
      <c r="R586" s="665"/>
      <c r="S586" s="681">
        <v>0</v>
      </c>
      <c r="T586" s="748"/>
      <c r="U586" s="704">
        <v>0</v>
      </c>
    </row>
    <row r="587" spans="1:21" ht="14.4" customHeight="1" x14ac:dyDescent="0.3">
      <c r="A587" s="664">
        <v>30</v>
      </c>
      <c r="B587" s="665" t="s">
        <v>521</v>
      </c>
      <c r="C587" s="665" t="s">
        <v>3969</v>
      </c>
      <c r="D587" s="746" t="s">
        <v>5322</v>
      </c>
      <c r="E587" s="747" t="s">
        <v>3985</v>
      </c>
      <c r="F587" s="665" t="s">
        <v>3966</v>
      </c>
      <c r="G587" s="665" t="s">
        <v>4068</v>
      </c>
      <c r="H587" s="665" t="s">
        <v>2584</v>
      </c>
      <c r="I587" s="665" t="s">
        <v>2853</v>
      </c>
      <c r="J587" s="665" t="s">
        <v>2767</v>
      </c>
      <c r="K587" s="665" t="s">
        <v>3764</v>
      </c>
      <c r="L587" s="666">
        <v>117.46</v>
      </c>
      <c r="M587" s="666">
        <v>117.46</v>
      </c>
      <c r="N587" s="665">
        <v>1</v>
      </c>
      <c r="O587" s="748">
        <v>0.5</v>
      </c>
      <c r="P587" s="666"/>
      <c r="Q587" s="681">
        <v>0</v>
      </c>
      <c r="R587" s="665"/>
      <c r="S587" s="681">
        <v>0</v>
      </c>
      <c r="T587" s="748"/>
      <c r="U587" s="704">
        <v>0</v>
      </c>
    </row>
    <row r="588" spans="1:21" ht="14.4" customHeight="1" x14ac:dyDescent="0.3">
      <c r="A588" s="664">
        <v>30</v>
      </c>
      <c r="B588" s="665" t="s">
        <v>521</v>
      </c>
      <c r="C588" s="665" t="s">
        <v>3969</v>
      </c>
      <c r="D588" s="746" t="s">
        <v>5322</v>
      </c>
      <c r="E588" s="747" t="s">
        <v>3985</v>
      </c>
      <c r="F588" s="665" t="s">
        <v>3966</v>
      </c>
      <c r="G588" s="665" t="s">
        <v>4068</v>
      </c>
      <c r="H588" s="665" t="s">
        <v>2584</v>
      </c>
      <c r="I588" s="665" t="s">
        <v>4602</v>
      </c>
      <c r="J588" s="665" t="s">
        <v>4603</v>
      </c>
      <c r="K588" s="665" t="s">
        <v>4604</v>
      </c>
      <c r="L588" s="666">
        <v>181.94</v>
      </c>
      <c r="M588" s="666">
        <v>181.94</v>
      </c>
      <c r="N588" s="665">
        <v>1</v>
      </c>
      <c r="O588" s="748">
        <v>0.5</v>
      </c>
      <c r="P588" s="666">
        <v>181.94</v>
      </c>
      <c r="Q588" s="681">
        <v>1</v>
      </c>
      <c r="R588" s="665">
        <v>1</v>
      </c>
      <c r="S588" s="681">
        <v>1</v>
      </c>
      <c r="T588" s="748">
        <v>0.5</v>
      </c>
      <c r="U588" s="704">
        <v>1</v>
      </c>
    </row>
    <row r="589" spans="1:21" ht="14.4" customHeight="1" x14ac:dyDescent="0.3">
      <c r="A589" s="664">
        <v>30</v>
      </c>
      <c r="B589" s="665" t="s">
        <v>521</v>
      </c>
      <c r="C589" s="665" t="s">
        <v>3969</v>
      </c>
      <c r="D589" s="746" t="s">
        <v>5322</v>
      </c>
      <c r="E589" s="747" t="s">
        <v>3985</v>
      </c>
      <c r="F589" s="665" t="s">
        <v>3966</v>
      </c>
      <c r="G589" s="665" t="s">
        <v>4069</v>
      </c>
      <c r="H589" s="665" t="s">
        <v>2584</v>
      </c>
      <c r="I589" s="665" t="s">
        <v>2751</v>
      </c>
      <c r="J589" s="665" t="s">
        <v>3748</v>
      </c>
      <c r="K589" s="665" t="s">
        <v>3749</v>
      </c>
      <c r="L589" s="666">
        <v>87.41</v>
      </c>
      <c r="M589" s="666">
        <v>87.41</v>
      </c>
      <c r="N589" s="665">
        <v>1</v>
      </c>
      <c r="O589" s="748">
        <v>0.5</v>
      </c>
      <c r="P589" s="666"/>
      <c r="Q589" s="681">
        <v>0</v>
      </c>
      <c r="R589" s="665"/>
      <c r="S589" s="681">
        <v>0</v>
      </c>
      <c r="T589" s="748"/>
      <c r="U589" s="704">
        <v>0</v>
      </c>
    </row>
    <row r="590" spans="1:21" ht="14.4" customHeight="1" x14ac:dyDescent="0.3">
      <c r="A590" s="664">
        <v>30</v>
      </c>
      <c r="B590" s="665" t="s">
        <v>521</v>
      </c>
      <c r="C590" s="665" t="s">
        <v>3969</v>
      </c>
      <c r="D590" s="746" t="s">
        <v>5322</v>
      </c>
      <c r="E590" s="747" t="s">
        <v>3985</v>
      </c>
      <c r="F590" s="665" t="s">
        <v>3966</v>
      </c>
      <c r="G590" s="665" t="s">
        <v>4069</v>
      </c>
      <c r="H590" s="665" t="s">
        <v>2584</v>
      </c>
      <c r="I590" s="665" t="s">
        <v>2773</v>
      </c>
      <c r="J590" s="665" t="s">
        <v>2774</v>
      </c>
      <c r="K590" s="665" t="s">
        <v>3755</v>
      </c>
      <c r="L590" s="666">
        <v>174.81</v>
      </c>
      <c r="M590" s="666">
        <v>174.81</v>
      </c>
      <c r="N590" s="665">
        <v>1</v>
      </c>
      <c r="O590" s="748">
        <v>0.5</v>
      </c>
      <c r="P590" s="666"/>
      <c r="Q590" s="681">
        <v>0</v>
      </c>
      <c r="R590" s="665"/>
      <c r="S590" s="681">
        <v>0</v>
      </c>
      <c r="T590" s="748"/>
      <c r="U590" s="704">
        <v>0</v>
      </c>
    </row>
    <row r="591" spans="1:21" ht="14.4" customHeight="1" x14ac:dyDescent="0.3">
      <c r="A591" s="664">
        <v>30</v>
      </c>
      <c r="B591" s="665" t="s">
        <v>521</v>
      </c>
      <c r="C591" s="665" t="s">
        <v>3969</v>
      </c>
      <c r="D591" s="746" t="s">
        <v>5322</v>
      </c>
      <c r="E591" s="747" t="s">
        <v>3985</v>
      </c>
      <c r="F591" s="665" t="s">
        <v>3966</v>
      </c>
      <c r="G591" s="665" t="s">
        <v>4302</v>
      </c>
      <c r="H591" s="665" t="s">
        <v>522</v>
      </c>
      <c r="I591" s="665" t="s">
        <v>1341</v>
      </c>
      <c r="J591" s="665" t="s">
        <v>4605</v>
      </c>
      <c r="K591" s="665" t="s">
        <v>4606</v>
      </c>
      <c r="L591" s="666">
        <v>0</v>
      </c>
      <c r="M591" s="666">
        <v>0</v>
      </c>
      <c r="N591" s="665">
        <v>2</v>
      </c>
      <c r="O591" s="748">
        <v>1</v>
      </c>
      <c r="P591" s="666"/>
      <c r="Q591" s="681"/>
      <c r="R591" s="665"/>
      <c r="S591" s="681">
        <v>0</v>
      </c>
      <c r="T591" s="748"/>
      <c r="U591" s="704">
        <v>0</v>
      </c>
    </row>
    <row r="592" spans="1:21" ht="14.4" customHeight="1" x14ac:dyDescent="0.3">
      <c r="A592" s="664">
        <v>30</v>
      </c>
      <c r="B592" s="665" t="s">
        <v>521</v>
      </c>
      <c r="C592" s="665" t="s">
        <v>3969</v>
      </c>
      <c r="D592" s="746" t="s">
        <v>5322</v>
      </c>
      <c r="E592" s="747" t="s">
        <v>3985</v>
      </c>
      <c r="F592" s="665" t="s">
        <v>3966</v>
      </c>
      <c r="G592" s="665" t="s">
        <v>4302</v>
      </c>
      <c r="H592" s="665" t="s">
        <v>522</v>
      </c>
      <c r="I592" s="665" t="s">
        <v>4607</v>
      </c>
      <c r="J592" s="665" t="s">
        <v>4605</v>
      </c>
      <c r="K592" s="665" t="s">
        <v>4608</v>
      </c>
      <c r="L592" s="666">
        <v>0</v>
      </c>
      <c r="M592" s="666">
        <v>0</v>
      </c>
      <c r="N592" s="665">
        <v>1</v>
      </c>
      <c r="O592" s="748">
        <v>0.5</v>
      </c>
      <c r="P592" s="666"/>
      <c r="Q592" s="681"/>
      <c r="R592" s="665"/>
      <c r="S592" s="681">
        <v>0</v>
      </c>
      <c r="T592" s="748"/>
      <c r="U592" s="704">
        <v>0</v>
      </c>
    </row>
    <row r="593" spans="1:21" ht="14.4" customHeight="1" x14ac:dyDescent="0.3">
      <c r="A593" s="664">
        <v>30</v>
      </c>
      <c r="B593" s="665" t="s">
        <v>521</v>
      </c>
      <c r="C593" s="665" t="s">
        <v>3969</v>
      </c>
      <c r="D593" s="746" t="s">
        <v>5322</v>
      </c>
      <c r="E593" s="747" t="s">
        <v>3985</v>
      </c>
      <c r="F593" s="665" t="s">
        <v>3966</v>
      </c>
      <c r="G593" s="665" t="s">
        <v>4609</v>
      </c>
      <c r="H593" s="665" t="s">
        <v>522</v>
      </c>
      <c r="I593" s="665" t="s">
        <v>2275</v>
      </c>
      <c r="J593" s="665" t="s">
        <v>2276</v>
      </c>
      <c r="K593" s="665" t="s">
        <v>1457</v>
      </c>
      <c r="L593" s="666">
        <v>108.44</v>
      </c>
      <c r="M593" s="666">
        <v>108.44</v>
      </c>
      <c r="N593" s="665">
        <v>1</v>
      </c>
      <c r="O593" s="748">
        <v>0.5</v>
      </c>
      <c r="P593" s="666"/>
      <c r="Q593" s="681">
        <v>0</v>
      </c>
      <c r="R593" s="665"/>
      <c r="S593" s="681">
        <v>0</v>
      </c>
      <c r="T593" s="748"/>
      <c r="U593" s="704">
        <v>0</v>
      </c>
    </row>
    <row r="594" spans="1:21" ht="14.4" customHeight="1" x14ac:dyDescent="0.3">
      <c r="A594" s="664">
        <v>30</v>
      </c>
      <c r="B594" s="665" t="s">
        <v>521</v>
      </c>
      <c r="C594" s="665" t="s">
        <v>3969</v>
      </c>
      <c r="D594" s="746" t="s">
        <v>5322</v>
      </c>
      <c r="E594" s="747" t="s">
        <v>3985</v>
      </c>
      <c r="F594" s="665" t="s">
        <v>3966</v>
      </c>
      <c r="G594" s="665" t="s">
        <v>4610</v>
      </c>
      <c r="H594" s="665" t="s">
        <v>2584</v>
      </c>
      <c r="I594" s="665" t="s">
        <v>3147</v>
      </c>
      <c r="J594" s="665" t="s">
        <v>3950</v>
      </c>
      <c r="K594" s="665" t="s">
        <v>3120</v>
      </c>
      <c r="L594" s="666">
        <v>44.6</v>
      </c>
      <c r="M594" s="666">
        <v>178.4</v>
      </c>
      <c r="N594" s="665">
        <v>4</v>
      </c>
      <c r="O594" s="748">
        <v>0.5</v>
      </c>
      <c r="P594" s="666"/>
      <c r="Q594" s="681">
        <v>0</v>
      </c>
      <c r="R594" s="665"/>
      <c r="S594" s="681">
        <v>0</v>
      </c>
      <c r="T594" s="748"/>
      <c r="U594" s="704">
        <v>0</v>
      </c>
    </row>
    <row r="595" spans="1:21" ht="14.4" customHeight="1" x14ac:dyDescent="0.3">
      <c r="A595" s="664">
        <v>30</v>
      </c>
      <c r="B595" s="665" t="s">
        <v>521</v>
      </c>
      <c r="C595" s="665" t="s">
        <v>3969</v>
      </c>
      <c r="D595" s="746" t="s">
        <v>5322</v>
      </c>
      <c r="E595" s="747" t="s">
        <v>3985</v>
      </c>
      <c r="F595" s="665" t="s">
        <v>3966</v>
      </c>
      <c r="G595" s="665" t="s">
        <v>4610</v>
      </c>
      <c r="H595" s="665" t="s">
        <v>2584</v>
      </c>
      <c r="I595" s="665" t="s">
        <v>3150</v>
      </c>
      <c r="J595" s="665" t="s">
        <v>3951</v>
      </c>
      <c r="K595" s="665" t="s">
        <v>3120</v>
      </c>
      <c r="L595" s="666">
        <v>44.6</v>
      </c>
      <c r="M595" s="666">
        <v>178.4</v>
      </c>
      <c r="N595" s="665">
        <v>4</v>
      </c>
      <c r="O595" s="748">
        <v>0.5</v>
      </c>
      <c r="P595" s="666"/>
      <c r="Q595" s="681">
        <v>0</v>
      </c>
      <c r="R595" s="665"/>
      <c r="S595" s="681">
        <v>0</v>
      </c>
      <c r="T595" s="748"/>
      <c r="U595" s="704">
        <v>0</v>
      </c>
    </row>
    <row r="596" spans="1:21" ht="14.4" customHeight="1" x14ac:dyDescent="0.3">
      <c r="A596" s="664">
        <v>30</v>
      </c>
      <c r="B596" s="665" t="s">
        <v>521</v>
      </c>
      <c r="C596" s="665" t="s">
        <v>3969</v>
      </c>
      <c r="D596" s="746" t="s">
        <v>5322</v>
      </c>
      <c r="E596" s="747" t="s">
        <v>3985</v>
      </c>
      <c r="F596" s="665" t="s">
        <v>3966</v>
      </c>
      <c r="G596" s="665" t="s">
        <v>4610</v>
      </c>
      <c r="H596" s="665" t="s">
        <v>2584</v>
      </c>
      <c r="I596" s="665" t="s">
        <v>3153</v>
      </c>
      <c r="J596" s="665" t="s">
        <v>3952</v>
      </c>
      <c r="K596" s="665" t="s">
        <v>3120</v>
      </c>
      <c r="L596" s="666">
        <v>44.6</v>
      </c>
      <c r="M596" s="666">
        <v>178.4</v>
      </c>
      <c r="N596" s="665">
        <v>4</v>
      </c>
      <c r="O596" s="748">
        <v>0.5</v>
      </c>
      <c r="P596" s="666"/>
      <c r="Q596" s="681">
        <v>0</v>
      </c>
      <c r="R596" s="665"/>
      <c r="S596" s="681">
        <v>0</v>
      </c>
      <c r="T596" s="748"/>
      <c r="U596" s="704">
        <v>0</v>
      </c>
    </row>
    <row r="597" spans="1:21" ht="14.4" customHeight="1" x14ac:dyDescent="0.3">
      <c r="A597" s="664">
        <v>30</v>
      </c>
      <c r="B597" s="665" t="s">
        <v>521</v>
      </c>
      <c r="C597" s="665" t="s">
        <v>3969</v>
      </c>
      <c r="D597" s="746" t="s">
        <v>5322</v>
      </c>
      <c r="E597" s="747" t="s">
        <v>3985</v>
      </c>
      <c r="F597" s="665" t="s">
        <v>3966</v>
      </c>
      <c r="G597" s="665" t="s">
        <v>4610</v>
      </c>
      <c r="H597" s="665" t="s">
        <v>2584</v>
      </c>
      <c r="I597" s="665" t="s">
        <v>3166</v>
      </c>
      <c r="J597" s="665" t="s">
        <v>3136</v>
      </c>
      <c r="K597" s="665" t="s">
        <v>3157</v>
      </c>
      <c r="L597" s="666">
        <v>145.88999999999999</v>
      </c>
      <c r="M597" s="666">
        <v>7294.5</v>
      </c>
      <c r="N597" s="665">
        <v>50</v>
      </c>
      <c r="O597" s="748">
        <v>2</v>
      </c>
      <c r="P597" s="666">
        <v>7294.5</v>
      </c>
      <c r="Q597" s="681">
        <v>1</v>
      </c>
      <c r="R597" s="665">
        <v>50</v>
      </c>
      <c r="S597" s="681">
        <v>1</v>
      </c>
      <c r="T597" s="748">
        <v>2</v>
      </c>
      <c r="U597" s="704">
        <v>1</v>
      </c>
    </row>
    <row r="598" spans="1:21" ht="14.4" customHeight="1" x14ac:dyDescent="0.3">
      <c r="A598" s="664">
        <v>30</v>
      </c>
      <c r="B598" s="665" t="s">
        <v>521</v>
      </c>
      <c r="C598" s="665" t="s">
        <v>3969</v>
      </c>
      <c r="D598" s="746" t="s">
        <v>5322</v>
      </c>
      <c r="E598" s="747" t="s">
        <v>3985</v>
      </c>
      <c r="F598" s="665" t="s">
        <v>3966</v>
      </c>
      <c r="G598" s="665" t="s">
        <v>4610</v>
      </c>
      <c r="H598" s="665" t="s">
        <v>2584</v>
      </c>
      <c r="I598" s="665" t="s">
        <v>3177</v>
      </c>
      <c r="J598" s="665" t="s">
        <v>3958</v>
      </c>
      <c r="K598" s="665" t="s">
        <v>3173</v>
      </c>
      <c r="L598" s="666">
        <v>84.89</v>
      </c>
      <c r="M598" s="666">
        <v>84.89</v>
      </c>
      <c r="N598" s="665">
        <v>1</v>
      </c>
      <c r="O598" s="748">
        <v>0.5</v>
      </c>
      <c r="P598" s="666"/>
      <c r="Q598" s="681">
        <v>0</v>
      </c>
      <c r="R598" s="665"/>
      <c r="S598" s="681">
        <v>0</v>
      </c>
      <c r="T598" s="748"/>
      <c r="U598" s="704">
        <v>0</v>
      </c>
    </row>
    <row r="599" spans="1:21" ht="14.4" customHeight="1" x14ac:dyDescent="0.3">
      <c r="A599" s="664">
        <v>30</v>
      </c>
      <c r="B599" s="665" t="s">
        <v>521</v>
      </c>
      <c r="C599" s="665" t="s">
        <v>3969</v>
      </c>
      <c r="D599" s="746" t="s">
        <v>5322</v>
      </c>
      <c r="E599" s="747" t="s">
        <v>3985</v>
      </c>
      <c r="F599" s="665" t="s">
        <v>3966</v>
      </c>
      <c r="G599" s="665" t="s">
        <v>4610</v>
      </c>
      <c r="H599" s="665" t="s">
        <v>2584</v>
      </c>
      <c r="I599" s="665" t="s">
        <v>3171</v>
      </c>
      <c r="J599" s="665" t="s">
        <v>3172</v>
      </c>
      <c r="K599" s="665" t="s">
        <v>3173</v>
      </c>
      <c r="L599" s="666">
        <v>84.89</v>
      </c>
      <c r="M599" s="666">
        <v>84.89</v>
      </c>
      <c r="N599" s="665">
        <v>1</v>
      </c>
      <c r="O599" s="748">
        <v>1</v>
      </c>
      <c r="P599" s="666"/>
      <c r="Q599" s="681">
        <v>0</v>
      </c>
      <c r="R599" s="665"/>
      <c r="S599" s="681">
        <v>0</v>
      </c>
      <c r="T599" s="748"/>
      <c r="U599" s="704">
        <v>0</v>
      </c>
    </row>
    <row r="600" spans="1:21" ht="14.4" customHeight="1" x14ac:dyDescent="0.3">
      <c r="A600" s="664">
        <v>30</v>
      </c>
      <c r="B600" s="665" t="s">
        <v>521</v>
      </c>
      <c r="C600" s="665" t="s">
        <v>3969</v>
      </c>
      <c r="D600" s="746" t="s">
        <v>5322</v>
      </c>
      <c r="E600" s="747" t="s">
        <v>3985</v>
      </c>
      <c r="F600" s="665" t="s">
        <v>3966</v>
      </c>
      <c r="G600" s="665" t="s">
        <v>4610</v>
      </c>
      <c r="H600" s="665" t="s">
        <v>2584</v>
      </c>
      <c r="I600" s="665" t="s">
        <v>3168</v>
      </c>
      <c r="J600" s="665" t="s">
        <v>3953</v>
      </c>
      <c r="K600" s="665" t="s">
        <v>3157</v>
      </c>
      <c r="L600" s="666">
        <v>79.17</v>
      </c>
      <c r="M600" s="666">
        <v>1266.72</v>
      </c>
      <c r="N600" s="665">
        <v>16</v>
      </c>
      <c r="O600" s="748">
        <v>1</v>
      </c>
      <c r="P600" s="666">
        <v>1266.72</v>
      </c>
      <c r="Q600" s="681">
        <v>1</v>
      </c>
      <c r="R600" s="665">
        <v>16</v>
      </c>
      <c r="S600" s="681">
        <v>1</v>
      </c>
      <c r="T600" s="748">
        <v>1</v>
      </c>
      <c r="U600" s="704">
        <v>1</v>
      </c>
    </row>
    <row r="601" spans="1:21" ht="14.4" customHeight="1" x14ac:dyDescent="0.3">
      <c r="A601" s="664">
        <v>30</v>
      </c>
      <c r="B601" s="665" t="s">
        <v>521</v>
      </c>
      <c r="C601" s="665" t="s">
        <v>3969</v>
      </c>
      <c r="D601" s="746" t="s">
        <v>5322</v>
      </c>
      <c r="E601" s="747" t="s">
        <v>3985</v>
      </c>
      <c r="F601" s="665" t="s">
        <v>3966</v>
      </c>
      <c r="G601" s="665" t="s">
        <v>4610</v>
      </c>
      <c r="H601" s="665" t="s">
        <v>2584</v>
      </c>
      <c r="I601" s="665" t="s">
        <v>3204</v>
      </c>
      <c r="J601" s="665" t="s">
        <v>3959</v>
      </c>
      <c r="K601" s="665" t="s">
        <v>3206</v>
      </c>
      <c r="L601" s="666">
        <v>194.26</v>
      </c>
      <c r="M601" s="666">
        <v>1942.6</v>
      </c>
      <c r="N601" s="665">
        <v>10</v>
      </c>
      <c r="O601" s="748">
        <v>2</v>
      </c>
      <c r="P601" s="666">
        <v>1942.6</v>
      </c>
      <c r="Q601" s="681">
        <v>1</v>
      </c>
      <c r="R601" s="665">
        <v>10</v>
      </c>
      <c r="S601" s="681">
        <v>1</v>
      </c>
      <c r="T601" s="748">
        <v>2</v>
      </c>
      <c r="U601" s="704">
        <v>1</v>
      </c>
    </row>
    <row r="602" spans="1:21" ht="14.4" customHeight="1" x14ac:dyDescent="0.3">
      <c r="A602" s="664">
        <v>30</v>
      </c>
      <c r="B602" s="665" t="s">
        <v>521</v>
      </c>
      <c r="C602" s="665" t="s">
        <v>3969</v>
      </c>
      <c r="D602" s="746" t="s">
        <v>5322</v>
      </c>
      <c r="E602" s="747" t="s">
        <v>3985</v>
      </c>
      <c r="F602" s="665" t="s">
        <v>3966</v>
      </c>
      <c r="G602" s="665" t="s">
        <v>4610</v>
      </c>
      <c r="H602" s="665" t="s">
        <v>522</v>
      </c>
      <c r="I602" s="665" t="s">
        <v>3115</v>
      </c>
      <c r="J602" s="665" t="s">
        <v>3954</v>
      </c>
      <c r="K602" s="665" t="s">
        <v>3117</v>
      </c>
      <c r="L602" s="666">
        <v>82.43</v>
      </c>
      <c r="M602" s="666">
        <v>4945.8</v>
      </c>
      <c r="N602" s="665">
        <v>60</v>
      </c>
      <c r="O602" s="748">
        <v>1</v>
      </c>
      <c r="P602" s="666">
        <v>4945.8</v>
      </c>
      <c r="Q602" s="681">
        <v>1</v>
      </c>
      <c r="R602" s="665">
        <v>60</v>
      </c>
      <c r="S602" s="681">
        <v>1</v>
      </c>
      <c r="T602" s="748">
        <v>1</v>
      </c>
      <c r="U602" s="704">
        <v>1</v>
      </c>
    </row>
    <row r="603" spans="1:21" ht="14.4" customHeight="1" x14ac:dyDescent="0.3">
      <c r="A603" s="664">
        <v>30</v>
      </c>
      <c r="B603" s="665" t="s">
        <v>521</v>
      </c>
      <c r="C603" s="665" t="s">
        <v>3969</v>
      </c>
      <c r="D603" s="746" t="s">
        <v>5322</v>
      </c>
      <c r="E603" s="747" t="s">
        <v>3985</v>
      </c>
      <c r="F603" s="665" t="s">
        <v>3966</v>
      </c>
      <c r="G603" s="665" t="s">
        <v>4471</v>
      </c>
      <c r="H603" s="665" t="s">
        <v>522</v>
      </c>
      <c r="I603" s="665" t="s">
        <v>628</v>
      </c>
      <c r="J603" s="665" t="s">
        <v>4472</v>
      </c>
      <c r="K603" s="665" t="s">
        <v>4473</v>
      </c>
      <c r="L603" s="666">
        <v>24.78</v>
      </c>
      <c r="M603" s="666">
        <v>24.78</v>
      </c>
      <c r="N603" s="665">
        <v>1</v>
      </c>
      <c r="O603" s="748">
        <v>0.5</v>
      </c>
      <c r="P603" s="666"/>
      <c r="Q603" s="681">
        <v>0</v>
      </c>
      <c r="R603" s="665"/>
      <c r="S603" s="681">
        <v>0</v>
      </c>
      <c r="T603" s="748"/>
      <c r="U603" s="704">
        <v>0</v>
      </c>
    </row>
    <row r="604" spans="1:21" ht="14.4" customHeight="1" x14ac:dyDescent="0.3">
      <c r="A604" s="664">
        <v>30</v>
      </c>
      <c r="B604" s="665" t="s">
        <v>521</v>
      </c>
      <c r="C604" s="665" t="s">
        <v>3969</v>
      </c>
      <c r="D604" s="746" t="s">
        <v>5322</v>
      </c>
      <c r="E604" s="747" t="s">
        <v>3985</v>
      </c>
      <c r="F604" s="665" t="s">
        <v>3966</v>
      </c>
      <c r="G604" s="665" t="s">
        <v>4070</v>
      </c>
      <c r="H604" s="665" t="s">
        <v>522</v>
      </c>
      <c r="I604" s="665" t="s">
        <v>554</v>
      </c>
      <c r="J604" s="665" t="s">
        <v>555</v>
      </c>
      <c r="K604" s="665" t="s">
        <v>3700</v>
      </c>
      <c r="L604" s="666">
        <v>160.1</v>
      </c>
      <c r="M604" s="666">
        <v>480.29999999999995</v>
      </c>
      <c r="N604" s="665">
        <v>3</v>
      </c>
      <c r="O604" s="748">
        <v>1.5</v>
      </c>
      <c r="P604" s="666">
        <v>160.1</v>
      </c>
      <c r="Q604" s="681">
        <v>0.33333333333333337</v>
      </c>
      <c r="R604" s="665">
        <v>1</v>
      </c>
      <c r="S604" s="681">
        <v>0.33333333333333331</v>
      </c>
      <c r="T604" s="748">
        <v>0.5</v>
      </c>
      <c r="U604" s="704">
        <v>0.33333333333333331</v>
      </c>
    </row>
    <row r="605" spans="1:21" ht="14.4" customHeight="1" x14ac:dyDescent="0.3">
      <c r="A605" s="664">
        <v>30</v>
      </c>
      <c r="B605" s="665" t="s">
        <v>521</v>
      </c>
      <c r="C605" s="665" t="s">
        <v>3969</v>
      </c>
      <c r="D605" s="746" t="s">
        <v>5322</v>
      </c>
      <c r="E605" s="747" t="s">
        <v>3985</v>
      </c>
      <c r="F605" s="665" t="s">
        <v>3966</v>
      </c>
      <c r="G605" s="665" t="s">
        <v>4074</v>
      </c>
      <c r="H605" s="665" t="s">
        <v>2584</v>
      </c>
      <c r="I605" s="665" t="s">
        <v>2615</v>
      </c>
      <c r="J605" s="665" t="s">
        <v>3742</v>
      </c>
      <c r="K605" s="665" t="s">
        <v>3732</v>
      </c>
      <c r="L605" s="666">
        <v>96.53</v>
      </c>
      <c r="M605" s="666">
        <v>193.06</v>
      </c>
      <c r="N605" s="665">
        <v>2</v>
      </c>
      <c r="O605" s="748">
        <v>1</v>
      </c>
      <c r="P605" s="666"/>
      <c r="Q605" s="681">
        <v>0</v>
      </c>
      <c r="R605" s="665"/>
      <c r="S605" s="681">
        <v>0</v>
      </c>
      <c r="T605" s="748"/>
      <c r="U605" s="704">
        <v>0</v>
      </c>
    </row>
    <row r="606" spans="1:21" ht="14.4" customHeight="1" x14ac:dyDescent="0.3">
      <c r="A606" s="664">
        <v>30</v>
      </c>
      <c r="B606" s="665" t="s">
        <v>521</v>
      </c>
      <c r="C606" s="665" t="s">
        <v>3969</v>
      </c>
      <c r="D606" s="746" t="s">
        <v>5322</v>
      </c>
      <c r="E606" s="747" t="s">
        <v>3985</v>
      </c>
      <c r="F606" s="665" t="s">
        <v>3966</v>
      </c>
      <c r="G606" s="665" t="s">
        <v>4074</v>
      </c>
      <c r="H606" s="665" t="s">
        <v>2584</v>
      </c>
      <c r="I606" s="665" t="s">
        <v>2588</v>
      </c>
      <c r="J606" s="665" t="s">
        <v>2589</v>
      </c>
      <c r="K606" s="665" t="s">
        <v>3744</v>
      </c>
      <c r="L606" s="666">
        <v>16.09</v>
      </c>
      <c r="M606" s="666">
        <v>16.09</v>
      </c>
      <c r="N606" s="665">
        <v>1</v>
      </c>
      <c r="O606" s="748">
        <v>0.5</v>
      </c>
      <c r="P606" s="666"/>
      <c r="Q606" s="681">
        <v>0</v>
      </c>
      <c r="R606" s="665"/>
      <c r="S606" s="681">
        <v>0</v>
      </c>
      <c r="T606" s="748"/>
      <c r="U606" s="704">
        <v>0</v>
      </c>
    </row>
    <row r="607" spans="1:21" ht="14.4" customHeight="1" x14ac:dyDescent="0.3">
      <c r="A607" s="664">
        <v>30</v>
      </c>
      <c r="B607" s="665" t="s">
        <v>521</v>
      </c>
      <c r="C607" s="665" t="s">
        <v>3969</v>
      </c>
      <c r="D607" s="746" t="s">
        <v>5322</v>
      </c>
      <c r="E607" s="747" t="s">
        <v>3985</v>
      </c>
      <c r="F607" s="665" t="s">
        <v>3966</v>
      </c>
      <c r="G607" s="665" t="s">
        <v>4074</v>
      </c>
      <c r="H607" s="665" t="s">
        <v>2584</v>
      </c>
      <c r="I607" s="665" t="s">
        <v>4611</v>
      </c>
      <c r="J607" s="665" t="s">
        <v>2589</v>
      </c>
      <c r="K607" s="665" t="s">
        <v>4210</v>
      </c>
      <c r="L607" s="666">
        <v>0</v>
      </c>
      <c r="M607" s="666">
        <v>0</v>
      </c>
      <c r="N607" s="665">
        <v>1</v>
      </c>
      <c r="O607" s="748">
        <v>0.5</v>
      </c>
      <c r="P607" s="666"/>
      <c r="Q607" s="681"/>
      <c r="R607" s="665"/>
      <c r="S607" s="681">
        <v>0</v>
      </c>
      <c r="T607" s="748"/>
      <c r="U607" s="704">
        <v>0</v>
      </c>
    </row>
    <row r="608" spans="1:21" ht="14.4" customHeight="1" x14ac:dyDescent="0.3">
      <c r="A608" s="664">
        <v>30</v>
      </c>
      <c r="B608" s="665" t="s">
        <v>521</v>
      </c>
      <c r="C608" s="665" t="s">
        <v>3969</v>
      </c>
      <c r="D608" s="746" t="s">
        <v>5322</v>
      </c>
      <c r="E608" s="747" t="s">
        <v>3985</v>
      </c>
      <c r="F608" s="665" t="s">
        <v>3966</v>
      </c>
      <c r="G608" s="665" t="s">
        <v>4081</v>
      </c>
      <c r="H608" s="665" t="s">
        <v>522</v>
      </c>
      <c r="I608" s="665" t="s">
        <v>3398</v>
      </c>
      <c r="J608" s="665" t="s">
        <v>3399</v>
      </c>
      <c r="K608" s="665" t="s">
        <v>4082</v>
      </c>
      <c r="L608" s="666">
        <v>453.8</v>
      </c>
      <c r="M608" s="666">
        <v>453.8</v>
      </c>
      <c r="N608" s="665">
        <v>1</v>
      </c>
      <c r="O608" s="748">
        <v>0.5</v>
      </c>
      <c r="P608" s="666">
        <v>453.8</v>
      </c>
      <c r="Q608" s="681">
        <v>1</v>
      </c>
      <c r="R608" s="665">
        <v>1</v>
      </c>
      <c r="S608" s="681">
        <v>1</v>
      </c>
      <c r="T608" s="748">
        <v>0.5</v>
      </c>
      <c r="U608" s="704">
        <v>1</v>
      </c>
    </row>
    <row r="609" spans="1:21" ht="14.4" customHeight="1" x14ac:dyDescent="0.3">
      <c r="A609" s="664">
        <v>30</v>
      </c>
      <c r="B609" s="665" t="s">
        <v>521</v>
      </c>
      <c r="C609" s="665" t="s">
        <v>3969</v>
      </c>
      <c r="D609" s="746" t="s">
        <v>5322</v>
      </c>
      <c r="E609" s="747" t="s">
        <v>3985</v>
      </c>
      <c r="F609" s="665" t="s">
        <v>3966</v>
      </c>
      <c r="G609" s="665" t="s">
        <v>4309</v>
      </c>
      <c r="H609" s="665" t="s">
        <v>522</v>
      </c>
      <c r="I609" s="665" t="s">
        <v>1198</v>
      </c>
      <c r="J609" s="665" t="s">
        <v>1054</v>
      </c>
      <c r="K609" s="665" t="s">
        <v>4612</v>
      </c>
      <c r="L609" s="666">
        <v>316.36</v>
      </c>
      <c r="M609" s="666">
        <v>316.36</v>
      </c>
      <c r="N609" s="665">
        <v>1</v>
      </c>
      <c r="O609" s="748">
        <v>0.5</v>
      </c>
      <c r="P609" s="666"/>
      <c r="Q609" s="681">
        <v>0</v>
      </c>
      <c r="R609" s="665"/>
      <c r="S609" s="681">
        <v>0</v>
      </c>
      <c r="T609" s="748"/>
      <c r="U609" s="704">
        <v>0</v>
      </c>
    </row>
    <row r="610" spans="1:21" ht="14.4" customHeight="1" x14ac:dyDescent="0.3">
      <c r="A610" s="664">
        <v>30</v>
      </c>
      <c r="B610" s="665" t="s">
        <v>521</v>
      </c>
      <c r="C610" s="665" t="s">
        <v>3969</v>
      </c>
      <c r="D610" s="746" t="s">
        <v>5322</v>
      </c>
      <c r="E610" s="747" t="s">
        <v>3985</v>
      </c>
      <c r="F610" s="665" t="s">
        <v>3966</v>
      </c>
      <c r="G610" s="665" t="s">
        <v>4309</v>
      </c>
      <c r="H610" s="665" t="s">
        <v>522</v>
      </c>
      <c r="I610" s="665" t="s">
        <v>1053</v>
      </c>
      <c r="J610" s="665" t="s">
        <v>1054</v>
      </c>
      <c r="K610" s="665" t="s">
        <v>3912</v>
      </c>
      <c r="L610" s="666">
        <v>105.46</v>
      </c>
      <c r="M610" s="666">
        <v>316.38</v>
      </c>
      <c r="N610" s="665">
        <v>3</v>
      </c>
      <c r="O610" s="748">
        <v>1.5</v>
      </c>
      <c r="P610" s="666"/>
      <c r="Q610" s="681">
        <v>0</v>
      </c>
      <c r="R610" s="665"/>
      <c r="S610" s="681">
        <v>0</v>
      </c>
      <c r="T610" s="748"/>
      <c r="U610" s="704">
        <v>0</v>
      </c>
    </row>
    <row r="611" spans="1:21" ht="14.4" customHeight="1" x14ac:dyDescent="0.3">
      <c r="A611" s="664">
        <v>30</v>
      </c>
      <c r="B611" s="665" t="s">
        <v>521</v>
      </c>
      <c r="C611" s="665" t="s">
        <v>3969</v>
      </c>
      <c r="D611" s="746" t="s">
        <v>5322</v>
      </c>
      <c r="E611" s="747" t="s">
        <v>3985</v>
      </c>
      <c r="F611" s="665" t="s">
        <v>3966</v>
      </c>
      <c r="G611" s="665" t="s">
        <v>4313</v>
      </c>
      <c r="H611" s="665" t="s">
        <v>522</v>
      </c>
      <c r="I611" s="665" t="s">
        <v>2152</v>
      </c>
      <c r="J611" s="665" t="s">
        <v>2153</v>
      </c>
      <c r="K611" s="665" t="s">
        <v>4613</v>
      </c>
      <c r="L611" s="666">
        <v>1765.08</v>
      </c>
      <c r="M611" s="666">
        <v>1765.08</v>
      </c>
      <c r="N611" s="665">
        <v>1</v>
      </c>
      <c r="O611" s="748">
        <v>0.5</v>
      </c>
      <c r="P611" s="666"/>
      <c r="Q611" s="681">
        <v>0</v>
      </c>
      <c r="R611" s="665"/>
      <c r="S611" s="681">
        <v>0</v>
      </c>
      <c r="T611" s="748"/>
      <c r="U611" s="704">
        <v>0</v>
      </c>
    </row>
    <row r="612" spans="1:21" ht="14.4" customHeight="1" x14ac:dyDescent="0.3">
      <c r="A612" s="664">
        <v>30</v>
      </c>
      <c r="B612" s="665" t="s">
        <v>521</v>
      </c>
      <c r="C612" s="665" t="s">
        <v>3969</v>
      </c>
      <c r="D612" s="746" t="s">
        <v>5322</v>
      </c>
      <c r="E612" s="747" t="s">
        <v>3985</v>
      </c>
      <c r="F612" s="665" t="s">
        <v>3966</v>
      </c>
      <c r="G612" s="665" t="s">
        <v>4318</v>
      </c>
      <c r="H612" s="665" t="s">
        <v>522</v>
      </c>
      <c r="I612" s="665" t="s">
        <v>4319</v>
      </c>
      <c r="J612" s="665" t="s">
        <v>1252</v>
      </c>
      <c r="K612" s="665" t="s">
        <v>4320</v>
      </c>
      <c r="L612" s="666">
        <v>90.53</v>
      </c>
      <c r="M612" s="666">
        <v>181.06</v>
      </c>
      <c r="N612" s="665">
        <v>2</v>
      </c>
      <c r="O612" s="748">
        <v>1</v>
      </c>
      <c r="P612" s="666">
        <v>90.53</v>
      </c>
      <c r="Q612" s="681">
        <v>0.5</v>
      </c>
      <c r="R612" s="665">
        <v>1</v>
      </c>
      <c r="S612" s="681">
        <v>0.5</v>
      </c>
      <c r="T612" s="748">
        <v>0.5</v>
      </c>
      <c r="U612" s="704">
        <v>0.5</v>
      </c>
    </row>
    <row r="613" spans="1:21" ht="14.4" customHeight="1" x14ac:dyDescent="0.3">
      <c r="A613" s="664">
        <v>30</v>
      </c>
      <c r="B613" s="665" t="s">
        <v>521</v>
      </c>
      <c r="C613" s="665" t="s">
        <v>3969</v>
      </c>
      <c r="D613" s="746" t="s">
        <v>5322</v>
      </c>
      <c r="E613" s="747" t="s">
        <v>3985</v>
      </c>
      <c r="F613" s="665" t="s">
        <v>3966</v>
      </c>
      <c r="G613" s="665" t="s">
        <v>4480</v>
      </c>
      <c r="H613" s="665" t="s">
        <v>522</v>
      </c>
      <c r="I613" s="665" t="s">
        <v>2457</v>
      </c>
      <c r="J613" s="665" t="s">
        <v>2458</v>
      </c>
      <c r="K613" s="665" t="s">
        <v>4558</v>
      </c>
      <c r="L613" s="666">
        <v>0</v>
      </c>
      <c r="M613" s="666">
        <v>0</v>
      </c>
      <c r="N613" s="665">
        <v>1</v>
      </c>
      <c r="O613" s="748">
        <v>0.5</v>
      </c>
      <c r="P613" s="666"/>
      <c r="Q613" s="681"/>
      <c r="R613" s="665"/>
      <c r="S613" s="681">
        <v>0</v>
      </c>
      <c r="T613" s="748"/>
      <c r="U613" s="704">
        <v>0</v>
      </c>
    </row>
    <row r="614" spans="1:21" ht="14.4" customHeight="1" x14ac:dyDescent="0.3">
      <c r="A614" s="664">
        <v>30</v>
      </c>
      <c r="B614" s="665" t="s">
        <v>521</v>
      </c>
      <c r="C614" s="665" t="s">
        <v>3969</v>
      </c>
      <c r="D614" s="746" t="s">
        <v>5322</v>
      </c>
      <c r="E614" s="747" t="s">
        <v>3985</v>
      </c>
      <c r="F614" s="665" t="s">
        <v>3966</v>
      </c>
      <c r="G614" s="665" t="s">
        <v>4614</v>
      </c>
      <c r="H614" s="665" t="s">
        <v>2584</v>
      </c>
      <c r="I614" s="665" t="s">
        <v>4615</v>
      </c>
      <c r="J614" s="665" t="s">
        <v>4616</v>
      </c>
      <c r="K614" s="665" t="s">
        <v>4487</v>
      </c>
      <c r="L614" s="666">
        <v>132</v>
      </c>
      <c r="M614" s="666">
        <v>132</v>
      </c>
      <c r="N614" s="665">
        <v>1</v>
      </c>
      <c r="O614" s="748">
        <v>0.5</v>
      </c>
      <c r="P614" s="666"/>
      <c r="Q614" s="681">
        <v>0</v>
      </c>
      <c r="R614" s="665"/>
      <c r="S614" s="681">
        <v>0</v>
      </c>
      <c r="T614" s="748"/>
      <c r="U614" s="704">
        <v>0</v>
      </c>
    </row>
    <row r="615" spans="1:21" ht="14.4" customHeight="1" x14ac:dyDescent="0.3">
      <c r="A615" s="664">
        <v>30</v>
      </c>
      <c r="B615" s="665" t="s">
        <v>521</v>
      </c>
      <c r="C615" s="665" t="s">
        <v>3969</v>
      </c>
      <c r="D615" s="746" t="s">
        <v>5322</v>
      </c>
      <c r="E615" s="747" t="s">
        <v>3985</v>
      </c>
      <c r="F615" s="665" t="s">
        <v>3966</v>
      </c>
      <c r="G615" s="665" t="s">
        <v>4614</v>
      </c>
      <c r="H615" s="665" t="s">
        <v>2584</v>
      </c>
      <c r="I615" s="665" t="s">
        <v>3099</v>
      </c>
      <c r="J615" s="665" t="s">
        <v>3100</v>
      </c>
      <c r="K615" s="665" t="s">
        <v>3917</v>
      </c>
      <c r="L615" s="666">
        <v>324.38</v>
      </c>
      <c r="M615" s="666">
        <v>324.38</v>
      </c>
      <c r="N615" s="665">
        <v>1</v>
      </c>
      <c r="O615" s="748">
        <v>0.5</v>
      </c>
      <c r="P615" s="666"/>
      <c r="Q615" s="681">
        <v>0</v>
      </c>
      <c r="R615" s="665"/>
      <c r="S615" s="681">
        <v>0</v>
      </c>
      <c r="T615" s="748"/>
      <c r="U615" s="704">
        <v>0</v>
      </c>
    </row>
    <row r="616" spans="1:21" ht="14.4" customHeight="1" x14ac:dyDescent="0.3">
      <c r="A616" s="664">
        <v>30</v>
      </c>
      <c r="B616" s="665" t="s">
        <v>521</v>
      </c>
      <c r="C616" s="665" t="s">
        <v>3969</v>
      </c>
      <c r="D616" s="746" t="s">
        <v>5322</v>
      </c>
      <c r="E616" s="747" t="s">
        <v>3985</v>
      </c>
      <c r="F616" s="665" t="s">
        <v>3966</v>
      </c>
      <c r="G616" s="665" t="s">
        <v>4617</v>
      </c>
      <c r="H616" s="665" t="s">
        <v>522</v>
      </c>
      <c r="I616" s="665" t="s">
        <v>4618</v>
      </c>
      <c r="J616" s="665" t="s">
        <v>969</v>
      </c>
      <c r="K616" s="665" t="s">
        <v>4619</v>
      </c>
      <c r="L616" s="666">
        <v>0</v>
      </c>
      <c r="M616" s="666">
        <v>0</v>
      </c>
      <c r="N616" s="665">
        <v>1</v>
      </c>
      <c r="O616" s="748">
        <v>0.5</v>
      </c>
      <c r="P616" s="666">
        <v>0</v>
      </c>
      <c r="Q616" s="681"/>
      <c r="R616" s="665">
        <v>1</v>
      </c>
      <c r="S616" s="681">
        <v>1</v>
      </c>
      <c r="T616" s="748">
        <v>0.5</v>
      </c>
      <c r="U616" s="704">
        <v>1</v>
      </c>
    </row>
    <row r="617" spans="1:21" ht="14.4" customHeight="1" x14ac:dyDescent="0.3">
      <c r="A617" s="664">
        <v>30</v>
      </c>
      <c r="B617" s="665" t="s">
        <v>521</v>
      </c>
      <c r="C617" s="665" t="s">
        <v>3969</v>
      </c>
      <c r="D617" s="746" t="s">
        <v>5322</v>
      </c>
      <c r="E617" s="747" t="s">
        <v>3985</v>
      </c>
      <c r="F617" s="665" t="s">
        <v>3966</v>
      </c>
      <c r="G617" s="665" t="s">
        <v>4321</v>
      </c>
      <c r="H617" s="665" t="s">
        <v>522</v>
      </c>
      <c r="I617" s="665" t="s">
        <v>4322</v>
      </c>
      <c r="J617" s="665" t="s">
        <v>1500</v>
      </c>
      <c r="K617" s="665" t="s">
        <v>4323</v>
      </c>
      <c r="L617" s="666">
        <v>0</v>
      </c>
      <c r="M617" s="666">
        <v>0</v>
      </c>
      <c r="N617" s="665">
        <v>1</v>
      </c>
      <c r="O617" s="748">
        <v>1</v>
      </c>
      <c r="P617" s="666"/>
      <c r="Q617" s="681"/>
      <c r="R617" s="665"/>
      <c r="S617" s="681">
        <v>0</v>
      </c>
      <c r="T617" s="748"/>
      <c r="U617" s="704">
        <v>0</v>
      </c>
    </row>
    <row r="618" spans="1:21" ht="14.4" customHeight="1" x14ac:dyDescent="0.3">
      <c r="A618" s="664">
        <v>30</v>
      </c>
      <c r="B618" s="665" t="s">
        <v>521</v>
      </c>
      <c r="C618" s="665" t="s">
        <v>3969</v>
      </c>
      <c r="D618" s="746" t="s">
        <v>5322</v>
      </c>
      <c r="E618" s="747" t="s">
        <v>3985</v>
      </c>
      <c r="F618" s="665" t="s">
        <v>3966</v>
      </c>
      <c r="G618" s="665" t="s">
        <v>4485</v>
      </c>
      <c r="H618" s="665" t="s">
        <v>2584</v>
      </c>
      <c r="I618" s="665" t="s">
        <v>2783</v>
      </c>
      <c r="J618" s="665" t="s">
        <v>2784</v>
      </c>
      <c r="K618" s="665" t="s">
        <v>3779</v>
      </c>
      <c r="L618" s="666">
        <v>58.86</v>
      </c>
      <c r="M618" s="666">
        <v>58.86</v>
      </c>
      <c r="N618" s="665">
        <v>1</v>
      </c>
      <c r="O618" s="748">
        <v>0.5</v>
      </c>
      <c r="P618" s="666"/>
      <c r="Q618" s="681">
        <v>0</v>
      </c>
      <c r="R618" s="665"/>
      <c r="S618" s="681">
        <v>0</v>
      </c>
      <c r="T618" s="748"/>
      <c r="U618" s="704">
        <v>0</v>
      </c>
    </row>
    <row r="619" spans="1:21" ht="14.4" customHeight="1" x14ac:dyDescent="0.3">
      <c r="A619" s="664">
        <v>30</v>
      </c>
      <c r="B619" s="665" t="s">
        <v>521</v>
      </c>
      <c r="C619" s="665" t="s">
        <v>3969</v>
      </c>
      <c r="D619" s="746" t="s">
        <v>5322</v>
      </c>
      <c r="E619" s="747" t="s">
        <v>3985</v>
      </c>
      <c r="F619" s="665" t="s">
        <v>3966</v>
      </c>
      <c r="G619" s="665" t="s">
        <v>4620</v>
      </c>
      <c r="H619" s="665" t="s">
        <v>522</v>
      </c>
      <c r="I619" s="665" t="s">
        <v>4621</v>
      </c>
      <c r="J619" s="665" t="s">
        <v>4622</v>
      </c>
      <c r="K619" s="665" t="s">
        <v>4623</v>
      </c>
      <c r="L619" s="666">
        <v>77.14</v>
      </c>
      <c r="M619" s="666">
        <v>77.14</v>
      </c>
      <c r="N619" s="665">
        <v>1</v>
      </c>
      <c r="O619" s="748">
        <v>0.5</v>
      </c>
      <c r="P619" s="666"/>
      <c r="Q619" s="681">
        <v>0</v>
      </c>
      <c r="R619" s="665"/>
      <c r="S619" s="681">
        <v>0</v>
      </c>
      <c r="T619" s="748"/>
      <c r="U619" s="704">
        <v>0</v>
      </c>
    </row>
    <row r="620" spans="1:21" ht="14.4" customHeight="1" x14ac:dyDescent="0.3">
      <c r="A620" s="664">
        <v>30</v>
      </c>
      <c r="B620" s="665" t="s">
        <v>521</v>
      </c>
      <c r="C620" s="665" t="s">
        <v>3969</v>
      </c>
      <c r="D620" s="746" t="s">
        <v>5322</v>
      </c>
      <c r="E620" s="747" t="s">
        <v>3985</v>
      </c>
      <c r="F620" s="665" t="s">
        <v>3966</v>
      </c>
      <c r="G620" s="665" t="s">
        <v>4083</v>
      </c>
      <c r="H620" s="665" t="s">
        <v>522</v>
      </c>
      <c r="I620" s="665" t="s">
        <v>929</v>
      </c>
      <c r="J620" s="665" t="s">
        <v>4084</v>
      </c>
      <c r="K620" s="665" t="s">
        <v>4085</v>
      </c>
      <c r="L620" s="666">
        <v>0</v>
      </c>
      <c r="M620" s="666">
        <v>0</v>
      </c>
      <c r="N620" s="665">
        <v>16</v>
      </c>
      <c r="O620" s="748">
        <v>7</v>
      </c>
      <c r="P620" s="666">
        <v>0</v>
      </c>
      <c r="Q620" s="681"/>
      <c r="R620" s="665">
        <v>3</v>
      </c>
      <c r="S620" s="681">
        <v>0.1875</v>
      </c>
      <c r="T620" s="748">
        <v>1</v>
      </c>
      <c r="U620" s="704">
        <v>0.14285714285714285</v>
      </c>
    </row>
    <row r="621" spans="1:21" ht="14.4" customHeight="1" x14ac:dyDescent="0.3">
      <c r="A621" s="664">
        <v>30</v>
      </c>
      <c r="B621" s="665" t="s">
        <v>521</v>
      </c>
      <c r="C621" s="665" t="s">
        <v>3969</v>
      </c>
      <c r="D621" s="746" t="s">
        <v>5322</v>
      </c>
      <c r="E621" s="747" t="s">
        <v>3985</v>
      </c>
      <c r="F621" s="665" t="s">
        <v>3966</v>
      </c>
      <c r="G621" s="665" t="s">
        <v>4086</v>
      </c>
      <c r="H621" s="665" t="s">
        <v>522</v>
      </c>
      <c r="I621" s="665" t="s">
        <v>838</v>
      </c>
      <c r="J621" s="665" t="s">
        <v>736</v>
      </c>
      <c r="K621" s="665" t="s">
        <v>4109</v>
      </c>
      <c r="L621" s="666">
        <v>210.38</v>
      </c>
      <c r="M621" s="666">
        <v>210.38</v>
      </c>
      <c r="N621" s="665">
        <v>1</v>
      </c>
      <c r="O621" s="748">
        <v>0.5</v>
      </c>
      <c r="P621" s="666"/>
      <c r="Q621" s="681">
        <v>0</v>
      </c>
      <c r="R621" s="665"/>
      <c r="S621" s="681">
        <v>0</v>
      </c>
      <c r="T621" s="748"/>
      <c r="U621" s="704">
        <v>0</v>
      </c>
    </row>
    <row r="622" spans="1:21" ht="14.4" customHeight="1" x14ac:dyDescent="0.3">
      <c r="A622" s="664">
        <v>30</v>
      </c>
      <c r="B622" s="665" t="s">
        <v>521</v>
      </c>
      <c r="C622" s="665" t="s">
        <v>3969</v>
      </c>
      <c r="D622" s="746" t="s">
        <v>5322</v>
      </c>
      <c r="E622" s="747" t="s">
        <v>3985</v>
      </c>
      <c r="F622" s="665" t="s">
        <v>3966</v>
      </c>
      <c r="G622" s="665" t="s">
        <v>4086</v>
      </c>
      <c r="H622" s="665" t="s">
        <v>522</v>
      </c>
      <c r="I622" s="665" t="s">
        <v>735</v>
      </c>
      <c r="J622" s="665" t="s">
        <v>736</v>
      </c>
      <c r="K622" s="665" t="s">
        <v>4087</v>
      </c>
      <c r="L622" s="666">
        <v>42.08</v>
      </c>
      <c r="M622" s="666">
        <v>252.48</v>
      </c>
      <c r="N622" s="665">
        <v>6</v>
      </c>
      <c r="O622" s="748">
        <v>3</v>
      </c>
      <c r="P622" s="666">
        <v>84.16</v>
      </c>
      <c r="Q622" s="681">
        <v>0.33333333333333331</v>
      </c>
      <c r="R622" s="665">
        <v>2</v>
      </c>
      <c r="S622" s="681">
        <v>0.33333333333333331</v>
      </c>
      <c r="T622" s="748">
        <v>1</v>
      </c>
      <c r="U622" s="704">
        <v>0.33333333333333331</v>
      </c>
    </row>
    <row r="623" spans="1:21" ht="14.4" customHeight="1" x14ac:dyDescent="0.3">
      <c r="A623" s="664">
        <v>30</v>
      </c>
      <c r="B623" s="665" t="s">
        <v>521</v>
      </c>
      <c r="C623" s="665" t="s">
        <v>3969</v>
      </c>
      <c r="D623" s="746" t="s">
        <v>5322</v>
      </c>
      <c r="E623" s="747" t="s">
        <v>3985</v>
      </c>
      <c r="F623" s="665" t="s">
        <v>3966</v>
      </c>
      <c r="G623" s="665" t="s">
        <v>4088</v>
      </c>
      <c r="H623" s="665" t="s">
        <v>522</v>
      </c>
      <c r="I623" s="665" t="s">
        <v>4089</v>
      </c>
      <c r="J623" s="665" t="s">
        <v>2430</v>
      </c>
      <c r="K623" s="665" t="s">
        <v>4090</v>
      </c>
      <c r="L623" s="666">
        <v>22.44</v>
      </c>
      <c r="M623" s="666">
        <v>22.44</v>
      </c>
      <c r="N623" s="665">
        <v>1</v>
      </c>
      <c r="O623" s="748">
        <v>0.5</v>
      </c>
      <c r="P623" s="666">
        <v>22.44</v>
      </c>
      <c r="Q623" s="681">
        <v>1</v>
      </c>
      <c r="R623" s="665">
        <v>1</v>
      </c>
      <c r="S623" s="681">
        <v>1</v>
      </c>
      <c r="T623" s="748">
        <v>0.5</v>
      </c>
      <c r="U623" s="704">
        <v>1</v>
      </c>
    </row>
    <row r="624" spans="1:21" ht="14.4" customHeight="1" x14ac:dyDescent="0.3">
      <c r="A624" s="664">
        <v>30</v>
      </c>
      <c r="B624" s="665" t="s">
        <v>521</v>
      </c>
      <c r="C624" s="665" t="s">
        <v>3969</v>
      </c>
      <c r="D624" s="746" t="s">
        <v>5322</v>
      </c>
      <c r="E624" s="747" t="s">
        <v>3985</v>
      </c>
      <c r="F624" s="665" t="s">
        <v>3966</v>
      </c>
      <c r="G624" s="665" t="s">
        <v>4088</v>
      </c>
      <c r="H624" s="665" t="s">
        <v>522</v>
      </c>
      <c r="I624" s="665" t="s">
        <v>4089</v>
      </c>
      <c r="J624" s="665" t="s">
        <v>2430</v>
      </c>
      <c r="K624" s="665" t="s">
        <v>4090</v>
      </c>
      <c r="L624" s="666">
        <v>42.54</v>
      </c>
      <c r="M624" s="666">
        <v>42.54</v>
      </c>
      <c r="N624" s="665">
        <v>1</v>
      </c>
      <c r="O624" s="748">
        <v>0.5</v>
      </c>
      <c r="P624" s="666"/>
      <c r="Q624" s="681">
        <v>0</v>
      </c>
      <c r="R624" s="665"/>
      <c r="S624" s="681">
        <v>0</v>
      </c>
      <c r="T624" s="748"/>
      <c r="U624" s="704">
        <v>0</v>
      </c>
    </row>
    <row r="625" spans="1:21" ht="14.4" customHeight="1" x14ac:dyDescent="0.3">
      <c r="A625" s="664">
        <v>30</v>
      </c>
      <c r="B625" s="665" t="s">
        <v>521</v>
      </c>
      <c r="C625" s="665" t="s">
        <v>3969</v>
      </c>
      <c r="D625" s="746" t="s">
        <v>5322</v>
      </c>
      <c r="E625" s="747" t="s">
        <v>3985</v>
      </c>
      <c r="F625" s="665" t="s">
        <v>3966</v>
      </c>
      <c r="G625" s="665" t="s">
        <v>4326</v>
      </c>
      <c r="H625" s="665" t="s">
        <v>2584</v>
      </c>
      <c r="I625" s="665" t="s">
        <v>2815</v>
      </c>
      <c r="J625" s="665" t="s">
        <v>2816</v>
      </c>
      <c r="K625" s="665" t="s">
        <v>3774</v>
      </c>
      <c r="L625" s="666">
        <v>93.46</v>
      </c>
      <c r="M625" s="666">
        <v>93.46</v>
      </c>
      <c r="N625" s="665">
        <v>1</v>
      </c>
      <c r="O625" s="748">
        <v>0.5</v>
      </c>
      <c r="P625" s="666"/>
      <c r="Q625" s="681">
        <v>0</v>
      </c>
      <c r="R625" s="665"/>
      <c r="S625" s="681">
        <v>0</v>
      </c>
      <c r="T625" s="748"/>
      <c r="U625" s="704">
        <v>0</v>
      </c>
    </row>
    <row r="626" spans="1:21" ht="14.4" customHeight="1" x14ac:dyDescent="0.3">
      <c r="A626" s="664">
        <v>30</v>
      </c>
      <c r="B626" s="665" t="s">
        <v>521</v>
      </c>
      <c r="C626" s="665" t="s">
        <v>3969</v>
      </c>
      <c r="D626" s="746" t="s">
        <v>5322</v>
      </c>
      <c r="E626" s="747" t="s">
        <v>3985</v>
      </c>
      <c r="F626" s="665" t="s">
        <v>3966</v>
      </c>
      <c r="G626" s="665" t="s">
        <v>4327</v>
      </c>
      <c r="H626" s="665" t="s">
        <v>522</v>
      </c>
      <c r="I626" s="665" t="s">
        <v>4328</v>
      </c>
      <c r="J626" s="665" t="s">
        <v>4329</v>
      </c>
      <c r="K626" s="665" t="s">
        <v>4330</v>
      </c>
      <c r="L626" s="666">
        <v>0</v>
      </c>
      <c r="M626" s="666">
        <v>0</v>
      </c>
      <c r="N626" s="665">
        <v>3</v>
      </c>
      <c r="O626" s="748">
        <v>1.5</v>
      </c>
      <c r="P626" s="666">
        <v>0</v>
      </c>
      <c r="Q626" s="681"/>
      <c r="R626" s="665">
        <v>1</v>
      </c>
      <c r="S626" s="681">
        <v>0.33333333333333331</v>
      </c>
      <c r="T626" s="748">
        <v>0.5</v>
      </c>
      <c r="U626" s="704">
        <v>0.33333333333333331</v>
      </c>
    </row>
    <row r="627" spans="1:21" ht="14.4" customHeight="1" x14ac:dyDescent="0.3">
      <c r="A627" s="664">
        <v>30</v>
      </c>
      <c r="B627" s="665" t="s">
        <v>521</v>
      </c>
      <c r="C627" s="665" t="s">
        <v>3969</v>
      </c>
      <c r="D627" s="746" t="s">
        <v>5322</v>
      </c>
      <c r="E627" s="747" t="s">
        <v>3985</v>
      </c>
      <c r="F627" s="665" t="s">
        <v>3966</v>
      </c>
      <c r="G627" s="665" t="s">
        <v>4331</v>
      </c>
      <c r="H627" s="665" t="s">
        <v>522</v>
      </c>
      <c r="I627" s="665" t="s">
        <v>4336</v>
      </c>
      <c r="J627" s="665" t="s">
        <v>2425</v>
      </c>
      <c r="K627" s="665" t="s">
        <v>4337</v>
      </c>
      <c r="L627" s="666">
        <v>80.959999999999994</v>
      </c>
      <c r="M627" s="666">
        <v>242.88</v>
      </c>
      <c r="N627" s="665">
        <v>3</v>
      </c>
      <c r="O627" s="748">
        <v>1.5</v>
      </c>
      <c r="P627" s="666"/>
      <c r="Q627" s="681">
        <v>0</v>
      </c>
      <c r="R627" s="665"/>
      <c r="S627" s="681">
        <v>0</v>
      </c>
      <c r="T627" s="748"/>
      <c r="U627" s="704">
        <v>0</v>
      </c>
    </row>
    <row r="628" spans="1:21" ht="14.4" customHeight="1" x14ac:dyDescent="0.3">
      <c r="A628" s="664">
        <v>30</v>
      </c>
      <c r="B628" s="665" t="s">
        <v>521</v>
      </c>
      <c r="C628" s="665" t="s">
        <v>3969</v>
      </c>
      <c r="D628" s="746" t="s">
        <v>5322</v>
      </c>
      <c r="E628" s="747" t="s">
        <v>3985</v>
      </c>
      <c r="F628" s="665" t="s">
        <v>3966</v>
      </c>
      <c r="G628" s="665" t="s">
        <v>4624</v>
      </c>
      <c r="H628" s="665" t="s">
        <v>522</v>
      </c>
      <c r="I628" s="665" t="s">
        <v>1909</v>
      </c>
      <c r="J628" s="665" t="s">
        <v>1910</v>
      </c>
      <c r="K628" s="665" t="s">
        <v>4625</v>
      </c>
      <c r="L628" s="666">
        <v>85.16</v>
      </c>
      <c r="M628" s="666">
        <v>85.16</v>
      </c>
      <c r="N628" s="665">
        <v>1</v>
      </c>
      <c r="O628" s="748">
        <v>0.5</v>
      </c>
      <c r="P628" s="666"/>
      <c r="Q628" s="681">
        <v>0</v>
      </c>
      <c r="R628" s="665"/>
      <c r="S628" s="681">
        <v>0</v>
      </c>
      <c r="T628" s="748"/>
      <c r="U628" s="704">
        <v>0</v>
      </c>
    </row>
    <row r="629" spans="1:21" ht="14.4" customHeight="1" x14ac:dyDescent="0.3">
      <c r="A629" s="664">
        <v>30</v>
      </c>
      <c r="B629" s="665" t="s">
        <v>521</v>
      </c>
      <c r="C629" s="665" t="s">
        <v>3969</v>
      </c>
      <c r="D629" s="746" t="s">
        <v>5322</v>
      </c>
      <c r="E629" s="747" t="s">
        <v>3985</v>
      </c>
      <c r="F629" s="665" t="s">
        <v>3966</v>
      </c>
      <c r="G629" s="665" t="s">
        <v>4624</v>
      </c>
      <c r="H629" s="665" t="s">
        <v>522</v>
      </c>
      <c r="I629" s="665" t="s">
        <v>1909</v>
      </c>
      <c r="J629" s="665" t="s">
        <v>1910</v>
      </c>
      <c r="K629" s="665" t="s">
        <v>4625</v>
      </c>
      <c r="L629" s="666">
        <v>132</v>
      </c>
      <c r="M629" s="666">
        <v>264</v>
      </c>
      <c r="N629" s="665">
        <v>2</v>
      </c>
      <c r="O629" s="748">
        <v>1</v>
      </c>
      <c r="P629" s="666">
        <v>132</v>
      </c>
      <c r="Q629" s="681">
        <v>0.5</v>
      </c>
      <c r="R629" s="665">
        <v>1</v>
      </c>
      <c r="S629" s="681">
        <v>0.5</v>
      </c>
      <c r="T629" s="748">
        <v>0.5</v>
      </c>
      <c r="U629" s="704">
        <v>0.5</v>
      </c>
    </row>
    <row r="630" spans="1:21" ht="14.4" customHeight="1" x14ac:dyDescent="0.3">
      <c r="A630" s="664">
        <v>30</v>
      </c>
      <c r="B630" s="665" t="s">
        <v>521</v>
      </c>
      <c r="C630" s="665" t="s">
        <v>3969</v>
      </c>
      <c r="D630" s="746" t="s">
        <v>5322</v>
      </c>
      <c r="E630" s="747" t="s">
        <v>3985</v>
      </c>
      <c r="F630" s="665" t="s">
        <v>3966</v>
      </c>
      <c r="G630" s="665" t="s">
        <v>4624</v>
      </c>
      <c r="H630" s="665" t="s">
        <v>522</v>
      </c>
      <c r="I630" s="665" t="s">
        <v>4626</v>
      </c>
      <c r="J630" s="665" t="s">
        <v>1910</v>
      </c>
      <c r="K630" s="665" t="s">
        <v>4627</v>
      </c>
      <c r="L630" s="666">
        <v>0</v>
      </c>
      <c r="M630" s="666">
        <v>0</v>
      </c>
      <c r="N630" s="665">
        <v>2</v>
      </c>
      <c r="O630" s="748">
        <v>1</v>
      </c>
      <c r="P630" s="666"/>
      <c r="Q630" s="681"/>
      <c r="R630" s="665"/>
      <c r="S630" s="681">
        <v>0</v>
      </c>
      <c r="T630" s="748"/>
      <c r="U630" s="704">
        <v>0</v>
      </c>
    </row>
    <row r="631" spans="1:21" ht="14.4" customHeight="1" x14ac:dyDescent="0.3">
      <c r="A631" s="664">
        <v>30</v>
      </c>
      <c r="B631" s="665" t="s">
        <v>521</v>
      </c>
      <c r="C631" s="665" t="s">
        <v>3969</v>
      </c>
      <c r="D631" s="746" t="s">
        <v>5322</v>
      </c>
      <c r="E631" s="747" t="s">
        <v>3985</v>
      </c>
      <c r="F631" s="665" t="s">
        <v>3966</v>
      </c>
      <c r="G631" s="665" t="s">
        <v>4339</v>
      </c>
      <c r="H631" s="665" t="s">
        <v>522</v>
      </c>
      <c r="I631" s="665" t="s">
        <v>2156</v>
      </c>
      <c r="J631" s="665" t="s">
        <v>898</v>
      </c>
      <c r="K631" s="665" t="s">
        <v>4628</v>
      </c>
      <c r="L631" s="666">
        <v>103.09</v>
      </c>
      <c r="M631" s="666">
        <v>103.09</v>
      </c>
      <c r="N631" s="665">
        <v>1</v>
      </c>
      <c r="O631" s="748">
        <v>0.5</v>
      </c>
      <c r="P631" s="666"/>
      <c r="Q631" s="681">
        <v>0</v>
      </c>
      <c r="R631" s="665"/>
      <c r="S631" s="681">
        <v>0</v>
      </c>
      <c r="T631" s="748"/>
      <c r="U631" s="704">
        <v>0</v>
      </c>
    </row>
    <row r="632" spans="1:21" ht="14.4" customHeight="1" x14ac:dyDescent="0.3">
      <c r="A632" s="664">
        <v>30</v>
      </c>
      <c r="B632" s="665" t="s">
        <v>521</v>
      </c>
      <c r="C632" s="665" t="s">
        <v>3969</v>
      </c>
      <c r="D632" s="746" t="s">
        <v>5322</v>
      </c>
      <c r="E632" s="747" t="s">
        <v>3985</v>
      </c>
      <c r="F632" s="665" t="s">
        <v>3966</v>
      </c>
      <c r="G632" s="665" t="s">
        <v>4339</v>
      </c>
      <c r="H632" s="665" t="s">
        <v>522</v>
      </c>
      <c r="I632" s="665" t="s">
        <v>4340</v>
      </c>
      <c r="J632" s="665" t="s">
        <v>898</v>
      </c>
      <c r="K632" s="665" t="s">
        <v>4341</v>
      </c>
      <c r="L632" s="666">
        <v>0</v>
      </c>
      <c r="M632" s="666">
        <v>0</v>
      </c>
      <c r="N632" s="665">
        <v>2</v>
      </c>
      <c r="O632" s="748">
        <v>1</v>
      </c>
      <c r="P632" s="666"/>
      <c r="Q632" s="681"/>
      <c r="R632" s="665"/>
      <c r="S632" s="681">
        <v>0</v>
      </c>
      <c r="T632" s="748"/>
      <c r="U632" s="704">
        <v>0</v>
      </c>
    </row>
    <row r="633" spans="1:21" ht="14.4" customHeight="1" x14ac:dyDescent="0.3">
      <c r="A633" s="664">
        <v>30</v>
      </c>
      <c r="B633" s="665" t="s">
        <v>521</v>
      </c>
      <c r="C633" s="665" t="s">
        <v>3969</v>
      </c>
      <c r="D633" s="746" t="s">
        <v>5322</v>
      </c>
      <c r="E633" s="747" t="s">
        <v>3985</v>
      </c>
      <c r="F633" s="665" t="s">
        <v>3966</v>
      </c>
      <c r="G633" s="665" t="s">
        <v>4629</v>
      </c>
      <c r="H633" s="665" t="s">
        <v>522</v>
      </c>
      <c r="I633" s="665" t="s">
        <v>4630</v>
      </c>
      <c r="J633" s="665" t="s">
        <v>4631</v>
      </c>
      <c r="K633" s="665" t="s">
        <v>4632</v>
      </c>
      <c r="L633" s="666">
        <v>0</v>
      </c>
      <c r="M633" s="666">
        <v>0</v>
      </c>
      <c r="N633" s="665">
        <v>1</v>
      </c>
      <c r="O633" s="748">
        <v>1</v>
      </c>
      <c r="P633" s="666"/>
      <c r="Q633" s="681"/>
      <c r="R633" s="665"/>
      <c r="S633" s="681">
        <v>0</v>
      </c>
      <c r="T633" s="748"/>
      <c r="U633" s="704">
        <v>0</v>
      </c>
    </row>
    <row r="634" spans="1:21" ht="14.4" customHeight="1" x14ac:dyDescent="0.3">
      <c r="A634" s="664">
        <v>30</v>
      </c>
      <c r="B634" s="665" t="s">
        <v>521</v>
      </c>
      <c r="C634" s="665" t="s">
        <v>3969</v>
      </c>
      <c r="D634" s="746" t="s">
        <v>5322</v>
      </c>
      <c r="E634" s="747" t="s">
        <v>3985</v>
      </c>
      <c r="F634" s="665" t="s">
        <v>3966</v>
      </c>
      <c r="G634" s="665" t="s">
        <v>4094</v>
      </c>
      <c r="H634" s="665" t="s">
        <v>522</v>
      </c>
      <c r="I634" s="665" t="s">
        <v>987</v>
      </c>
      <c r="J634" s="665" t="s">
        <v>984</v>
      </c>
      <c r="K634" s="665" t="s">
        <v>3880</v>
      </c>
      <c r="L634" s="666">
        <v>93.96</v>
      </c>
      <c r="M634" s="666">
        <v>281.88</v>
      </c>
      <c r="N634" s="665">
        <v>3</v>
      </c>
      <c r="O634" s="748">
        <v>1.5</v>
      </c>
      <c r="P634" s="666"/>
      <c r="Q634" s="681">
        <v>0</v>
      </c>
      <c r="R634" s="665"/>
      <c r="S634" s="681">
        <v>0</v>
      </c>
      <c r="T634" s="748"/>
      <c r="U634" s="704">
        <v>0</v>
      </c>
    </row>
    <row r="635" spans="1:21" ht="14.4" customHeight="1" x14ac:dyDescent="0.3">
      <c r="A635" s="664">
        <v>30</v>
      </c>
      <c r="B635" s="665" t="s">
        <v>521</v>
      </c>
      <c r="C635" s="665" t="s">
        <v>3969</v>
      </c>
      <c r="D635" s="746" t="s">
        <v>5322</v>
      </c>
      <c r="E635" s="747" t="s">
        <v>3985</v>
      </c>
      <c r="F635" s="665" t="s">
        <v>3966</v>
      </c>
      <c r="G635" s="665" t="s">
        <v>4094</v>
      </c>
      <c r="H635" s="665" t="s">
        <v>522</v>
      </c>
      <c r="I635" s="665" t="s">
        <v>990</v>
      </c>
      <c r="J635" s="665" t="s">
        <v>984</v>
      </c>
      <c r="K635" s="665" t="s">
        <v>3881</v>
      </c>
      <c r="L635" s="666">
        <v>156.61000000000001</v>
      </c>
      <c r="M635" s="666">
        <v>313.22000000000003</v>
      </c>
      <c r="N635" s="665">
        <v>2</v>
      </c>
      <c r="O635" s="748">
        <v>1.5</v>
      </c>
      <c r="P635" s="666">
        <v>156.61000000000001</v>
      </c>
      <c r="Q635" s="681">
        <v>0.5</v>
      </c>
      <c r="R635" s="665">
        <v>1</v>
      </c>
      <c r="S635" s="681">
        <v>0.5</v>
      </c>
      <c r="T635" s="748">
        <v>1</v>
      </c>
      <c r="U635" s="704">
        <v>0.66666666666666663</v>
      </c>
    </row>
    <row r="636" spans="1:21" ht="14.4" customHeight="1" x14ac:dyDescent="0.3">
      <c r="A636" s="664">
        <v>30</v>
      </c>
      <c r="B636" s="665" t="s">
        <v>521</v>
      </c>
      <c r="C636" s="665" t="s">
        <v>3969</v>
      </c>
      <c r="D636" s="746" t="s">
        <v>5322</v>
      </c>
      <c r="E636" s="747" t="s">
        <v>3985</v>
      </c>
      <c r="F636" s="665" t="s">
        <v>3966</v>
      </c>
      <c r="G636" s="665" t="s">
        <v>4343</v>
      </c>
      <c r="H636" s="665" t="s">
        <v>522</v>
      </c>
      <c r="I636" s="665" t="s">
        <v>1503</v>
      </c>
      <c r="J636" s="665" t="s">
        <v>1497</v>
      </c>
      <c r="K636" s="665" t="s">
        <v>4344</v>
      </c>
      <c r="L636" s="666">
        <v>33.549999999999997</v>
      </c>
      <c r="M636" s="666">
        <v>134.19999999999999</v>
      </c>
      <c r="N636" s="665">
        <v>4</v>
      </c>
      <c r="O636" s="748">
        <v>2</v>
      </c>
      <c r="P636" s="666"/>
      <c r="Q636" s="681">
        <v>0</v>
      </c>
      <c r="R636" s="665"/>
      <c r="S636" s="681">
        <v>0</v>
      </c>
      <c r="T636" s="748"/>
      <c r="U636" s="704">
        <v>0</v>
      </c>
    </row>
    <row r="637" spans="1:21" ht="14.4" customHeight="1" x14ac:dyDescent="0.3">
      <c r="A637" s="664">
        <v>30</v>
      </c>
      <c r="B637" s="665" t="s">
        <v>521</v>
      </c>
      <c r="C637" s="665" t="s">
        <v>3969</v>
      </c>
      <c r="D637" s="746" t="s">
        <v>5322</v>
      </c>
      <c r="E637" s="747" t="s">
        <v>3985</v>
      </c>
      <c r="F637" s="665" t="s">
        <v>3966</v>
      </c>
      <c r="G637" s="665" t="s">
        <v>4343</v>
      </c>
      <c r="H637" s="665" t="s">
        <v>522</v>
      </c>
      <c r="I637" s="665" t="s">
        <v>1496</v>
      </c>
      <c r="J637" s="665" t="s">
        <v>1497</v>
      </c>
      <c r="K637" s="665" t="s">
        <v>4345</v>
      </c>
      <c r="L637" s="666">
        <v>50.32</v>
      </c>
      <c r="M637" s="666">
        <v>100.64</v>
      </c>
      <c r="N637" s="665">
        <v>2</v>
      </c>
      <c r="O637" s="748">
        <v>1.5</v>
      </c>
      <c r="P637" s="666"/>
      <c r="Q637" s="681">
        <v>0</v>
      </c>
      <c r="R637" s="665"/>
      <c r="S637" s="681">
        <v>0</v>
      </c>
      <c r="T637" s="748"/>
      <c r="U637" s="704">
        <v>0</v>
      </c>
    </row>
    <row r="638" spans="1:21" ht="14.4" customHeight="1" x14ac:dyDescent="0.3">
      <c r="A638" s="664">
        <v>30</v>
      </c>
      <c r="B638" s="665" t="s">
        <v>521</v>
      </c>
      <c r="C638" s="665" t="s">
        <v>3969</v>
      </c>
      <c r="D638" s="746" t="s">
        <v>5322</v>
      </c>
      <c r="E638" s="747" t="s">
        <v>3985</v>
      </c>
      <c r="F638" s="665" t="s">
        <v>3966</v>
      </c>
      <c r="G638" s="665" t="s">
        <v>4343</v>
      </c>
      <c r="H638" s="665" t="s">
        <v>522</v>
      </c>
      <c r="I638" s="665" t="s">
        <v>4633</v>
      </c>
      <c r="J638" s="665" t="s">
        <v>2147</v>
      </c>
      <c r="K638" s="665" t="s">
        <v>4634</v>
      </c>
      <c r="L638" s="666">
        <v>16.77</v>
      </c>
      <c r="M638" s="666">
        <v>16.77</v>
      </c>
      <c r="N638" s="665">
        <v>1</v>
      </c>
      <c r="O638" s="748">
        <v>1</v>
      </c>
      <c r="P638" s="666"/>
      <c r="Q638" s="681">
        <v>0</v>
      </c>
      <c r="R638" s="665"/>
      <c r="S638" s="681">
        <v>0</v>
      </c>
      <c r="T638" s="748"/>
      <c r="U638" s="704">
        <v>0</v>
      </c>
    </row>
    <row r="639" spans="1:21" ht="14.4" customHeight="1" x14ac:dyDescent="0.3">
      <c r="A639" s="664">
        <v>30</v>
      </c>
      <c r="B639" s="665" t="s">
        <v>521</v>
      </c>
      <c r="C639" s="665" t="s">
        <v>3969</v>
      </c>
      <c r="D639" s="746" t="s">
        <v>5322</v>
      </c>
      <c r="E639" s="747" t="s">
        <v>3985</v>
      </c>
      <c r="F639" s="665" t="s">
        <v>3966</v>
      </c>
      <c r="G639" s="665" t="s">
        <v>4343</v>
      </c>
      <c r="H639" s="665" t="s">
        <v>522</v>
      </c>
      <c r="I639" s="665" t="s">
        <v>2146</v>
      </c>
      <c r="J639" s="665" t="s">
        <v>2147</v>
      </c>
      <c r="K639" s="665" t="s">
        <v>4635</v>
      </c>
      <c r="L639" s="666">
        <v>50.32</v>
      </c>
      <c r="M639" s="666">
        <v>50.32</v>
      </c>
      <c r="N639" s="665">
        <v>1</v>
      </c>
      <c r="O639" s="748">
        <v>0.5</v>
      </c>
      <c r="P639" s="666">
        <v>50.32</v>
      </c>
      <c r="Q639" s="681">
        <v>1</v>
      </c>
      <c r="R639" s="665">
        <v>1</v>
      </c>
      <c r="S639" s="681">
        <v>1</v>
      </c>
      <c r="T639" s="748">
        <v>0.5</v>
      </c>
      <c r="U639" s="704">
        <v>1</v>
      </c>
    </row>
    <row r="640" spans="1:21" ht="14.4" customHeight="1" x14ac:dyDescent="0.3">
      <c r="A640" s="664">
        <v>30</v>
      </c>
      <c r="B640" s="665" t="s">
        <v>521</v>
      </c>
      <c r="C640" s="665" t="s">
        <v>3969</v>
      </c>
      <c r="D640" s="746" t="s">
        <v>5322</v>
      </c>
      <c r="E640" s="747" t="s">
        <v>3985</v>
      </c>
      <c r="F640" s="665" t="s">
        <v>3966</v>
      </c>
      <c r="G640" s="665" t="s">
        <v>4636</v>
      </c>
      <c r="H640" s="665" t="s">
        <v>522</v>
      </c>
      <c r="I640" s="665" t="s">
        <v>4637</v>
      </c>
      <c r="J640" s="665" t="s">
        <v>2387</v>
      </c>
      <c r="K640" s="665" t="s">
        <v>4638</v>
      </c>
      <c r="L640" s="666">
        <v>14.57</v>
      </c>
      <c r="M640" s="666">
        <v>14.57</v>
      </c>
      <c r="N640" s="665">
        <v>1</v>
      </c>
      <c r="O640" s="748">
        <v>0.5</v>
      </c>
      <c r="P640" s="666"/>
      <c r="Q640" s="681">
        <v>0</v>
      </c>
      <c r="R640" s="665"/>
      <c r="S640" s="681">
        <v>0</v>
      </c>
      <c r="T640" s="748"/>
      <c r="U640" s="704">
        <v>0</v>
      </c>
    </row>
    <row r="641" spans="1:21" ht="14.4" customHeight="1" x14ac:dyDescent="0.3">
      <c r="A641" s="664">
        <v>30</v>
      </c>
      <c r="B641" s="665" t="s">
        <v>521</v>
      </c>
      <c r="C641" s="665" t="s">
        <v>3969</v>
      </c>
      <c r="D641" s="746" t="s">
        <v>5322</v>
      </c>
      <c r="E641" s="747" t="s">
        <v>3985</v>
      </c>
      <c r="F641" s="665" t="s">
        <v>3966</v>
      </c>
      <c r="G641" s="665" t="s">
        <v>4347</v>
      </c>
      <c r="H641" s="665" t="s">
        <v>522</v>
      </c>
      <c r="I641" s="665" t="s">
        <v>1403</v>
      </c>
      <c r="J641" s="665" t="s">
        <v>1404</v>
      </c>
      <c r="K641" s="665" t="s">
        <v>1405</v>
      </c>
      <c r="L641" s="666">
        <v>65.989999999999995</v>
      </c>
      <c r="M641" s="666">
        <v>65.989999999999995</v>
      </c>
      <c r="N641" s="665">
        <v>1</v>
      </c>
      <c r="O641" s="748">
        <v>0.5</v>
      </c>
      <c r="P641" s="666">
        <v>65.989999999999995</v>
      </c>
      <c r="Q641" s="681">
        <v>1</v>
      </c>
      <c r="R641" s="665">
        <v>1</v>
      </c>
      <c r="S641" s="681">
        <v>1</v>
      </c>
      <c r="T641" s="748">
        <v>0.5</v>
      </c>
      <c r="U641" s="704">
        <v>1</v>
      </c>
    </row>
    <row r="642" spans="1:21" ht="14.4" customHeight="1" x14ac:dyDescent="0.3">
      <c r="A642" s="664">
        <v>30</v>
      </c>
      <c r="B642" s="665" t="s">
        <v>521</v>
      </c>
      <c r="C642" s="665" t="s">
        <v>3969</v>
      </c>
      <c r="D642" s="746" t="s">
        <v>5322</v>
      </c>
      <c r="E642" s="747" t="s">
        <v>3985</v>
      </c>
      <c r="F642" s="665" t="s">
        <v>3966</v>
      </c>
      <c r="G642" s="665" t="s">
        <v>4095</v>
      </c>
      <c r="H642" s="665" t="s">
        <v>522</v>
      </c>
      <c r="I642" s="665" t="s">
        <v>4096</v>
      </c>
      <c r="J642" s="665" t="s">
        <v>547</v>
      </c>
      <c r="K642" s="665" t="s">
        <v>4097</v>
      </c>
      <c r="L642" s="666">
        <v>0</v>
      </c>
      <c r="M642" s="666">
        <v>0</v>
      </c>
      <c r="N642" s="665">
        <v>2</v>
      </c>
      <c r="O642" s="748">
        <v>1</v>
      </c>
      <c r="P642" s="666"/>
      <c r="Q642" s="681"/>
      <c r="R642" s="665"/>
      <c r="S642" s="681">
        <v>0</v>
      </c>
      <c r="T642" s="748"/>
      <c r="U642" s="704">
        <v>0</v>
      </c>
    </row>
    <row r="643" spans="1:21" ht="14.4" customHeight="1" x14ac:dyDescent="0.3">
      <c r="A643" s="664">
        <v>30</v>
      </c>
      <c r="B643" s="665" t="s">
        <v>521</v>
      </c>
      <c r="C643" s="665" t="s">
        <v>3969</v>
      </c>
      <c r="D643" s="746" t="s">
        <v>5322</v>
      </c>
      <c r="E643" s="747" t="s">
        <v>3985</v>
      </c>
      <c r="F643" s="665" t="s">
        <v>3966</v>
      </c>
      <c r="G643" s="665" t="s">
        <v>4095</v>
      </c>
      <c r="H643" s="665" t="s">
        <v>522</v>
      </c>
      <c r="I643" s="665" t="s">
        <v>546</v>
      </c>
      <c r="J643" s="665" t="s">
        <v>547</v>
      </c>
      <c r="K643" s="665" t="s">
        <v>3707</v>
      </c>
      <c r="L643" s="666">
        <v>131.32</v>
      </c>
      <c r="M643" s="666">
        <v>131.32</v>
      </c>
      <c r="N643" s="665">
        <v>1</v>
      </c>
      <c r="O643" s="748">
        <v>0.5</v>
      </c>
      <c r="P643" s="666"/>
      <c r="Q643" s="681">
        <v>0</v>
      </c>
      <c r="R643" s="665"/>
      <c r="S643" s="681">
        <v>0</v>
      </c>
      <c r="T643" s="748"/>
      <c r="U643" s="704">
        <v>0</v>
      </c>
    </row>
    <row r="644" spans="1:21" ht="14.4" customHeight="1" x14ac:dyDescent="0.3">
      <c r="A644" s="664">
        <v>30</v>
      </c>
      <c r="B644" s="665" t="s">
        <v>521</v>
      </c>
      <c r="C644" s="665" t="s">
        <v>3969</v>
      </c>
      <c r="D644" s="746" t="s">
        <v>5322</v>
      </c>
      <c r="E644" s="747" t="s">
        <v>3985</v>
      </c>
      <c r="F644" s="665" t="s">
        <v>3966</v>
      </c>
      <c r="G644" s="665" t="s">
        <v>4095</v>
      </c>
      <c r="H644" s="665" t="s">
        <v>522</v>
      </c>
      <c r="I644" s="665" t="s">
        <v>4350</v>
      </c>
      <c r="J644" s="665" t="s">
        <v>547</v>
      </c>
      <c r="K644" s="665" t="s">
        <v>4351</v>
      </c>
      <c r="L644" s="666">
        <v>0</v>
      </c>
      <c r="M644" s="666">
        <v>0</v>
      </c>
      <c r="N644" s="665">
        <v>1</v>
      </c>
      <c r="O644" s="748">
        <v>0.5</v>
      </c>
      <c r="P644" s="666"/>
      <c r="Q644" s="681"/>
      <c r="R644" s="665"/>
      <c r="S644" s="681">
        <v>0</v>
      </c>
      <c r="T644" s="748"/>
      <c r="U644" s="704">
        <v>0</v>
      </c>
    </row>
    <row r="645" spans="1:21" ht="14.4" customHeight="1" x14ac:dyDescent="0.3">
      <c r="A645" s="664">
        <v>30</v>
      </c>
      <c r="B645" s="665" t="s">
        <v>521</v>
      </c>
      <c r="C645" s="665" t="s">
        <v>3969</v>
      </c>
      <c r="D645" s="746" t="s">
        <v>5322</v>
      </c>
      <c r="E645" s="747" t="s">
        <v>3985</v>
      </c>
      <c r="F645" s="665" t="s">
        <v>3966</v>
      </c>
      <c r="G645" s="665" t="s">
        <v>4639</v>
      </c>
      <c r="H645" s="665" t="s">
        <v>522</v>
      </c>
      <c r="I645" s="665" t="s">
        <v>4640</v>
      </c>
      <c r="J645" s="665" t="s">
        <v>1850</v>
      </c>
      <c r="K645" s="665" t="s">
        <v>4122</v>
      </c>
      <c r="L645" s="666">
        <v>0</v>
      </c>
      <c r="M645" s="666">
        <v>0</v>
      </c>
      <c r="N645" s="665">
        <v>1</v>
      </c>
      <c r="O645" s="748">
        <v>1</v>
      </c>
      <c r="P645" s="666"/>
      <c r="Q645" s="681"/>
      <c r="R645" s="665"/>
      <c r="S645" s="681">
        <v>0</v>
      </c>
      <c r="T645" s="748"/>
      <c r="U645" s="704">
        <v>0</v>
      </c>
    </row>
    <row r="646" spans="1:21" ht="14.4" customHeight="1" x14ac:dyDescent="0.3">
      <c r="A646" s="664">
        <v>30</v>
      </c>
      <c r="B646" s="665" t="s">
        <v>521</v>
      </c>
      <c r="C646" s="665" t="s">
        <v>3969</v>
      </c>
      <c r="D646" s="746" t="s">
        <v>5322</v>
      </c>
      <c r="E646" s="747" t="s">
        <v>3985</v>
      </c>
      <c r="F646" s="665" t="s">
        <v>3966</v>
      </c>
      <c r="G646" s="665" t="s">
        <v>4363</v>
      </c>
      <c r="H646" s="665" t="s">
        <v>522</v>
      </c>
      <c r="I646" s="665" t="s">
        <v>1201</v>
      </c>
      <c r="J646" s="665" t="s">
        <v>1202</v>
      </c>
      <c r="K646" s="665" t="s">
        <v>4364</v>
      </c>
      <c r="L646" s="666">
        <v>87.23</v>
      </c>
      <c r="M646" s="666">
        <v>87.23</v>
      </c>
      <c r="N646" s="665">
        <v>1</v>
      </c>
      <c r="O646" s="748">
        <v>0.5</v>
      </c>
      <c r="P646" s="666"/>
      <c r="Q646" s="681">
        <v>0</v>
      </c>
      <c r="R646" s="665"/>
      <c r="S646" s="681">
        <v>0</v>
      </c>
      <c r="T646" s="748"/>
      <c r="U646" s="704">
        <v>0</v>
      </c>
    </row>
    <row r="647" spans="1:21" ht="14.4" customHeight="1" x14ac:dyDescent="0.3">
      <c r="A647" s="664">
        <v>30</v>
      </c>
      <c r="B647" s="665" t="s">
        <v>521</v>
      </c>
      <c r="C647" s="665" t="s">
        <v>3969</v>
      </c>
      <c r="D647" s="746" t="s">
        <v>5322</v>
      </c>
      <c r="E647" s="747" t="s">
        <v>3985</v>
      </c>
      <c r="F647" s="665" t="s">
        <v>3966</v>
      </c>
      <c r="G647" s="665" t="s">
        <v>4641</v>
      </c>
      <c r="H647" s="665" t="s">
        <v>522</v>
      </c>
      <c r="I647" s="665" t="s">
        <v>4642</v>
      </c>
      <c r="J647" s="665" t="s">
        <v>4643</v>
      </c>
      <c r="K647" s="665" t="s">
        <v>4644</v>
      </c>
      <c r="L647" s="666">
        <v>0</v>
      </c>
      <c r="M647" s="666">
        <v>0</v>
      </c>
      <c r="N647" s="665">
        <v>1</v>
      </c>
      <c r="O647" s="748">
        <v>0.5</v>
      </c>
      <c r="P647" s="666"/>
      <c r="Q647" s="681"/>
      <c r="R647" s="665"/>
      <c r="S647" s="681">
        <v>0</v>
      </c>
      <c r="T647" s="748"/>
      <c r="U647" s="704">
        <v>0</v>
      </c>
    </row>
    <row r="648" spans="1:21" ht="14.4" customHeight="1" x14ac:dyDescent="0.3">
      <c r="A648" s="664">
        <v>30</v>
      </c>
      <c r="B648" s="665" t="s">
        <v>521</v>
      </c>
      <c r="C648" s="665" t="s">
        <v>3969</v>
      </c>
      <c r="D648" s="746" t="s">
        <v>5322</v>
      </c>
      <c r="E648" s="747" t="s">
        <v>3985</v>
      </c>
      <c r="F648" s="665" t="s">
        <v>3966</v>
      </c>
      <c r="G648" s="665" t="s">
        <v>4641</v>
      </c>
      <c r="H648" s="665" t="s">
        <v>522</v>
      </c>
      <c r="I648" s="665" t="s">
        <v>4645</v>
      </c>
      <c r="J648" s="665" t="s">
        <v>4643</v>
      </c>
      <c r="K648" s="665" t="s">
        <v>4646</v>
      </c>
      <c r="L648" s="666">
        <v>74.58</v>
      </c>
      <c r="M648" s="666">
        <v>74.58</v>
      </c>
      <c r="N648" s="665">
        <v>1</v>
      </c>
      <c r="O648" s="748">
        <v>0.5</v>
      </c>
      <c r="P648" s="666"/>
      <c r="Q648" s="681">
        <v>0</v>
      </c>
      <c r="R648" s="665"/>
      <c r="S648" s="681">
        <v>0</v>
      </c>
      <c r="T648" s="748"/>
      <c r="U648" s="704">
        <v>0</v>
      </c>
    </row>
    <row r="649" spans="1:21" ht="14.4" customHeight="1" x14ac:dyDescent="0.3">
      <c r="A649" s="664">
        <v>30</v>
      </c>
      <c r="B649" s="665" t="s">
        <v>521</v>
      </c>
      <c r="C649" s="665" t="s">
        <v>3969</v>
      </c>
      <c r="D649" s="746" t="s">
        <v>5322</v>
      </c>
      <c r="E649" s="747" t="s">
        <v>3985</v>
      </c>
      <c r="F649" s="665" t="s">
        <v>3966</v>
      </c>
      <c r="G649" s="665" t="s">
        <v>4131</v>
      </c>
      <c r="H649" s="665" t="s">
        <v>522</v>
      </c>
      <c r="I649" s="665" t="s">
        <v>4132</v>
      </c>
      <c r="J649" s="665" t="s">
        <v>1441</v>
      </c>
      <c r="K649" s="665" t="s">
        <v>4133</v>
      </c>
      <c r="L649" s="666">
        <v>0</v>
      </c>
      <c r="M649" s="666">
        <v>0</v>
      </c>
      <c r="N649" s="665">
        <v>3</v>
      </c>
      <c r="O649" s="748">
        <v>2</v>
      </c>
      <c r="P649" s="666">
        <v>0</v>
      </c>
      <c r="Q649" s="681"/>
      <c r="R649" s="665">
        <v>1</v>
      </c>
      <c r="S649" s="681">
        <v>0.33333333333333331</v>
      </c>
      <c r="T649" s="748">
        <v>1</v>
      </c>
      <c r="U649" s="704">
        <v>0.5</v>
      </c>
    </row>
    <row r="650" spans="1:21" ht="14.4" customHeight="1" x14ac:dyDescent="0.3">
      <c r="A650" s="664">
        <v>30</v>
      </c>
      <c r="B650" s="665" t="s">
        <v>521</v>
      </c>
      <c r="C650" s="665" t="s">
        <v>3969</v>
      </c>
      <c r="D650" s="746" t="s">
        <v>5322</v>
      </c>
      <c r="E650" s="747" t="s">
        <v>3985</v>
      </c>
      <c r="F650" s="665" t="s">
        <v>3966</v>
      </c>
      <c r="G650" s="665" t="s">
        <v>4131</v>
      </c>
      <c r="H650" s="665" t="s">
        <v>522</v>
      </c>
      <c r="I650" s="665" t="s">
        <v>1831</v>
      </c>
      <c r="J650" s="665" t="s">
        <v>4367</v>
      </c>
      <c r="K650" s="665" t="s">
        <v>4491</v>
      </c>
      <c r="L650" s="666">
        <v>0</v>
      </c>
      <c r="M650" s="666">
        <v>0</v>
      </c>
      <c r="N650" s="665">
        <v>1</v>
      </c>
      <c r="O650" s="748">
        <v>0.5</v>
      </c>
      <c r="P650" s="666"/>
      <c r="Q650" s="681"/>
      <c r="R650" s="665"/>
      <c r="S650" s="681">
        <v>0</v>
      </c>
      <c r="T650" s="748"/>
      <c r="U650" s="704">
        <v>0</v>
      </c>
    </row>
    <row r="651" spans="1:21" ht="14.4" customHeight="1" x14ac:dyDescent="0.3">
      <c r="A651" s="664">
        <v>30</v>
      </c>
      <c r="B651" s="665" t="s">
        <v>521</v>
      </c>
      <c r="C651" s="665" t="s">
        <v>3969</v>
      </c>
      <c r="D651" s="746" t="s">
        <v>5322</v>
      </c>
      <c r="E651" s="747" t="s">
        <v>3985</v>
      </c>
      <c r="F651" s="665" t="s">
        <v>3966</v>
      </c>
      <c r="G651" s="665" t="s">
        <v>4131</v>
      </c>
      <c r="H651" s="665" t="s">
        <v>522</v>
      </c>
      <c r="I651" s="665" t="s">
        <v>1399</v>
      </c>
      <c r="J651" s="665" t="s">
        <v>4367</v>
      </c>
      <c r="K651" s="665" t="s">
        <v>4368</v>
      </c>
      <c r="L651" s="666">
        <v>0</v>
      </c>
      <c r="M651" s="666">
        <v>0</v>
      </c>
      <c r="N651" s="665">
        <v>1</v>
      </c>
      <c r="O651" s="748">
        <v>0.5</v>
      </c>
      <c r="P651" s="666"/>
      <c r="Q651" s="681"/>
      <c r="R651" s="665"/>
      <c r="S651" s="681">
        <v>0</v>
      </c>
      <c r="T651" s="748"/>
      <c r="U651" s="704">
        <v>0</v>
      </c>
    </row>
    <row r="652" spans="1:21" ht="14.4" customHeight="1" x14ac:dyDescent="0.3">
      <c r="A652" s="664">
        <v>30</v>
      </c>
      <c r="B652" s="665" t="s">
        <v>521</v>
      </c>
      <c r="C652" s="665" t="s">
        <v>3969</v>
      </c>
      <c r="D652" s="746" t="s">
        <v>5322</v>
      </c>
      <c r="E652" s="747" t="s">
        <v>3985</v>
      </c>
      <c r="F652" s="665" t="s">
        <v>3966</v>
      </c>
      <c r="G652" s="665" t="s">
        <v>4379</v>
      </c>
      <c r="H652" s="665" t="s">
        <v>522</v>
      </c>
      <c r="I652" s="665" t="s">
        <v>745</v>
      </c>
      <c r="J652" s="665" t="s">
        <v>746</v>
      </c>
      <c r="K652" s="665" t="s">
        <v>4380</v>
      </c>
      <c r="L652" s="666">
        <v>0</v>
      </c>
      <c r="M652" s="666">
        <v>0</v>
      </c>
      <c r="N652" s="665">
        <v>1</v>
      </c>
      <c r="O652" s="748">
        <v>0.5</v>
      </c>
      <c r="P652" s="666"/>
      <c r="Q652" s="681"/>
      <c r="R652" s="665"/>
      <c r="S652" s="681">
        <v>0</v>
      </c>
      <c r="T652" s="748"/>
      <c r="U652" s="704">
        <v>0</v>
      </c>
    </row>
    <row r="653" spans="1:21" ht="14.4" customHeight="1" x14ac:dyDescent="0.3">
      <c r="A653" s="664">
        <v>30</v>
      </c>
      <c r="B653" s="665" t="s">
        <v>521</v>
      </c>
      <c r="C653" s="665" t="s">
        <v>3969</v>
      </c>
      <c r="D653" s="746" t="s">
        <v>5322</v>
      </c>
      <c r="E653" s="747" t="s">
        <v>3985</v>
      </c>
      <c r="F653" s="665" t="s">
        <v>3966</v>
      </c>
      <c r="G653" s="665" t="s">
        <v>4098</v>
      </c>
      <c r="H653" s="665" t="s">
        <v>2584</v>
      </c>
      <c r="I653" s="665" t="s">
        <v>4099</v>
      </c>
      <c r="J653" s="665" t="s">
        <v>4100</v>
      </c>
      <c r="K653" s="665" t="s">
        <v>4101</v>
      </c>
      <c r="L653" s="666">
        <v>0</v>
      </c>
      <c r="M653" s="666">
        <v>0</v>
      </c>
      <c r="N653" s="665">
        <v>1</v>
      </c>
      <c r="O653" s="748">
        <v>0.5</v>
      </c>
      <c r="P653" s="666"/>
      <c r="Q653" s="681"/>
      <c r="R653" s="665"/>
      <c r="S653" s="681">
        <v>0</v>
      </c>
      <c r="T653" s="748"/>
      <c r="U653" s="704">
        <v>0</v>
      </c>
    </row>
    <row r="654" spans="1:21" ht="14.4" customHeight="1" x14ac:dyDescent="0.3">
      <c r="A654" s="664">
        <v>30</v>
      </c>
      <c r="B654" s="665" t="s">
        <v>521</v>
      </c>
      <c r="C654" s="665" t="s">
        <v>3969</v>
      </c>
      <c r="D654" s="746" t="s">
        <v>5322</v>
      </c>
      <c r="E654" s="747" t="s">
        <v>3985</v>
      </c>
      <c r="F654" s="665" t="s">
        <v>3966</v>
      </c>
      <c r="G654" s="665" t="s">
        <v>4098</v>
      </c>
      <c r="H654" s="665" t="s">
        <v>2584</v>
      </c>
      <c r="I654" s="665" t="s">
        <v>2841</v>
      </c>
      <c r="J654" s="665" t="s">
        <v>3677</v>
      </c>
      <c r="K654" s="665" t="s">
        <v>3678</v>
      </c>
      <c r="L654" s="666">
        <v>120.61</v>
      </c>
      <c r="M654" s="666">
        <v>120.61</v>
      </c>
      <c r="N654" s="665">
        <v>1</v>
      </c>
      <c r="O654" s="748">
        <v>1</v>
      </c>
      <c r="P654" s="666"/>
      <c r="Q654" s="681">
        <v>0</v>
      </c>
      <c r="R654" s="665"/>
      <c r="S654" s="681">
        <v>0</v>
      </c>
      <c r="T654" s="748"/>
      <c r="U654" s="704">
        <v>0</v>
      </c>
    </row>
    <row r="655" spans="1:21" ht="14.4" customHeight="1" x14ac:dyDescent="0.3">
      <c r="A655" s="664">
        <v>30</v>
      </c>
      <c r="B655" s="665" t="s">
        <v>521</v>
      </c>
      <c r="C655" s="665" t="s">
        <v>3969</v>
      </c>
      <c r="D655" s="746" t="s">
        <v>5322</v>
      </c>
      <c r="E655" s="747" t="s">
        <v>3985</v>
      </c>
      <c r="F655" s="665" t="s">
        <v>3966</v>
      </c>
      <c r="G655" s="665" t="s">
        <v>4102</v>
      </c>
      <c r="H655" s="665" t="s">
        <v>522</v>
      </c>
      <c r="I655" s="665" t="s">
        <v>4647</v>
      </c>
      <c r="J655" s="665" t="s">
        <v>2313</v>
      </c>
      <c r="K655" s="665" t="s">
        <v>4408</v>
      </c>
      <c r="L655" s="666">
        <v>0</v>
      </c>
      <c r="M655" s="666">
        <v>0</v>
      </c>
      <c r="N655" s="665">
        <v>1</v>
      </c>
      <c r="O655" s="748">
        <v>0.5</v>
      </c>
      <c r="P655" s="666">
        <v>0</v>
      </c>
      <c r="Q655" s="681"/>
      <c r="R655" s="665">
        <v>1</v>
      </c>
      <c r="S655" s="681">
        <v>1</v>
      </c>
      <c r="T655" s="748">
        <v>0.5</v>
      </c>
      <c r="U655" s="704">
        <v>1</v>
      </c>
    </row>
    <row r="656" spans="1:21" ht="14.4" customHeight="1" x14ac:dyDescent="0.3">
      <c r="A656" s="664">
        <v>30</v>
      </c>
      <c r="B656" s="665" t="s">
        <v>521</v>
      </c>
      <c r="C656" s="665" t="s">
        <v>3969</v>
      </c>
      <c r="D656" s="746" t="s">
        <v>5322</v>
      </c>
      <c r="E656" s="747" t="s">
        <v>3985</v>
      </c>
      <c r="F656" s="665" t="s">
        <v>3966</v>
      </c>
      <c r="G656" s="665" t="s">
        <v>4381</v>
      </c>
      <c r="H656" s="665" t="s">
        <v>2584</v>
      </c>
      <c r="I656" s="665" t="s">
        <v>3058</v>
      </c>
      <c r="J656" s="665" t="s">
        <v>3059</v>
      </c>
      <c r="K656" s="665" t="s">
        <v>3698</v>
      </c>
      <c r="L656" s="666">
        <v>2376.9299999999998</v>
      </c>
      <c r="M656" s="666">
        <v>2376.9299999999998</v>
      </c>
      <c r="N656" s="665">
        <v>1</v>
      </c>
      <c r="O656" s="748">
        <v>1</v>
      </c>
      <c r="P656" s="666"/>
      <c r="Q656" s="681">
        <v>0</v>
      </c>
      <c r="R656" s="665"/>
      <c r="S656" s="681">
        <v>0</v>
      </c>
      <c r="T656" s="748"/>
      <c r="U656" s="704">
        <v>0</v>
      </c>
    </row>
    <row r="657" spans="1:21" ht="14.4" customHeight="1" x14ac:dyDescent="0.3">
      <c r="A657" s="664">
        <v>30</v>
      </c>
      <c r="B657" s="665" t="s">
        <v>521</v>
      </c>
      <c r="C657" s="665" t="s">
        <v>3969</v>
      </c>
      <c r="D657" s="746" t="s">
        <v>5322</v>
      </c>
      <c r="E657" s="747" t="s">
        <v>3985</v>
      </c>
      <c r="F657" s="665" t="s">
        <v>3966</v>
      </c>
      <c r="G657" s="665" t="s">
        <v>4648</v>
      </c>
      <c r="H657" s="665" t="s">
        <v>522</v>
      </c>
      <c r="I657" s="665" t="s">
        <v>4649</v>
      </c>
      <c r="J657" s="665" t="s">
        <v>4650</v>
      </c>
      <c r="K657" s="665" t="s">
        <v>4651</v>
      </c>
      <c r="L657" s="666">
        <v>0</v>
      </c>
      <c r="M657" s="666">
        <v>0</v>
      </c>
      <c r="N657" s="665">
        <v>1</v>
      </c>
      <c r="O657" s="748">
        <v>0.5</v>
      </c>
      <c r="P657" s="666"/>
      <c r="Q657" s="681"/>
      <c r="R657" s="665"/>
      <c r="S657" s="681">
        <v>0</v>
      </c>
      <c r="T657" s="748"/>
      <c r="U657" s="704">
        <v>0</v>
      </c>
    </row>
    <row r="658" spans="1:21" ht="14.4" customHeight="1" x14ac:dyDescent="0.3">
      <c r="A658" s="664">
        <v>30</v>
      </c>
      <c r="B658" s="665" t="s">
        <v>521</v>
      </c>
      <c r="C658" s="665" t="s">
        <v>3969</v>
      </c>
      <c r="D658" s="746" t="s">
        <v>5322</v>
      </c>
      <c r="E658" s="747" t="s">
        <v>3985</v>
      </c>
      <c r="F658" s="665" t="s">
        <v>3966</v>
      </c>
      <c r="G658" s="665" t="s">
        <v>4105</v>
      </c>
      <c r="H658" s="665" t="s">
        <v>522</v>
      </c>
      <c r="I658" s="665" t="s">
        <v>2346</v>
      </c>
      <c r="J658" s="665" t="s">
        <v>2347</v>
      </c>
      <c r="K658" s="665" t="s">
        <v>4652</v>
      </c>
      <c r="L658" s="666">
        <v>227.8</v>
      </c>
      <c r="M658" s="666">
        <v>227.8</v>
      </c>
      <c r="N658" s="665">
        <v>1</v>
      </c>
      <c r="O658" s="748">
        <v>0.5</v>
      </c>
      <c r="P658" s="666"/>
      <c r="Q658" s="681">
        <v>0</v>
      </c>
      <c r="R658" s="665"/>
      <c r="S658" s="681">
        <v>0</v>
      </c>
      <c r="T658" s="748"/>
      <c r="U658" s="704">
        <v>0</v>
      </c>
    </row>
    <row r="659" spans="1:21" ht="14.4" customHeight="1" x14ac:dyDescent="0.3">
      <c r="A659" s="664">
        <v>30</v>
      </c>
      <c r="B659" s="665" t="s">
        <v>521</v>
      </c>
      <c r="C659" s="665" t="s">
        <v>3969</v>
      </c>
      <c r="D659" s="746" t="s">
        <v>5322</v>
      </c>
      <c r="E659" s="747" t="s">
        <v>3985</v>
      </c>
      <c r="F659" s="665" t="s">
        <v>3966</v>
      </c>
      <c r="G659" s="665" t="s">
        <v>4105</v>
      </c>
      <c r="H659" s="665" t="s">
        <v>522</v>
      </c>
      <c r="I659" s="665" t="s">
        <v>3512</v>
      </c>
      <c r="J659" s="665" t="s">
        <v>3513</v>
      </c>
      <c r="K659" s="665" t="s">
        <v>4106</v>
      </c>
      <c r="L659" s="666">
        <v>280.77</v>
      </c>
      <c r="M659" s="666">
        <v>280.77</v>
      </c>
      <c r="N659" s="665">
        <v>1</v>
      </c>
      <c r="O659" s="748">
        <v>0.5</v>
      </c>
      <c r="P659" s="666"/>
      <c r="Q659" s="681">
        <v>0</v>
      </c>
      <c r="R659" s="665"/>
      <c r="S659" s="681">
        <v>0</v>
      </c>
      <c r="T659" s="748"/>
      <c r="U659" s="704">
        <v>0</v>
      </c>
    </row>
    <row r="660" spans="1:21" ht="14.4" customHeight="1" x14ac:dyDescent="0.3">
      <c r="A660" s="664">
        <v>30</v>
      </c>
      <c r="B660" s="665" t="s">
        <v>521</v>
      </c>
      <c r="C660" s="665" t="s">
        <v>3969</v>
      </c>
      <c r="D660" s="746" t="s">
        <v>5322</v>
      </c>
      <c r="E660" s="747" t="s">
        <v>3985</v>
      </c>
      <c r="F660" s="665" t="s">
        <v>3966</v>
      </c>
      <c r="G660" s="665" t="s">
        <v>4107</v>
      </c>
      <c r="H660" s="665" t="s">
        <v>2584</v>
      </c>
      <c r="I660" s="665" t="s">
        <v>2687</v>
      </c>
      <c r="J660" s="665" t="s">
        <v>2688</v>
      </c>
      <c r="K660" s="665" t="s">
        <v>3639</v>
      </c>
      <c r="L660" s="666">
        <v>53.57</v>
      </c>
      <c r="M660" s="666">
        <v>107.14</v>
      </c>
      <c r="N660" s="665">
        <v>2</v>
      </c>
      <c r="O660" s="748">
        <v>1</v>
      </c>
      <c r="P660" s="666">
        <v>53.57</v>
      </c>
      <c r="Q660" s="681">
        <v>0.5</v>
      </c>
      <c r="R660" s="665">
        <v>1</v>
      </c>
      <c r="S660" s="681">
        <v>0.5</v>
      </c>
      <c r="T660" s="748">
        <v>0.5</v>
      </c>
      <c r="U660" s="704">
        <v>0.5</v>
      </c>
    </row>
    <row r="661" spans="1:21" ht="14.4" customHeight="1" x14ac:dyDescent="0.3">
      <c r="A661" s="664">
        <v>30</v>
      </c>
      <c r="B661" s="665" t="s">
        <v>521</v>
      </c>
      <c r="C661" s="665" t="s">
        <v>3969</v>
      </c>
      <c r="D661" s="746" t="s">
        <v>5322</v>
      </c>
      <c r="E661" s="747" t="s">
        <v>3985</v>
      </c>
      <c r="F661" s="665" t="s">
        <v>3966</v>
      </c>
      <c r="G661" s="665" t="s">
        <v>4107</v>
      </c>
      <c r="H661" s="665" t="s">
        <v>522</v>
      </c>
      <c r="I661" s="665" t="s">
        <v>4653</v>
      </c>
      <c r="J661" s="665" t="s">
        <v>4654</v>
      </c>
      <c r="K661" s="665" t="s">
        <v>4655</v>
      </c>
      <c r="L661" s="666">
        <v>0</v>
      </c>
      <c r="M661" s="666">
        <v>0</v>
      </c>
      <c r="N661" s="665">
        <v>1</v>
      </c>
      <c r="O661" s="748">
        <v>0.5</v>
      </c>
      <c r="P661" s="666"/>
      <c r="Q661" s="681"/>
      <c r="R661" s="665"/>
      <c r="S661" s="681">
        <v>0</v>
      </c>
      <c r="T661" s="748"/>
      <c r="U661" s="704">
        <v>0</v>
      </c>
    </row>
    <row r="662" spans="1:21" ht="14.4" customHeight="1" x14ac:dyDescent="0.3">
      <c r="A662" s="664">
        <v>30</v>
      </c>
      <c r="B662" s="665" t="s">
        <v>521</v>
      </c>
      <c r="C662" s="665" t="s">
        <v>3969</v>
      </c>
      <c r="D662" s="746" t="s">
        <v>5322</v>
      </c>
      <c r="E662" s="747" t="s">
        <v>3985</v>
      </c>
      <c r="F662" s="665" t="s">
        <v>3968</v>
      </c>
      <c r="G662" s="665" t="s">
        <v>4386</v>
      </c>
      <c r="H662" s="665" t="s">
        <v>522</v>
      </c>
      <c r="I662" s="665" t="s">
        <v>4390</v>
      </c>
      <c r="J662" s="665" t="s">
        <v>4391</v>
      </c>
      <c r="K662" s="665" t="s">
        <v>4392</v>
      </c>
      <c r="L662" s="666">
        <v>2700</v>
      </c>
      <c r="M662" s="666">
        <v>2700</v>
      </c>
      <c r="N662" s="665">
        <v>1</v>
      </c>
      <c r="O662" s="748">
        <v>1</v>
      </c>
      <c r="P662" s="666"/>
      <c r="Q662" s="681">
        <v>0</v>
      </c>
      <c r="R662" s="665"/>
      <c r="S662" s="681">
        <v>0</v>
      </c>
      <c r="T662" s="748"/>
      <c r="U662" s="704">
        <v>0</v>
      </c>
    </row>
    <row r="663" spans="1:21" ht="14.4" customHeight="1" x14ac:dyDescent="0.3">
      <c r="A663" s="664">
        <v>30</v>
      </c>
      <c r="B663" s="665" t="s">
        <v>521</v>
      </c>
      <c r="C663" s="665" t="s">
        <v>3969</v>
      </c>
      <c r="D663" s="746" t="s">
        <v>5322</v>
      </c>
      <c r="E663" s="747" t="s">
        <v>3986</v>
      </c>
      <c r="F663" s="665" t="s">
        <v>3966</v>
      </c>
      <c r="G663" s="665" t="s">
        <v>4656</v>
      </c>
      <c r="H663" s="665" t="s">
        <v>522</v>
      </c>
      <c r="I663" s="665" t="s">
        <v>1030</v>
      </c>
      <c r="J663" s="665" t="s">
        <v>4657</v>
      </c>
      <c r="K663" s="665" t="s">
        <v>4658</v>
      </c>
      <c r="L663" s="666">
        <v>35.11</v>
      </c>
      <c r="M663" s="666">
        <v>70.22</v>
      </c>
      <c r="N663" s="665">
        <v>2</v>
      </c>
      <c r="O663" s="748">
        <v>0.5</v>
      </c>
      <c r="P663" s="666"/>
      <c r="Q663" s="681">
        <v>0</v>
      </c>
      <c r="R663" s="665"/>
      <c r="S663" s="681">
        <v>0</v>
      </c>
      <c r="T663" s="748"/>
      <c r="U663" s="704">
        <v>0</v>
      </c>
    </row>
    <row r="664" spans="1:21" ht="14.4" customHeight="1" x14ac:dyDescent="0.3">
      <c r="A664" s="664">
        <v>30</v>
      </c>
      <c r="B664" s="665" t="s">
        <v>521</v>
      </c>
      <c r="C664" s="665" t="s">
        <v>3969</v>
      </c>
      <c r="D664" s="746" t="s">
        <v>5322</v>
      </c>
      <c r="E664" s="747" t="s">
        <v>3986</v>
      </c>
      <c r="F664" s="665" t="s">
        <v>3966</v>
      </c>
      <c r="G664" s="665" t="s">
        <v>3990</v>
      </c>
      <c r="H664" s="665" t="s">
        <v>522</v>
      </c>
      <c r="I664" s="665" t="s">
        <v>719</v>
      </c>
      <c r="J664" s="665" t="s">
        <v>720</v>
      </c>
      <c r="K664" s="665" t="s">
        <v>3991</v>
      </c>
      <c r="L664" s="666">
        <v>36.270000000000003</v>
      </c>
      <c r="M664" s="666">
        <v>108.81</v>
      </c>
      <c r="N664" s="665">
        <v>3</v>
      </c>
      <c r="O664" s="748">
        <v>1.5</v>
      </c>
      <c r="P664" s="666"/>
      <c r="Q664" s="681">
        <v>0</v>
      </c>
      <c r="R664" s="665"/>
      <c r="S664" s="681">
        <v>0</v>
      </c>
      <c r="T664" s="748"/>
      <c r="U664" s="704">
        <v>0</v>
      </c>
    </row>
    <row r="665" spans="1:21" ht="14.4" customHeight="1" x14ac:dyDescent="0.3">
      <c r="A665" s="664">
        <v>30</v>
      </c>
      <c r="B665" s="665" t="s">
        <v>521</v>
      </c>
      <c r="C665" s="665" t="s">
        <v>3969</v>
      </c>
      <c r="D665" s="746" t="s">
        <v>5322</v>
      </c>
      <c r="E665" s="747" t="s">
        <v>3986</v>
      </c>
      <c r="F665" s="665" t="s">
        <v>3966</v>
      </c>
      <c r="G665" s="665" t="s">
        <v>3992</v>
      </c>
      <c r="H665" s="665" t="s">
        <v>2584</v>
      </c>
      <c r="I665" s="665" t="s">
        <v>2709</v>
      </c>
      <c r="J665" s="665" t="s">
        <v>3907</v>
      </c>
      <c r="K665" s="665" t="s">
        <v>3908</v>
      </c>
      <c r="L665" s="666">
        <v>4.7</v>
      </c>
      <c r="M665" s="666">
        <v>4.7</v>
      </c>
      <c r="N665" s="665">
        <v>1</v>
      </c>
      <c r="O665" s="748">
        <v>0.5</v>
      </c>
      <c r="P665" s="666"/>
      <c r="Q665" s="681">
        <v>0</v>
      </c>
      <c r="R665" s="665"/>
      <c r="S665" s="681">
        <v>0</v>
      </c>
      <c r="T665" s="748"/>
      <c r="U665" s="704">
        <v>0</v>
      </c>
    </row>
    <row r="666" spans="1:21" ht="14.4" customHeight="1" x14ac:dyDescent="0.3">
      <c r="A666" s="664">
        <v>30</v>
      </c>
      <c r="B666" s="665" t="s">
        <v>521</v>
      </c>
      <c r="C666" s="665" t="s">
        <v>3969</v>
      </c>
      <c r="D666" s="746" t="s">
        <v>5322</v>
      </c>
      <c r="E666" s="747" t="s">
        <v>3986</v>
      </c>
      <c r="F666" s="665" t="s">
        <v>3966</v>
      </c>
      <c r="G666" s="665" t="s">
        <v>4110</v>
      </c>
      <c r="H666" s="665" t="s">
        <v>522</v>
      </c>
      <c r="I666" s="665" t="s">
        <v>1264</v>
      </c>
      <c r="J666" s="665" t="s">
        <v>1265</v>
      </c>
      <c r="K666" s="665" t="s">
        <v>3732</v>
      </c>
      <c r="L666" s="666">
        <v>62.18</v>
      </c>
      <c r="M666" s="666">
        <v>62.18</v>
      </c>
      <c r="N666" s="665">
        <v>1</v>
      </c>
      <c r="O666" s="748">
        <v>0.5</v>
      </c>
      <c r="P666" s="666">
        <v>62.18</v>
      </c>
      <c r="Q666" s="681">
        <v>1</v>
      </c>
      <c r="R666" s="665">
        <v>1</v>
      </c>
      <c r="S666" s="681">
        <v>1</v>
      </c>
      <c r="T666" s="748">
        <v>0.5</v>
      </c>
      <c r="U666" s="704">
        <v>1</v>
      </c>
    </row>
    <row r="667" spans="1:21" ht="14.4" customHeight="1" x14ac:dyDescent="0.3">
      <c r="A667" s="664">
        <v>30</v>
      </c>
      <c r="B667" s="665" t="s">
        <v>521</v>
      </c>
      <c r="C667" s="665" t="s">
        <v>3969</v>
      </c>
      <c r="D667" s="746" t="s">
        <v>5322</v>
      </c>
      <c r="E667" s="747" t="s">
        <v>3986</v>
      </c>
      <c r="F667" s="665" t="s">
        <v>3966</v>
      </c>
      <c r="G667" s="665" t="s">
        <v>4153</v>
      </c>
      <c r="H667" s="665" t="s">
        <v>2584</v>
      </c>
      <c r="I667" s="665" t="s">
        <v>1519</v>
      </c>
      <c r="J667" s="665" t="s">
        <v>2844</v>
      </c>
      <c r="K667" s="665" t="s">
        <v>3930</v>
      </c>
      <c r="L667" s="666">
        <v>103.8</v>
      </c>
      <c r="M667" s="666">
        <v>103.8</v>
      </c>
      <c r="N667" s="665">
        <v>1</v>
      </c>
      <c r="O667" s="748">
        <v>0.5</v>
      </c>
      <c r="P667" s="666">
        <v>103.8</v>
      </c>
      <c r="Q667" s="681">
        <v>1</v>
      </c>
      <c r="R667" s="665">
        <v>1</v>
      </c>
      <c r="S667" s="681">
        <v>1</v>
      </c>
      <c r="T667" s="748">
        <v>0.5</v>
      </c>
      <c r="U667" s="704">
        <v>1</v>
      </c>
    </row>
    <row r="668" spans="1:21" ht="14.4" customHeight="1" x14ac:dyDescent="0.3">
      <c r="A668" s="664">
        <v>30</v>
      </c>
      <c r="B668" s="665" t="s">
        <v>521</v>
      </c>
      <c r="C668" s="665" t="s">
        <v>3969</v>
      </c>
      <c r="D668" s="746" t="s">
        <v>5322</v>
      </c>
      <c r="E668" s="747" t="s">
        <v>3986</v>
      </c>
      <c r="F668" s="665" t="s">
        <v>3966</v>
      </c>
      <c r="G668" s="665" t="s">
        <v>4001</v>
      </c>
      <c r="H668" s="665" t="s">
        <v>2584</v>
      </c>
      <c r="I668" s="665" t="s">
        <v>2657</v>
      </c>
      <c r="J668" s="665" t="s">
        <v>2658</v>
      </c>
      <c r="K668" s="665" t="s">
        <v>3718</v>
      </c>
      <c r="L668" s="666">
        <v>65.540000000000006</v>
      </c>
      <c r="M668" s="666">
        <v>65.540000000000006</v>
      </c>
      <c r="N668" s="665">
        <v>1</v>
      </c>
      <c r="O668" s="748">
        <v>0.5</v>
      </c>
      <c r="P668" s="666"/>
      <c r="Q668" s="681">
        <v>0</v>
      </c>
      <c r="R668" s="665"/>
      <c r="S668" s="681">
        <v>0</v>
      </c>
      <c r="T668" s="748"/>
      <c r="U668" s="704">
        <v>0</v>
      </c>
    </row>
    <row r="669" spans="1:21" ht="14.4" customHeight="1" x14ac:dyDescent="0.3">
      <c r="A669" s="664">
        <v>30</v>
      </c>
      <c r="B669" s="665" t="s">
        <v>521</v>
      </c>
      <c r="C669" s="665" t="s">
        <v>3969</v>
      </c>
      <c r="D669" s="746" t="s">
        <v>5322</v>
      </c>
      <c r="E669" s="747" t="s">
        <v>3986</v>
      </c>
      <c r="F669" s="665" t="s">
        <v>3966</v>
      </c>
      <c r="G669" s="665" t="s">
        <v>4003</v>
      </c>
      <c r="H669" s="665" t="s">
        <v>2584</v>
      </c>
      <c r="I669" s="665" t="s">
        <v>2647</v>
      </c>
      <c r="J669" s="665" t="s">
        <v>2648</v>
      </c>
      <c r="K669" s="665" t="s">
        <v>3721</v>
      </c>
      <c r="L669" s="666">
        <v>35.11</v>
      </c>
      <c r="M669" s="666">
        <v>140.44</v>
      </c>
      <c r="N669" s="665">
        <v>4</v>
      </c>
      <c r="O669" s="748">
        <v>2</v>
      </c>
      <c r="P669" s="666">
        <v>70.22</v>
      </c>
      <c r="Q669" s="681">
        <v>0.5</v>
      </c>
      <c r="R669" s="665">
        <v>2</v>
      </c>
      <c r="S669" s="681">
        <v>0.5</v>
      </c>
      <c r="T669" s="748">
        <v>1</v>
      </c>
      <c r="U669" s="704">
        <v>0.5</v>
      </c>
    </row>
    <row r="670" spans="1:21" ht="14.4" customHeight="1" x14ac:dyDescent="0.3">
      <c r="A670" s="664">
        <v>30</v>
      </c>
      <c r="B670" s="665" t="s">
        <v>521</v>
      </c>
      <c r="C670" s="665" t="s">
        <v>3969</v>
      </c>
      <c r="D670" s="746" t="s">
        <v>5322</v>
      </c>
      <c r="E670" s="747" t="s">
        <v>3986</v>
      </c>
      <c r="F670" s="665" t="s">
        <v>3966</v>
      </c>
      <c r="G670" s="665" t="s">
        <v>4112</v>
      </c>
      <c r="H670" s="665" t="s">
        <v>522</v>
      </c>
      <c r="I670" s="665" t="s">
        <v>1065</v>
      </c>
      <c r="J670" s="665" t="s">
        <v>4113</v>
      </c>
      <c r="K670" s="665" t="s">
        <v>4114</v>
      </c>
      <c r="L670" s="666">
        <v>0</v>
      </c>
      <c r="M670" s="666">
        <v>0</v>
      </c>
      <c r="N670" s="665">
        <v>1</v>
      </c>
      <c r="O670" s="748">
        <v>0.5</v>
      </c>
      <c r="P670" s="666">
        <v>0</v>
      </c>
      <c r="Q670" s="681"/>
      <c r="R670" s="665">
        <v>1</v>
      </c>
      <c r="S670" s="681">
        <v>1</v>
      </c>
      <c r="T670" s="748">
        <v>0.5</v>
      </c>
      <c r="U670" s="704">
        <v>1</v>
      </c>
    </row>
    <row r="671" spans="1:21" ht="14.4" customHeight="1" x14ac:dyDescent="0.3">
      <c r="A671" s="664">
        <v>30</v>
      </c>
      <c r="B671" s="665" t="s">
        <v>521</v>
      </c>
      <c r="C671" s="665" t="s">
        <v>3969</v>
      </c>
      <c r="D671" s="746" t="s">
        <v>5322</v>
      </c>
      <c r="E671" s="747" t="s">
        <v>3986</v>
      </c>
      <c r="F671" s="665" t="s">
        <v>3966</v>
      </c>
      <c r="G671" s="665" t="s">
        <v>4154</v>
      </c>
      <c r="H671" s="665" t="s">
        <v>2584</v>
      </c>
      <c r="I671" s="665" t="s">
        <v>2592</v>
      </c>
      <c r="J671" s="665" t="s">
        <v>2593</v>
      </c>
      <c r="K671" s="665" t="s">
        <v>3944</v>
      </c>
      <c r="L671" s="666">
        <v>138.31</v>
      </c>
      <c r="M671" s="666">
        <v>138.31</v>
      </c>
      <c r="N671" s="665">
        <v>1</v>
      </c>
      <c r="O671" s="748">
        <v>0.5</v>
      </c>
      <c r="P671" s="666">
        <v>138.31</v>
      </c>
      <c r="Q671" s="681">
        <v>1</v>
      </c>
      <c r="R671" s="665">
        <v>1</v>
      </c>
      <c r="S671" s="681">
        <v>1</v>
      </c>
      <c r="T671" s="748">
        <v>0.5</v>
      </c>
      <c r="U671" s="704">
        <v>1</v>
      </c>
    </row>
    <row r="672" spans="1:21" ht="14.4" customHeight="1" x14ac:dyDescent="0.3">
      <c r="A672" s="664">
        <v>30</v>
      </c>
      <c r="B672" s="665" t="s">
        <v>521</v>
      </c>
      <c r="C672" s="665" t="s">
        <v>3969</v>
      </c>
      <c r="D672" s="746" t="s">
        <v>5322</v>
      </c>
      <c r="E672" s="747" t="s">
        <v>3986</v>
      </c>
      <c r="F672" s="665" t="s">
        <v>3966</v>
      </c>
      <c r="G672" s="665" t="s">
        <v>4155</v>
      </c>
      <c r="H672" s="665" t="s">
        <v>522</v>
      </c>
      <c r="I672" s="665" t="s">
        <v>4659</v>
      </c>
      <c r="J672" s="665" t="s">
        <v>4660</v>
      </c>
      <c r="K672" s="665" t="s">
        <v>3828</v>
      </c>
      <c r="L672" s="666">
        <v>78.33</v>
      </c>
      <c r="M672" s="666">
        <v>78.33</v>
      </c>
      <c r="N672" s="665">
        <v>1</v>
      </c>
      <c r="O672" s="748">
        <v>0.5</v>
      </c>
      <c r="P672" s="666"/>
      <c r="Q672" s="681">
        <v>0</v>
      </c>
      <c r="R672" s="665"/>
      <c r="S672" s="681">
        <v>0</v>
      </c>
      <c r="T672" s="748"/>
      <c r="U672" s="704">
        <v>0</v>
      </c>
    </row>
    <row r="673" spans="1:21" ht="14.4" customHeight="1" x14ac:dyDescent="0.3">
      <c r="A673" s="664">
        <v>30</v>
      </c>
      <c r="B673" s="665" t="s">
        <v>521</v>
      </c>
      <c r="C673" s="665" t="s">
        <v>3969</v>
      </c>
      <c r="D673" s="746" t="s">
        <v>5322</v>
      </c>
      <c r="E673" s="747" t="s">
        <v>3986</v>
      </c>
      <c r="F673" s="665" t="s">
        <v>3966</v>
      </c>
      <c r="G673" s="665" t="s">
        <v>4006</v>
      </c>
      <c r="H673" s="665" t="s">
        <v>2584</v>
      </c>
      <c r="I673" s="665" t="s">
        <v>2930</v>
      </c>
      <c r="J673" s="665" t="s">
        <v>2931</v>
      </c>
      <c r="K673" s="665" t="s">
        <v>3779</v>
      </c>
      <c r="L673" s="666">
        <v>85.16</v>
      </c>
      <c r="M673" s="666">
        <v>85.16</v>
      </c>
      <c r="N673" s="665">
        <v>1</v>
      </c>
      <c r="O673" s="748">
        <v>0.5</v>
      </c>
      <c r="P673" s="666"/>
      <c r="Q673" s="681">
        <v>0</v>
      </c>
      <c r="R673" s="665"/>
      <c r="S673" s="681">
        <v>0</v>
      </c>
      <c r="T673" s="748"/>
      <c r="U673" s="704">
        <v>0</v>
      </c>
    </row>
    <row r="674" spans="1:21" ht="14.4" customHeight="1" x14ac:dyDescent="0.3">
      <c r="A674" s="664">
        <v>30</v>
      </c>
      <c r="B674" s="665" t="s">
        <v>521</v>
      </c>
      <c r="C674" s="665" t="s">
        <v>3969</v>
      </c>
      <c r="D674" s="746" t="s">
        <v>5322</v>
      </c>
      <c r="E674" s="747" t="s">
        <v>3986</v>
      </c>
      <c r="F674" s="665" t="s">
        <v>3966</v>
      </c>
      <c r="G674" s="665" t="s">
        <v>4160</v>
      </c>
      <c r="H674" s="665" t="s">
        <v>522</v>
      </c>
      <c r="I674" s="665" t="s">
        <v>1042</v>
      </c>
      <c r="J674" s="665" t="s">
        <v>4161</v>
      </c>
      <c r="K674" s="665" t="s">
        <v>4162</v>
      </c>
      <c r="L674" s="666">
        <v>23.72</v>
      </c>
      <c r="M674" s="666">
        <v>47.44</v>
      </c>
      <c r="N674" s="665">
        <v>2</v>
      </c>
      <c r="O674" s="748">
        <v>0.5</v>
      </c>
      <c r="P674" s="666">
        <v>47.44</v>
      </c>
      <c r="Q674" s="681">
        <v>1</v>
      </c>
      <c r="R674" s="665">
        <v>2</v>
      </c>
      <c r="S674" s="681">
        <v>1</v>
      </c>
      <c r="T674" s="748">
        <v>0.5</v>
      </c>
      <c r="U674" s="704">
        <v>1</v>
      </c>
    </row>
    <row r="675" spans="1:21" ht="14.4" customHeight="1" x14ac:dyDescent="0.3">
      <c r="A675" s="664">
        <v>30</v>
      </c>
      <c r="B675" s="665" t="s">
        <v>521</v>
      </c>
      <c r="C675" s="665" t="s">
        <v>3969</v>
      </c>
      <c r="D675" s="746" t="s">
        <v>5322</v>
      </c>
      <c r="E675" s="747" t="s">
        <v>3986</v>
      </c>
      <c r="F675" s="665" t="s">
        <v>3966</v>
      </c>
      <c r="G675" s="665" t="s">
        <v>4163</v>
      </c>
      <c r="H675" s="665" t="s">
        <v>522</v>
      </c>
      <c r="I675" s="665" t="s">
        <v>784</v>
      </c>
      <c r="J675" s="665" t="s">
        <v>785</v>
      </c>
      <c r="K675" s="665" t="s">
        <v>4164</v>
      </c>
      <c r="L675" s="666">
        <v>91.11</v>
      </c>
      <c r="M675" s="666">
        <v>364.44</v>
      </c>
      <c r="N675" s="665">
        <v>4</v>
      </c>
      <c r="O675" s="748">
        <v>1.5</v>
      </c>
      <c r="P675" s="666">
        <v>273.33</v>
      </c>
      <c r="Q675" s="681">
        <v>0.75</v>
      </c>
      <c r="R675" s="665">
        <v>3</v>
      </c>
      <c r="S675" s="681">
        <v>0.75</v>
      </c>
      <c r="T675" s="748">
        <v>1</v>
      </c>
      <c r="U675" s="704">
        <v>0.66666666666666663</v>
      </c>
    </row>
    <row r="676" spans="1:21" ht="14.4" customHeight="1" x14ac:dyDescent="0.3">
      <c r="A676" s="664">
        <v>30</v>
      </c>
      <c r="B676" s="665" t="s">
        <v>521</v>
      </c>
      <c r="C676" s="665" t="s">
        <v>3969</v>
      </c>
      <c r="D676" s="746" t="s">
        <v>5322</v>
      </c>
      <c r="E676" s="747" t="s">
        <v>3986</v>
      </c>
      <c r="F676" s="665" t="s">
        <v>3966</v>
      </c>
      <c r="G676" s="665" t="s">
        <v>4163</v>
      </c>
      <c r="H676" s="665" t="s">
        <v>522</v>
      </c>
      <c r="I676" s="665" t="s">
        <v>4661</v>
      </c>
      <c r="J676" s="665" t="s">
        <v>785</v>
      </c>
      <c r="K676" s="665" t="s">
        <v>4164</v>
      </c>
      <c r="L676" s="666">
        <v>91.11</v>
      </c>
      <c r="M676" s="666">
        <v>182.22</v>
      </c>
      <c r="N676" s="665">
        <v>2</v>
      </c>
      <c r="O676" s="748">
        <v>0.5</v>
      </c>
      <c r="P676" s="666"/>
      <c r="Q676" s="681">
        <v>0</v>
      </c>
      <c r="R676" s="665"/>
      <c r="S676" s="681">
        <v>0</v>
      </c>
      <c r="T676" s="748"/>
      <c r="U676" s="704">
        <v>0</v>
      </c>
    </row>
    <row r="677" spans="1:21" ht="14.4" customHeight="1" x14ac:dyDescent="0.3">
      <c r="A677" s="664">
        <v>30</v>
      </c>
      <c r="B677" s="665" t="s">
        <v>521</v>
      </c>
      <c r="C677" s="665" t="s">
        <v>3969</v>
      </c>
      <c r="D677" s="746" t="s">
        <v>5322</v>
      </c>
      <c r="E677" s="747" t="s">
        <v>3986</v>
      </c>
      <c r="F677" s="665" t="s">
        <v>3966</v>
      </c>
      <c r="G677" s="665" t="s">
        <v>4014</v>
      </c>
      <c r="H677" s="665" t="s">
        <v>522</v>
      </c>
      <c r="I677" s="665" t="s">
        <v>936</v>
      </c>
      <c r="J677" s="665" t="s">
        <v>937</v>
      </c>
      <c r="K677" s="665" t="s">
        <v>4190</v>
      </c>
      <c r="L677" s="666">
        <v>58.97</v>
      </c>
      <c r="M677" s="666">
        <v>58.97</v>
      </c>
      <c r="N677" s="665">
        <v>1</v>
      </c>
      <c r="O677" s="748">
        <v>0.5</v>
      </c>
      <c r="P677" s="666">
        <v>58.97</v>
      </c>
      <c r="Q677" s="681">
        <v>1</v>
      </c>
      <c r="R677" s="665">
        <v>1</v>
      </c>
      <c r="S677" s="681">
        <v>1</v>
      </c>
      <c r="T677" s="748">
        <v>0.5</v>
      </c>
      <c r="U677" s="704">
        <v>1</v>
      </c>
    </row>
    <row r="678" spans="1:21" ht="14.4" customHeight="1" x14ac:dyDescent="0.3">
      <c r="A678" s="664">
        <v>30</v>
      </c>
      <c r="B678" s="665" t="s">
        <v>521</v>
      </c>
      <c r="C678" s="665" t="s">
        <v>3969</v>
      </c>
      <c r="D678" s="746" t="s">
        <v>5322</v>
      </c>
      <c r="E678" s="747" t="s">
        <v>3986</v>
      </c>
      <c r="F678" s="665" t="s">
        <v>3966</v>
      </c>
      <c r="G678" s="665" t="s">
        <v>4014</v>
      </c>
      <c r="H678" s="665" t="s">
        <v>522</v>
      </c>
      <c r="I678" s="665" t="s">
        <v>4016</v>
      </c>
      <c r="J678" s="665" t="s">
        <v>4017</v>
      </c>
      <c r="K678" s="665" t="s">
        <v>4018</v>
      </c>
      <c r="L678" s="666">
        <v>0</v>
      </c>
      <c r="M678" s="666">
        <v>0</v>
      </c>
      <c r="N678" s="665">
        <v>2</v>
      </c>
      <c r="O678" s="748">
        <v>1</v>
      </c>
      <c r="P678" s="666"/>
      <c r="Q678" s="681"/>
      <c r="R678" s="665"/>
      <c r="S678" s="681">
        <v>0</v>
      </c>
      <c r="T678" s="748"/>
      <c r="U678" s="704">
        <v>0</v>
      </c>
    </row>
    <row r="679" spans="1:21" ht="14.4" customHeight="1" x14ac:dyDescent="0.3">
      <c r="A679" s="664">
        <v>30</v>
      </c>
      <c r="B679" s="665" t="s">
        <v>521</v>
      </c>
      <c r="C679" s="665" t="s">
        <v>3969</v>
      </c>
      <c r="D679" s="746" t="s">
        <v>5322</v>
      </c>
      <c r="E679" s="747" t="s">
        <v>3986</v>
      </c>
      <c r="F679" s="665" t="s">
        <v>3966</v>
      </c>
      <c r="G679" s="665" t="s">
        <v>4014</v>
      </c>
      <c r="H679" s="665" t="s">
        <v>522</v>
      </c>
      <c r="I679" s="665" t="s">
        <v>1154</v>
      </c>
      <c r="J679" s="665" t="s">
        <v>4017</v>
      </c>
      <c r="K679" s="665" t="s">
        <v>4015</v>
      </c>
      <c r="L679" s="666">
        <v>63.7</v>
      </c>
      <c r="M679" s="666">
        <v>254.8</v>
      </c>
      <c r="N679" s="665">
        <v>4</v>
      </c>
      <c r="O679" s="748">
        <v>2</v>
      </c>
      <c r="P679" s="666">
        <v>127.4</v>
      </c>
      <c r="Q679" s="681">
        <v>0.5</v>
      </c>
      <c r="R679" s="665">
        <v>2</v>
      </c>
      <c r="S679" s="681">
        <v>0.5</v>
      </c>
      <c r="T679" s="748">
        <v>1</v>
      </c>
      <c r="U679" s="704">
        <v>0.5</v>
      </c>
    </row>
    <row r="680" spans="1:21" ht="14.4" customHeight="1" x14ac:dyDescent="0.3">
      <c r="A680" s="664">
        <v>30</v>
      </c>
      <c r="B680" s="665" t="s">
        <v>521</v>
      </c>
      <c r="C680" s="665" t="s">
        <v>3969</v>
      </c>
      <c r="D680" s="746" t="s">
        <v>5322</v>
      </c>
      <c r="E680" s="747" t="s">
        <v>3986</v>
      </c>
      <c r="F680" s="665" t="s">
        <v>3966</v>
      </c>
      <c r="G680" s="665" t="s">
        <v>4194</v>
      </c>
      <c r="H680" s="665" t="s">
        <v>522</v>
      </c>
      <c r="I680" s="665" t="s">
        <v>4662</v>
      </c>
      <c r="J680" s="665" t="s">
        <v>4663</v>
      </c>
      <c r="K680" s="665" t="s">
        <v>3674</v>
      </c>
      <c r="L680" s="666">
        <v>30.83</v>
      </c>
      <c r="M680" s="666">
        <v>30.83</v>
      </c>
      <c r="N680" s="665">
        <v>1</v>
      </c>
      <c r="O680" s="748">
        <v>0.5</v>
      </c>
      <c r="P680" s="666"/>
      <c r="Q680" s="681">
        <v>0</v>
      </c>
      <c r="R680" s="665"/>
      <c r="S680" s="681">
        <v>0</v>
      </c>
      <c r="T680" s="748"/>
      <c r="U680" s="704">
        <v>0</v>
      </c>
    </row>
    <row r="681" spans="1:21" ht="14.4" customHeight="1" x14ac:dyDescent="0.3">
      <c r="A681" s="664">
        <v>30</v>
      </c>
      <c r="B681" s="665" t="s">
        <v>521</v>
      </c>
      <c r="C681" s="665" t="s">
        <v>3969</v>
      </c>
      <c r="D681" s="746" t="s">
        <v>5322</v>
      </c>
      <c r="E681" s="747" t="s">
        <v>3986</v>
      </c>
      <c r="F681" s="665" t="s">
        <v>3966</v>
      </c>
      <c r="G681" s="665" t="s">
        <v>4664</v>
      </c>
      <c r="H681" s="665" t="s">
        <v>522</v>
      </c>
      <c r="I681" s="665" t="s">
        <v>1011</v>
      </c>
      <c r="J681" s="665" t="s">
        <v>1012</v>
      </c>
      <c r="K681" s="665" t="s">
        <v>4665</v>
      </c>
      <c r="L681" s="666">
        <v>107.27</v>
      </c>
      <c r="M681" s="666">
        <v>214.54</v>
      </c>
      <c r="N681" s="665">
        <v>2</v>
      </c>
      <c r="O681" s="748">
        <v>0.5</v>
      </c>
      <c r="P681" s="666">
        <v>214.54</v>
      </c>
      <c r="Q681" s="681">
        <v>1</v>
      </c>
      <c r="R681" s="665">
        <v>2</v>
      </c>
      <c r="S681" s="681">
        <v>1</v>
      </c>
      <c r="T681" s="748">
        <v>0.5</v>
      </c>
      <c r="U681" s="704">
        <v>1</v>
      </c>
    </row>
    <row r="682" spans="1:21" ht="14.4" customHeight="1" x14ac:dyDescent="0.3">
      <c r="A682" s="664">
        <v>30</v>
      </c>
      <c r="B682" s="665" t="s">
        <v>521</v>
      </c>
      <c r="C682" s="665" t="s">
        <v>3969</v>
      </c>
      <c r="D682" s="746" t="s">
        <v>5322</v>
      </c>
      <c r="E682" s="747" t="s">
        <v>3986</v>
      </c>
      <c r="F682" s="665" t="s">
        <v>3966</v>
      </c>
      <c r="G682" s="665" t="s">
        <v>4203</v>
      </c>
      <c r="H682" s="665" t="s">
        <v>522</v>
      </c>
      <c r="I682" s="665" t="s">
        <v>1213</v>
      </c>
      <c r="J682" s="665" t="s">
        <v>1214</v>
      </c>
      <c r="K682" s="665" t="s">
        <v>4204</v>
      </c>
      <c r="L682" s="666">
        <v>33</v>
      </c>
      <c r="M682" s="666">
        <v>33</v>
      </c>
      <c r="N682" s="665">
        <v>1</v>
      </c>
      <c r="O682" s="748">
        <v>0.5</v>
      </c>
      <c r="P682" s="666">
        <v>33</v>
      </c>
      <c r="Q682" s="681">
        <v>1</v>
      </c>
      <c r="R682" s="665">
        <v>1</v>
      </c>
      <c r="S682" s="681">
        <v>1</v>
      </c>
      <c r="T682" s="748">
        <v>0.5</v>
      </c>
      <c r="U682" s="704">
        <v>1</v>
      </c>
    </row>
    <row r="683" spans="1:21" ht="14.4" customHeight="1" x14ac:dyDescent="0.3">
      <c r="A683" s="664">
        <v>30</v>
      </c>
      <c r="B683" s="665" t="s">
        <v>521</v>
      </c>
      <c r="C683" s="665" t="s">
        <v>3969</v>
      </c>
      <c r="D683" s="746" t="s">
        <v>5322</v>
      </c>
      <c r="E683" s="747" t="s">
        <v>3986</v>
      </c>
      <c r="F683" s="665" t="s">
        <v>3966</v>
      </c>
      <c r="G683" s="665" t="s">
        <v>4207</v>
      </c>
      <c r="H683" s="665" t="s">
        <v>522</v>
      </c>
      <c r="I683" s="665" t="s">
        <v>1797</v>
      </c>
      <c r="J683" s="665" t="s">
        <v>1798</v>
      </c>
      <c r="K683" s="665" t="s">
        <v>4208</v>
      </c>
      <c r="L683" s="666">
        <v>94.7</v>
      </c>
      <c r="M683" s="666">
        <v>94.7</v>
      </c>
      <c r="N683" s="665">
        <v>1</v>
      </c>
      <c r="O683" s="748">
        <v>0.5</v>
      </c>
      <c r="P683" s="666"/>
      <c r="Q683" s="681">
        <v>0</v>
      </c>
      <c r="R683" s="665"/>
      <c r="S683" s="681">
        <v>0</v>
      </c>
      <c r="T683" s="748"/>
      <c r="U683" s="704">
        <v>0</v>
      </c>
    </row>
    <row r="684" spans="1:21" ht="14.4" customHeight="1" x14ac:dyDescent="0.3">
      <c r="A684" s="664">
        <v>30</v>
      </c>
      <c r="B684" s="665" t="s">
        <v>521</v>
      </c>
      <c r="C684" s="665" t="s">
        <v>3969</v>
      </c>
      <c r="D684" s="746" t="s">
        <v>5322</v>
      </c>
      <c r="E684" s="747" t="s">
        <v>3986</v>
      </c>
      <c r="F684" s="665" t="s">
        <v>3966</v>
      </c>
      <c r="G684" s="665" t="s">
        <v>4031</v>
      </c>
      <c r="H684" s="665" t="s">
        <v>522</v>
      </c>
      <c r="I684" s="665" t="s">
        <v>1127</v>
      </c>
      <c r="J684" s="665" t="s">
        <v>4216</v>
      </c>
      <c r="K684" s="665" t="s">
        <v>3734</v>
      </c>
      <c r="L684" s="666">
        <v>38.729999999999997</v>
      </c>
      <c r="M684" s="666">
        <v>38.729999999999997</v>
      </c>
      <c r="N684" s="665">
        <v>1</v>
      </c>
      <c r="O684" s="748">
        <v>0.5</v>
      </c>
      <c r="P684" s="666"/>
      <c r="Q684" s="681">
        <v>0</v>
      </c>
      <c r="R684" s="665"/>
      <c r="S684" s="681">
        <v>0</v>
      </c>
      <c r="T684" s="748"/>
      <c r="U684" s="704">
        <v>0</v>
      </c>
    </row>
    <row r="685" spans="1:21" ht="14.4" customHeight="1" x14ac:dyDescent="0.3">
      <c r="A685" s="664">
        <v>30</v>
      </c>
      <c r="B685" s="665" t="s">
        <v>521</v>
      </c>
      <c r="C685" s="665" t="s">
        <v>3969</v>
      </c>
      <c r="D685" s="746" t="s">
        <v>5322</v>
      </c>
      <c r="E685" s="747" t="s">
        <v>3986</v>
      </c>
      <c r="F685" s="665" t="s">
        <v>3966</v>
      </c>
      <c r="G685" s="665" t="s">
        <v>4412</v>
      </c>
      <c r="H685" s="665" t="s">
        <v>522</v>
      </c>
      <c r="I685" s="665" t="s">
        <v>4413</v>
      </c>
      <c r="J685" s="665" t="s">
        <v>4414</v>
      </c>
      <c r="K685" s="665" t="s">
        <v>4415</v>
      </c>
      <c r="L685" s="666">
        <v>31.09</v>
      </c>
      <c r="M685" s="666">
        <v>31.09</v>
      </c>
      <c r="N685" s="665">
        <v>1</v>
      </c>
      <c r="O685" s="748">
        <v>0.5</v>
      </c>
      <c r="P685" s="666"/>
      <c r="Q685" s="681">
        <v>0</v>
      </c>
      <c r="R685" s="665"/>
      <c r="S685" s="681">
        <v>0</v>
      </c>
      <c r="T685" s="748"/>
      <c r="U685" s="704">
        <v>0</v>
      </c>
    </row>
    <row r="686" spans="1:21" ht="14.4" customHeight="1" x14ac:dyDescent="0.3">
      <c r="A686" s="664">
        <v>30</v>
      </c>
      <c r="B686" s="665" t="s">
        <v>521</v>
      </c>
      <c r="C686" s="665" t="s">
        <v>3969</v>
      </c>
      <c r="D686" s="746" t="s">
        <v>5322</v>
      </c>
      <c r="E686" s="747" t="s">
        <v>3986</v>
      </c>
      <c r="F686" s="665" t="s">
        <v>3966</v>
      </c>
      <c r="G686" s="665" t="s">
        <v>4228</v>
      </c>
      <c r="H686" s="665" t="s">
        <v>522</v>
      </c>
      <c r="I686" s="665" t="s">
        <v>792</v>
      </c>
      <c r="J686" s="665" t="s">
        <v>4229</v>
      </c>
      <c r="K686" s="665" t="s">
        <v>4230</v>
      </c>
      <c r="L686" s="666">
        <v>23.61</v>
      </c>
      <c r="M686" s="666">
        <v>23.61</v>
      </c>
      <c r="N686" s="665">
        <v>1</v>
      </c>
      <c r="O686" s="748">
        <v>0.5</v>
      </c>
      <c r="P686" s="666">
        <v>23.61</v>
      </c>
      <c r="Q686" s="681">
        <v>1</v>
      </c>
      <c r="R686" s="665">
        <v>1</v>
      </c>
      <c r="S686" s="681">
        <v>1</v>
      </c>
      <c r="T686" s="748">
        <v>0.5</v>
      </c>
      <c r="U686" s="704">
        <v>1</v>
      </c>
    </row>
    <row r="687" spans="1:21" ht="14.4" customHeight="1" x14ac:dyDescent="0.3">
      <c r="A687" s="664">
        <v>30</v>
      </c>
      <c r="B687" s="665" t="s">
        <v>521</v>
      </c>
      <c r="C687" s="665" t="s">
        <v>3969</v>
      </c>
      <c r="D687" s="746" t="s">
        <v>5322</v>
      </c>
      <c r="E687" s="747" t="s">
        <v>3986</v>
      </c>
      <c r="F687" s="665" t="s">
        <v>3966</v>
      </c>
      <c r="G687" s="665" t="s">
        <v>4038</v>
      </c>
      <c r="H687" s="665" t="s">
        <v>522</v>
      </c>
      <c r="I687" s="665" t="s">
        <v>1255</v>
      </c>
      <c r="J687" s="665" t="s">
        <v>1245</v>
      </c>
      <c r="K687" s="665" t="s">
        <v>4422</v>
      </c>
      <c r="L687" s="666">
        <v>26.37</v>
      </c>
      <c r="M687" s="666">
        <v>26.37</v>
      </c>
      <c r="N687" s="665">
        <v>1</v>
      </c>
      <c r="O687" s="748">
        <v>0.5</v>
      </c>
      <c r="P687" s="666"/>
      <c r="Q687" s="681">
        <v>0</v>
      </c>
      <c r="R687" s="665"/>
      <c r="S687" s="681">
        <v>0</v>
      </c>
      <c r="T687" s="748"/>
      <c r="U687" s="704">
        <v>0</v>
      </c>
    </row>
    <row r="688" spans="1:21" ht="14.4" customHeight="1" x14ac:dyDescent="0.3">
      <c r="A688" s="664">
        <v>30</v>
      </c>
      <c r="B688" s="665" t="s">
        <v>521</v>
      </c>
      <c r="C688" s="665" t="s">
        <v>3969</v>
      </c>
      <c r="D688" s="746" t="s">
        <v>5322</v>
      </c>
      <c r="E688" s="747" t="s">
        <v>3986</v>
      </c>
      <c r="F688" s="665" t="s">
        <v>3966</v>
      </c>
      <c r="G688" s="665" t="s">
        <v>4038</v>
      </c>
      <c r="H688" s="665" t="s">
        <v>522</v>
      </c>
      <c r="I688" s="665" t="s">
        <v>1255</v>
      </c>
      <c r="J688" s="665" t="s">
        <v>1245</v>
      </c>
      <c r="K688" s="665" t="s">
        <v>4422</v>
      </c>
      <c r="L688" s="666">
        <v>29.31</v>
      </c>
      <c r="M688" s="666">
        <v>58.62</v>
      </c>
      <c r="N688" s="665">
        <v>2</v>
      </c>
      <c r="O688" s="748">
        <v>1</v>
      </c>
      <c r="P688" s="666">
        <v>29.31</v>
      </c>
      <c r="Q688" s="681">
        <v>0.5</v>
      </c>
      <c r="R688" s="665">
        <v>1</v>
      </c>
      <c r="S688" s="681">
        <v>0.5</v>
      </c>
      <c r="T688" s="748">
        <v>0.5</v>
      </c>
      <c r="U688" s="704">
        <v>0.5</v>
      </c>
    </row>
    <row r="689" spans="1:21" ht="14.4" customHeight="1" x14ac:dyDescent="0.3">
      <c r="A689" s="664">
        <v>30</v>
      </c>
      <c r="B689" s="665" t="s">
        <v>521</v>
      </c>
      <c r="C689" s="665" t="s">
        <v>3969</v>
      </c>
      <c r="D689" s="746" t="s">
        <v>5322</v>
      </c>
      <c r="E689" s="747" t="s">
        <v>3986</v>
      </c>
      <c r="F689" s="665" t="s">
        <v>3966</v>
      </c>
      <c r="G689" s="665" t="s">
        <v>4038</v>
      </c>
      <c r="H689" s="665" t="s">
        <v>522</v>
      </c>
      <c r="I689" s="665" t="s">
        <v>1436</v>
      </c>
      <c r="J689" s="665" t="s">
        <v>1004</v>
      </c>
      <c r="K689" s="665" t="s">
        <v>4239</v>
      </c>
      <c r="L689" s="666">
        <v>0</v>
      </c>
      <c r="M689" s="666">
        <v>0</v>
      </c>
      <c r="N689" s="665">
        <v>1</v>
      </c>
      <c r="O689" s="748">
        <v>0.5</v>
      </c>
      <c r="P689" s="666"/>
      <c r="Q689" s="681"/>
      <c r="R689" s="665"/>
      <c r="S689" s="681">
        <v>0</v>
      </c>
      <c r="T689" s="748"/>
      <c r="U689" s="704">
        <v>0</v>
      </c>
    </row>
    <row r="690" spans="1:21" ht="14.4" customHeight="1" x14ac:dyDescent="0.3">
      <c r="A690" s="664">
        <v>30</v>
      </c>
      <c r="B690" s="665" t="s">
        <v>521</v>
      </c>
      <c r="C690" s="665" t="s">
        <v>3969</v>
      </c>
      <c r="D690" s="746" t="s">
        <v>5322</v>
      </c>
      <c r="E690" s="747" t="s">
        <v>3986</v>
      </c>
      <c r="F690" s="665" t="s">
        <v>3966</v>
      </c>
      <c r="G690" s="665" t="s">
        <v>4038</v>
      </c>
      <c r="H690" s="665" t="s">
        <v>522</v>
      </c>
      <c r="I690" s="665" t="s">
        <v>1157</v>
      </c>
      <c r="J690" s="665" t="s">
        <v>4040</v>
      </c>
      <c r="K690" s="665" t="s">
        <v>4556</v>
      </c>
      <c r="L690" s="666">
        <v>10.55</v>
      </c>
      <c r="M690" s="666">
        <v>10.55</v>
      </c>
      <c r="N690" s="665">
        <v>1</v>
      </c>
      <c r="O690" s="748">
        <v>0.5</v>
      </c>
      <c r="P690" s="666"/>
      <c r="Q690" s="681">
        <v>0</v>
      </c>
      <c r="R690" s="665"/>
      <c r="S690" s="681">
        <v>0</v>
      </c>
      <c r="T690" s="748"/>
      <c r="U690" s="704">
        <v>0</v>
      </c>
    </row>
    <row r="691" spans="1:21" ht="14.4" customHeight="1" x14ac:dyDescent="0.3">
      <c r="A691" s="664">
        <v>30</v>
      </c>
      <c r="B691" s="665" t="s">
        <v>521</v>
      </c>
      <c r="C691" s="665" t="s">
        <v>3969</v>
      </c>
      <c r="D691" s="746" t="s">
        <v>5322</v>
      </c>
      <c r="E691" s="747" t="s">
        <v>3986</v>
      </c>
      <c r="F691" s="665" t="s">
        <v>3966</v>
      </c>
      <c r="G691" s="665" t="s">
        <v>4038</v>
      </c>
      <c r="H691" s="665" t="s">
        <v>522</v>
      </c>
      <c r="I691" s="665" t="s">
        <v>4240</v>
      </c>
      <c r="J691" s="665" t="s">
        <v>1245</v>
      </c>
      <c r="K691" s="665" t="s">
        <v>4241</v>
      </c>
      <c r="L691" s="666">
        <v>10.55</v>
      </c>
      <c r="M691" s="666">
        <v>10.55</v>
      </c>
      <c r="N691" s="665">
        <v>1</v>
      </c>
      <c r="O691" s="748">
        <v>0.5</v>
      </c>
      <c r="P691" s="666"/>
      <c r="Q691" s="681">
        <v>0</v>
      </c>
      <c r="R691" s="665"/>
      <c r="S691" s="681">
        <v>0</v>
      </c>
      <c r="T691" s="748"/>
      <c r="U691" s="704">
        <v>0</v>
      </c>
    </row>
    <row r="692" spans="1:21" ht="14.4" customHeight="1" x14ac:dyDescent="0.3">
      <c r="A692" s="664">
        <v>30</v>
      </c>
      <c r="B692" s="665" t="s">
        <v>521</v>
      </c>
      <c r="C692" s="665" t="s">
        <v>3969</v>
      </c>
      <c r="D692" s="746" t="s">
        <v>5322</v>
      </c>
      <c r="E692" s="747" t="s">
        <v>3986</v>
      </c>
      <c r="F692" s="665" t="s">
        <v>3966</v>
      </c>
      <c r="G692" s="665" t="s">
        <v>4043</v>
      </c>
      <c r="H692" s="665" t="s">
        <v>522</v>
      </c>
      <c r="I692" s="665" t="s">
        <v>1018</v>
      </c>
      <c r="J692" s="665" t="s">
        <v>4044</v>
      </c>
      <c r="K692" s="665" t="s">
        <v>1121</v>
      </c>
      <c r="L692" s="666">
        <v>88.76</v>
      </c>
      <c r="M692" s="666">
        <v>88.76</v>
      </c>
      <c r="N692" s="665">
        <v>1</v>
      </c>
      <c r="O692" s="748">
        <v>0.5</v>
      </c>
      <c r="P692" s="666"/>
      <c r="Q692" s="681">
        <v>0</v>
      </c>
      <c r="R692" s="665"/>
      <c r="S692" s="681">
        <v>0</v>
      </c>
      <c r="T692" s="748"/>
      <c r="U692" s="704">
        <v>0</v>
      </c>
    </row>
    <row r="693" spans="1:21" ht="14.4" customHeight="1" x14ac:dyDescent="0.3">
      <c r="A693" s="664">
        <v>30</v>
      </c>
      <c r="B693" s="665" t="s">
        <v>521</v>
      </c>
      <c r="C693" s="665" t="s">
        <v>3969</v>
      </c>
      <c r="D693" s="746" t="s">
        <v>5322</v>
      </c>
      <c r="E693" s="747" t="s">
        <v>3986</v>
      </c>
      <c r="F693" s="665" t="s">
        <v>3966</v>
      </c>
      <c r="G693" s="665" t="s">
        <v>4557</v>
      </c>
      <c r="H693" s="665" t="s">
        <v>522</v>
      </c>
      <c r="I693" s="665" t="s">
        <v>2470</v>
      </c>
      <c r="J693" s="665" t="s">
        <v>781</v>
      </c>
      <c r="K693" s="665" t="s">
        <v>4558</v>
      </c>
      <c r="L693" s="666">
        <v>0</v>
      </c>
      <c r="M693" s="666">
        <v>0</v>
      </c>
      <c r="N693" s="665">
        <v>1</v>
      </c>
      <c r="O693" s="748">
        <v>0.5</v>
      </c>
      <c r="P693" s="666"/>
      <c r="Q693" s="681"/>
      <c r="R693" s="665"/>
      <c r="S693" s="681">
        <v>0</v>
      </c>
      <c r="T693" s="748"/>
      <c r="U693" s="704">
        <v>0</v>
      </c>
    </row>
    <row r="694" spans="1:21" ht="14.4" customHeight="1" x14ac:dyDescent="0.3">
      <c r="A694" s="664">
        <v>30</v>
      </c>
      <c r="B694" s="665" t="s">
        <v>521</v>
      </c>
      <c r="C694" s="665" t="s">
        <v>3969</v>
      </c>
      <c r="D694" s="746" t="s">
        <v>5322</v>
      </c>
      <c r="E694" s="747" t="s">
        <v>3986</v>
      </c>
      <c r="F694" s="665" t="s">
        <v>3966</v>
      </c>
      <c r="G694" s="665" t="s">
        <v>4247</v>
      </c>
      <c r="H694" s="665" t="s">
        <v>522</v>
      </c>
      <c r="I694" s="665" t="s">
        <v>4666</v>
      </c>
      <c r="J694" s="665" t="s">
        <v>4667</v>
      </c>
      <c r="K694" s="665" t="s">
        <v>4668</v>
      </c>
      <c r="L694" s="666">
        <v>0</v>
      </c>
      <c r="M694" s="666">
        <v>0</v>
      </c>
      <c r="N694" s="665">
        <v>3</v>
      </c>
      <c r="O694" s="748">
        <v>0.5</v>
      </c>
      <c r="P694" s="666"/>
      <c r="Q694" s="681"/>
      <c r="R694" s="665"/>
      <c r="S694" s="681">
        <v>0</v>
      </c>
      <c r="T694" s="748"/>
      <c r="U694" s="704">
        <v>0</v>
      </c>
    </row>
    <row r="695" spans="1:21" ht="14.4" customHeight="1" x14ac:dyDescent="0.3">
      <c r="A695" s="664">
        <v>30</v>
      </c>
      <c r="B695" s="665" t="s">
        <v>521</v>
      </c>
      <c r="C695" s="665" t="s">
        <v>3969</v>
      </c>
      <c r="D695" s="746" t="s">
        <v>5322</v>
      </c>
      <c r="E695" s="747" t="s">
        <v>3986</v>
      </c>
      <c r="F695" s="665" t="s">
        <v>3966</v>
      </c>
      <c r="G695" s="665" t="s">
        <v>4250</v>
      </c>
      <c r="H695" s="665" t="s">
        <v>522</v>
      </c>
      <c r="I695" s="665" t="s">
        <v>4251</v>
      </c>
      <c r="J695" s="665" t="s">
        <v>1737</v>
      </c>
      <c r="K695" s="665" t="s">
        <v>4252</v>
      </c>
      <c r="L695" s="666">
        <v>0</v>
      </c>
      <c r="M695" s="666">
        <v>0</v>
      </c>
      <c r="N695" s="665">
        <v>2</v>
      </c>
      <c r="O695" s="748">
        <v>0.5</v>
      </c>
      <c r="P695" s="666"/>
      <c r="Q695" s="681"/>
      <c r="R695" s="665"/>
      <c r="S695" s="681">
        <v>0</v>
      </c>
      <c r="T695" s="748"/>
      <c r="U695" s="704">
        <v>0</v>
      </c>
    </row>
    <row r="696" spans="1:21" ht="14.4" customHeight="1" x14ac:dyDescent="0.3">
      <c r="A696" s="664">
        <v>30</v>
      </c>
      <c r="B696" s="665" t="s">
        <v>521</v>
      </c>
      <c r="C696" s="665" t="s">
        <v>3969</v>
      </c>
      <c r="D696" s="746" t="s">
        <v>5322</v>
      </c>
      <c r="E696" s="747" t="s">
        <v>3986</v>
      </c>
      <c r="F696" s="665" t="s">
        <v>3966</v>
      </c>
      <c r="G696" s="665" t="s">
        <v>4048</v>
      </c>
      <c r="H696" s="665" t="s">
        <v>2584</v>
      </c>
      <c r="I696" s="665" t="s">
        <v>4669</v>
      </c>
      <c r="J696" s="665" t="s">
        <v>2951</v>
      </c>
      <c r="K696" s="665" t="s">
        <v>4670</v>
      </c>
      <c r="L696" s="666">
        <v>0</v>
      </c>
      <c r="M696" s="666">
        <v>0</v>
      </c>
      <c r="N696" s="665">
        <v>1</v>
      </c>
      <c r="O696" s="748">
        <v>0.5</v>
      </c>
      <c r="P696" s="666"/>
      <c r="Q696" s="681"/>
      <c r="R696" s="665"/>
      <c r="S696" s="681">
        <v>0</v>
      </c>
      <c r="T696" s="748"/>
      <c r="U696" s="704">
        <v>0</v>
      </c>
    </row>
    <row r="697" spans="1:21" ht="14.4" customHeight="1" x14ac:dyDescent="0.3">
      <c r="A697" s="664">
        <v>30</v>
      </c>
      <c r="B697" s="665" t="s">
        <v>521</v>
      </c>
      <c r="C697" s="665" t="s">
        <v>3969</v>
      </c>
      <c r="D697" s="746" t="s">
        <v>5322</v>
      </c>
      <c r="E697" s="747" t="s">
        <v>3986</v>
      </c>
      <c r="F697" s="665" t="s">
        <v>3966</v>
      </c>
      <c r="G697" s="665" t="s">
        <v>4048</v>
      </c>
      <c r="H697" s="665" t="s">
        <v>2584</v>
      </c>
      <c r="I697" s="665" t="s">
        <v>3103</v>
      </c>
      <c r="J697" s="665" t="s">
        <v>3104</v>
      </c>
      <c r="K697" s="665" t="s">
        <v>3808</v>
      </c>
      <c r="L697" s="666">
        <v>79.03</v>
      </c>
      <c r="M697" s="666">
        <v>79.03</v>
      </c>
      <c r="N697" s="665">
        <v>1</v>
      </c>
      <c r="O697" s="748">
        <v>0.5</v>
      </c>
      <c r="P697" s="666">
        <v>79.03</v>
      </c>
      <c r="Q697" s="681">
        <v>1</v>
      </c>
      <c r="R697" s="665">
        <v>1</v>
      </c>
      <c r="S697" s="681">
        <v>1</v>
      </c>
      <c r="T697" s="748">
        <v>0.5</v>
      </c>
      <c r="U697" s="704">
        <v>1</v>
      </c>
    </row>
    <row r="698" spans="1:21" ht="14.4" customHeight="1" x14ac:dyDescent="0.3">
      <c r="A698" s="664">
        <v>30</v>
      </c>
      <c r="B698" s="665" t="s">
        <v>521</v>
      </c>
      <c r="C698" s="665" t="s">
        <v>3969</v>
      </c>
      <c r="D698" s="746" t="s">
        <v>5322</v>
      </c>
      <c r="E698" s="747" t="s">
        <v>3986</v>
      </c>
      <c r="F698" s="665" t="s">
        <v>3966</v>
      </c>
      <c r="G698" s="665" t="s">
        <v>4048</v>
      </c>
      <c r="H698" s="665" t="s">
        <v>2584</v>
      </c>
      <c r="I698" s="665" t="s">
        <v>2905</v>
      </c>
      <c r="J698" s="665" t="s">
        <v>3809</v>
      </c>
      <c r="K698" s="665" t="s">
        <v>3810</v>
      </c>
      <c r="L698" s="666">
        <v>59.27</v>
      </c>
      <c r="M698" s="666">
        <v>59.27</v>
      </c>
      <c r="N698" s="665">
        <v>1</v>
      </c>
      <c r="O698" s="748">
        <v>0.5</v>
      </c>
      <c r="P698" s="666"/>
      <c r="Q698" s="681">
        <v>0</v>
      </c>
      <c r="R698" s="665"/>
      <c r="S698" s="681">
        <v>0</v>
      </c>
      <c r="T698" s="748"/>
      <c r="U698" s="704">
        <v>0</v>
      </c>
    </row>
    <row r="699" spans="1:21" ht="14.4" customHeight="1" x14ac:dyDescent="0.3">
      <c r="A699" s="664">
        <v>30</v>
      </c>
      <c r="B699" s="665" t="s">
        <v>521</v>
      </c>
      <c r="C699" s="665" t="s">
        <v>3969</v>
      </c>
      <c r="D699" s="746" t="s">
        <v>5322</v>
      </c>
      <c r="E699" s="747" t="s">
        <v>3986</v>
      </c>
      <c r="F699" s="665" t="s">
        <v>3966</v>
      </c>
      <c r="G699" s="665" t="s">
        <v>4048</v>
      </c>
      <c r="H699" s="665" t="s">
        <v>2584</v>
      </c>
      <c r="I699" s="665" t="s">
        <v>2819</v>
      </c>
      <c r="J699" s="665" t="s">
        <v>3811</v>
      </c>
      <c r="K699" s="665" t="s">
        <v>3812</v>
      </c>
      <c r="L699" s="666">
        <v>46.07</v>
      </c>
      <c r="M699" s="666">
        <v>46.07</v>
      </c>
      <c r="N699" s="665">
        <v>1</v>
      </c>
      <c r="O699" s="748">
        <v>0.5</v>
      </c>
      <c r="P699" s="666">
        <v>46.07</v>
      </c>
      <c r="Q699" s="681">
        <v>1</v>
      </c>
      <c r="R699" s="665">
        <v>1</v>
      </c>
      <c r="S699" s="681">
        <v>1</v>
      </c>
      <c r="T699" s="748">
        <v>0.5</v>
      </c>
      <c r="U699" s="704">
        <v>1</v>
      </c>
    </row>
    <row r="700" spans="1:21" ht="14.4" customHeight="1" x14ac:dyDescent="0.3">
      <c r="A700" s="664">
        <v>30</v>
      </c>
      <c r="B700" s="665" t="s">
        <v>521</v>
      </c>
      <c r="C700" s="665" t="s">
        <v>3969</v>
      </c>
      <c r="D700" s="746" t="s">
        <v>5322</v>
      </c>
      <c r="E700" s="747" t="s">
        <v>3986</v>
      </c>
      <c r="F700" s="665" t="s">
        <v>3966</v>
      </c>
      <c r="G700" s="665" t="s">
        <v>4048</v>
      </c>
      <c r="H700" s="665" t="s">
        <v>2584</v>
      </c>
      <c r="I700" s="665" t="s">
        <v>3034</v>
      </c>
      <c r="J700" s="665" t="s">
        <v>3035</v>
      </c>
      <c r="K700" s="665" t="s">
        <v>3807</v>
      </c>
      <c r="L700" s="666">
        <v>46.07</v>
      </c>
      <c r="M700" s="666">
        <v>46.07</v>
      </c>
      <c r="N700" s="665">
        <v>1</v>
      </c>
      <c r="O700" s="748">
        <v>0.5</v>
      </c>
      <c r="P700" s="666">
        <v>46.07</v>
      </c>
      <c r="Q700" s="681">
        <v>1</v>
      </c>
      <c r="R700" s="665">
        <v>1</v>
      </c>
      <c r="S700" s="681">
        <v>1</v>
      </c>
      <c r="T700" s="748">
        <v>0.5</v>
      </c>
      <c r="U700" s="704">
        <v>1</v>
      </c>
    </row>
    <row r="701" spans="1:21" ht="14.4" customHeight="1" x14ac:dyDescent="0.3">
      <c r="A701" s="664">
        <v>30</v>
      </c>
      <c r="B701" s="665" t="s">
        <v>521</v>
      </c>
      <c r="C701" s="665" t="s">
        <v>3969</v>
      </c>
      <c r="D701" s="746" t="s">
        <v>5322</v>
      </c>
      <c r="E701" s="747" t="s">
        <v>3986</v>
      </c>
      <c r="F701" s="665" t="s">
        <v>3966</v>
      </c>
      <c r="G701" s="665" t="s">
        <v>4257</v>
      </c>
      <c r="H701" s="665" t="s">
        <v>522</v>
      </c>
      <c r="I701" s="665" t="s">
        <v>4259</v>
      </c>
      <c r="J701" s="665" t="s">
        <v>1679</v>
      </c>
      <c r="K701" s="665" t="s">
        <v>4260</v>
      </c>
      <c r="L701" s="666">
        <v>0</v>
      </c>
      <c r="M701" s="666">
        <v>0</v>
      </c>
      <c r="N701" s="665">
        <v>1</v>
      </c>
      <c r="O701" s="748">
        <v>0.5</v>
      </c>
      <c r="P701" s="666"/>
      <c r="Q701" s="681"/>
      <c r="R701" s="665"/>
      <c r="S701" s="681">
        <v>0</v>
      </c>
      <c r="T701" s="748"/>
      <c r="U701" s="704">
        <v>0</v>
      </c>
    </row>
    <row r="702" spans="1:21" ht="14.4" customHeight="1" x14ac:dyDescent="0.3">
      <c r="A702" s="664">
        <v>30</v>
      </c>
      <c r="B702" s="665" t="s">
        <v>521</v>
      </c>
      <c r="C702" s="665" t="s">
        <v>3969</v>
      </c>
      <c r="D702" s="746" t="s">
        <v>5322</v>
      </c>
      <c r="E702" s="747" t="s">
        <v>3986</v>
      </c>
      <c r="F702" s="665" t="s">
        <v>3966</v>
      </c>
      <c r="G702" s="665" t="s">
        <v>4261</v>
      </c>
      <c r="H702" s="665" t="s">
        <v>2584</v>
      </c>
      <c r="I702" s="665" t="s">
        <v>4262</v>
      </c>
      <c r="J702" s="665" t="s">
        <v>2738</v>
      </c>
      <c r="K702" s="665" t="s">
        <v>4263</v>
      </c>
      <c r="L702" s="666">
        <v>54.98</v>
      </c>
      <c r="M702" s="666">
        <v>54.98</v>
      </c>
      <c r="N702" s="665">
        <v>1</v>
      </c>
      <c r="O702" s="748">
        <v>0.5</v>
      </c>
      <c r="P702" s="666">
        <v>54.98</v>
      </c>
      <c r="Q702" s="681">
        <v>1</v>
      </c>
      <c r="R702" s="665">
        <v>1</v>
      </c>
      <c r="S702" s="681">
        <v>1</v>
      </c>
      <c r="T702" s="748">
        <v>0.5</v>
      </c>
      <c r="U702" s="704">
        <v>1</v>
      </c>
    </row>
    <row r="703" spans="1:21" ht="14.4" customHeight="1" x14ac:dyDescent="0.3">
      <c r="A703" s="664">
        <v>30</v>
      </c>
      <c r="B703" s="665" t="s">
        <v>521</v>
      </c>
      <c r="C703" s="665" t="s">
        <v>3969</v>
      </c>
      <c r="D703" s="746" t="s">
        <v>5322</v>
      </c>
      <c r="E703" s="747" t="s">
        <v>3986</v>
      </c>
      <c r="F703" s="665" t="s">
        <v>3966</v>
      </c>
      <c r="G703" s="665" t="s">
        <v>4266</v>
      </c>
      <c r="H703" s="665" t="s">
        <v>2584</v>
      </c>
      <c r="I703" s="665" t="s">
        <v>2612</v>
      </c>
      <c r="J703" s="665" t="s">
        <v>2613</v>
      </c>
      <c r="K703" s="665" t="s">
        <v>3776</v>
      </c>
      <c r="L703" s="666">
        <v>25.94</v>
      </c>
      <c r="M703" s="666">
        <v>25.94</v>
      </c>
      <c r="N703" s="665">
        <v>1</v>
      </c>
      <c r="O703" s="748">
        <v>0.5</v>
      </c>
      <c r="P703" s="666"/>
      <c r="Q703" s="681">
        <v>0</v>
      </c>
      <c r="R703" s="665"/>
      <c r="S703" s="681">
        <v>0</v>
      </c>
      <c r="T703" s="748"/>
      <c r="U703" s="704">
        <v>0</v>
      </c>
    </row>
    <row r="704" spans="1:21" ht="14.4" customHeight="1" x14ac:dyDescent="0.3">
      <c r="A704" s="664">
        <v>30</v>
      </c>
      <c r="B704" s="665" t="s">
        <v>521</v>
      </c>
      <c r="C704" s="665" t="s">
        <v>3969</v>
      </c>
      <c r="D704" s="746" t="s">
        <v>5322</v>
      </c>
      <c r="E704" s="747" t="s">
        <v>3986</v>
      </c>
      <c r="F704" s="665" t="s">
        <v>3966</v>
      </c>
      <c r="G704" s="665" t="s">
        <v>4266</v>
      </c>
      <c r="H704" s="665" t="s">
        <v>2584</v>
      </c>
      <c r="I704" s="665" t="s">
        <v>2612</v>
      </c>
      <c r="J704" s="665" t="s">
        <v>2613</v>
      </c>
      <c r="K704" s="665" t="s">
        <v>3776</v>
      </c>
      <c r="L704" s="666">
        <v>48.56</v>
      </c>
      <c r="M704" s="666">
        <v>97.12</v>
      </c>
      <c r="N704" s="665">
        <v>2</v>
      </c>
      <c r="O704" s="748">
        <v>1</v>
      </c>
      <c r="P704" s="666">
        <v>48.56</v>
      </c>
      <c r="Q704" s="681">
        <v>0.5</v>
      </c>
      <c r="R704" s="665">
        <v>1</v>
      </c>
      <c r="S704" s="681">
        <v>0.5</v>
      </c>
      <c r="T704" s="748">
        <v>0.5</v>
      </c>
      <c r="U704" s="704">
        <v>0.5</v>
      </c>
    </row>
    <row r="705" spans="1:21" ht="14.4" customHeight="1" x14ac:dyDescent="0.3">
      <c r="A705" s="664">
        <v>30</v>
      </c>
      <c r="B705" s="665" t="s">
        <v>521</v>
      </c>
      <c r="C705" s="665" t="s">
        <v>3969</v>
      </c>
      <c r="D705" s="746" t="s">
        <v>5322</v>
      </c>
      <c r="E705" s="747" t="s">
        <v>3986</v>
      </c>
      <c r="F705" s="665" t="s">
        <v>3966</v>
      </c>
      <c r="G705" s="665" t="s">
        <v>4120</v>
      </c>
      <c r="H705" s="665" t="s">
        <v>522</v>
      </c>
      <c r="I705" s="665" t="s">
        <v>1077</v>
      </c>
      <c r="J705" s="665" t="s">
        <v>4270</v>
      </c>
      <c r="K705" s="665" t="s">
        <v>4271</v>
      </c>
      <c r="L705" s="666">
        <v>0</v>
      </c>
      <c r="M705" s="666">
        <v>0</v>
      </c>
      <c r="N705" s="665">
        <v>2</v>
      </c>
      <c r="O705" s="748">
        <v>1</v>
      </c>
      <c r="P705" s="666">
        <v>0</v>
      </c>
      <c r="Q705" s="681"/>
      <c r="R705" s="665">
        <v>1</v>
      </c>
      <c r="S705" s="681">
        <v>0.5</v>
      </c>
      <c r="T705" s="748">
        <v>0.5</v>
      </c>
      <c r="U705" s="704">
        <v>0.5</v>
      </c>
    </row>
    <row r="706" spans="1:21" ht="14.4" customHeight="1" x14ac:dyDescent="0.3">
      <c r="A706" s="664">
        <v>30</v>
      </c>
      <c r="B706" s="665" t="s">
        <v>521</v>
      </c>
      <c r="C706" s="665" t="s">
        <v>3969</v>
      </c>
      <c r="D706" s="746" t="s">
        <v>5322</v>
      </c>
      <c r="E706" s="747" t="s">
        <v>3986</v>
      </c>
      <c r="F706" s="665" t="s">
        <v>3966</v>
      </c>
      <c r="G706" s="665" t="s">
        <v>4052</v>
      </c>
      <c r="H706" s="665" t="s">
        <v>2584</v>
      </c>
      <c r="I706" s="665" t="s">
        <v>2663</v>
      </c>
      <c r="J706" s="665" t="s">
        <v>2664</v>
      </c>
      <c r="K706" s="665" t="s">
        <v>3671</v>
      </c>
      <c r="L706" s="666">
        <v>43.21</v>
      </c>
      <c r="M706" s="666">
        <v>43.21</v>
      </c>
      <c r="N706" s="665">
        <v>1</v>
      </c>
      <c r="O706" s="748">
        <v>0.5</v>
      </c>
      <c r="P706" s="666"/>
      <c r="Q706" s="681">
        <v>0</v>
      </c>
      <c r="R706" s="665"/>
      <c r="S706" s="681">
        <v>0</v>
      </c>
      <c r="T706" s="748"/>
      <c r="U706" s="704">
        <v>0</v>
      </c>
    </row>
    <row r="707" spans="1:21" ht="14.4" customHeight="1" x14ac:dyDescent="0.3">
      <c r="A707" s="664">
        <v>30</v>
      </c>
      <c r="B707" s="665" t="s">
        <v>521</v>
      </c>
      <c r="C707" s="665" t="s">
        <v>3969</v>
      </c>
      <c r="D707" s="746" t="s">
        <v>5322</v>
      </c>
      <c r="E707" s="747" t="s">
        <v>3986</v>
      </c>
      <c r="F707" s="665" t="s">
        <v>3966</v>
      </c>
      <c r="G707" s="665" t="s">
        <v>4054</v>
      </c>
      <c r="H707" s="665" t="s">
        <v>522</v>
      </c>
      <c r="I707" s="665" t="s">
        <v>4445</v>
      </c>
      <c r="J707" s="665" t="s">
        <v>2514</v>
      </c>
      <c r="K707" s="665" t="s">
        <v>4446</v>
      </c>
      <c r="L707" s="666">
        <v>27.5</v>
      </c>
      <c r="M707" s="666">
        <v>55</v>
      </c>
      <c r="N707" s="665">
        <v>2</v>
      </c>
      <c r="O707" s="748">
        <v>1</v>
      </c>
      <c r="P707" s="666">
        <v>27.5</v>
      </c>
      <c r="Q707" s="681">
        <v>0.5</v>
      </c>
      <c r="R707" s="665">
        <v>1</v>
      </c>
      <c r="S707" s="681">
        <v>0.5</v>
      </c>
      <c r="T707" s="748">
        <v>0.5</v>
      </c>
      <c r="U707" s="704">
        <v>0.5</v>
      </c>
    </row>
    <row r="708" spans="1:21" ht="14.4" customHeight="1" x14ac:dyDescent="0.3">
      <c r="A708" s="664">
        <v>30</v>
      </c>
      <c r="B708" s="665" t="s">
        <v>521</v>
      </c>
      <c r="C708" s="665" t="s">
        <v>3969</v>
      </c>
      <c r="D708" s="746" t="s">
        <v>5322</v>
      </c>
      <c r="E708" s="747" t="s">
        <v>3986</v>
      </c>
      <c r="F708" s="665" t="s">
        <v>3966</v>
      </c>
      <c r="G708" s="665" t="s">
        <v>4054</v>
      </c>
      <c r="H708" s="665" t="s">
        <v>522</v>
      </c>
      <c r="I708" s="665" t="s">
        <v>4055</v>
      </c>
      <c r="J708" s="665" t="s">
        <v>1532</v>
      </c>
      <c r="K708" s="665" t="s">
        <v>4056</v>
      </c>
      <c r="L708" s="666">
        <v>0</v>
      </c>
      <c r="M708" s="666">
        <v>0</v>
      </c>
      <c r="N708" s="665">
        <v>1</v>
      </c>
      <c r="O708" s="748">
        <v>0.5</v>
      </c>
      <c r="P708" s="666"/>
      <c r="Q708" s="681"/>
      <c r="R708" s="665"/>
      <c r="S708" s="681">
        <v>0</v>
      </c>
      <c r="T708" s="748"/>
      <c r="U708" s="704">
        <v>0</v>
      </c>
    </row>
    <row r="709" spans="1:21" ht="14.4" customHeight="1" x14ac:dyDescent="0.3">
      <c r="A709" s="664">
        <v>30</v>
      </c>
      <c r="B709" s="665" t="s">
        <v>521</v>
      </c>
      <c r="C709" s="665" t="s">
        <v>3969</v>
      </c>
      <c r="D709" s="746" t="s">
        <v>5322</v>
      </c>
      <c r="E709" s="747" t="s">
        <v>3986</v>
      </c>
      <c r="F709" s="665" t="s">
        <v>3966</v>
      </c>
      <c r="G709" s="665" t="s">
        <v>4058</v>
      </c>
      <c r="H709" s="665" t="s">
        <v>2584</v>
      </c>
      <c r="I709" s="665" t="s">
        <v>2789</v>
      </c>
      <c r="J709" s="665" t="s">
        <v>3710</v>
      </c>
      <c r="K709" s="665" t="s">
        <v>3711</v>
      </c>
      <c r="L709" s="666">
        <v>105.46</v>
      </c>
      <c r="M709" s="666">
        <v>105.46</v>
      </c>
      <c r="N709" s="665">
        <v>1</v>
      </c>
      <c r="O709" s="748">
        <v>0.5</v>
      </c>
      <c r="P709" s="666">
        <v>105.46</v>
      </c>
      <c r="Q709" s="681">
        <v>1</v>
      </c>
      <c r="R709" s="665">
        <v>1</v>
      </c>
      <c r="S709" s="681">
        <v>1</v>
      </c>
      <c r="T709" s="748">
        <v>0.5</v>
      </c>
      <c r="U709" s="704">
        <v>1</v>
      </c>
    </row>
    <row r="710" spans="1:21" ht="14.4" customHeight="1" x14ac:dyDescent="0.3">
      <c r="A710" s="664">
        <v>30</v>
      </c>
      <c r="B710" s="665" t="s">
        <v>521</v>
      </c>
      <c r="C710" s="665" t="s">
        <v>3969</v>
      </c>
      <c r="D710" s="746" t="s">
        <v>5322</v>
      </c>
      <c r="E710" s="747" t="s">
        <v>3986</v>
      </c>
      <c r="F710" s="665" t="s">
        <v>3966</v>
      </c>
      <c r="G710" s="665" t="s">
        <v>4448</v>
      </c>
      <c r="H710" s="665" t="s">
        <v>522</v>
      </c>
      <c r="I710" s="665" t="s">
        <v>4671</v>
      </c>
      <c r="J710" s="665" t="s">
        <v>2403</v>
      </c>
      <c r="K710" s="665" t="s">
        <v>4672</v>
      </c>
      <c r="L710" s="666">
        <v>374.79</v>
      </c>
      <c r="M710" s="666">
        <v>374.79</v>
      </c>
      <c r="N710" s="665">
        <v>1</v>
      </c>
      <c r="O710" s="748">
        <v>0.5</v>
      </c>
      <c r="P710" s="666"/>
      <c r="Q710" s="681">
        <v>0</v>
      </c>
      <c r="R710" s="665"/>
      <c r="S710" s="681">
        <v>0</v>
      </c>
      <c r="T710" s="748"/>
      <c r="U710" s="704">
        <v>0</v>
      </c>
    </row>
    <row r="711" spans="1:21" ht="14.4" customHeight="1" x14ac:dyDescent="0.3">
      <c r="A711" s="664">
        <v>30</v>
      </c>
      <c r="B711" s="665" t="s">
        <v>521</v>
      </c>
      <c r="C711" s="665" t="s">
        <v>3969</v>
      </c>
      <c r="D711" s="746" t="s">
        <v>5322</v>
      </c>
      <c r="E711" s="747" t="s">
        <v>3986</v>
      </c>
      <c r="F711" s="665" t="s">
        <v>3966</v>
      </c>
      <c r="G711" s="665" t="s">
        <v>4059</v>
      </c>
      <c r="H711" s="665" t="s">
        <v>2584</v>
      </c>
      <c r="I711" s="665" t="s">
        <v>4060</v>
      </c>
      <c r="J711" s="665" t="s">
        <v>2636</v>
      </c>
      <c r="K711" s="665" t="s">
        <v>3688</v>
      </c>
      <c r="L711" s="666">
        <v>543.39</v>
      </c>
      <c r="M711" s="666">
        <v>2173.56</v>
      </c>
      <c r="N711" s="665">
        <v>4</v>
      </c>
      <c r="O711" s="748">
        <v>1</v>
      </c>
      <c r="P711" s="666"/>
      <c r="Q711" s="681">
        <v>0</v>
      </c>
      <c r="R711" s="665"/>
      <c r="S711" s="681">
        <v>0</v>
      </c>
      <c r="T711" s="748"/>
      <c r="U711" s="704">
        <v>0</v>
      </c>
    </row>
    <row r="712" spans="1:21" ht="14.4" customHeight="1" x14ac:dyDescent="0.3">
      <c r="A712" s="664">
        <v>30</v>
      </c>
      <c r="B712" s="665" t="s">
        <v>521</v>
      </c>
      <c r="C712" s="665" t="s">
        <v>3969</v>
      </c>
      <c r="D712" s="746" t="s">
        <v>5322</v>
      </c>
      <c r="E712" s="747" t="s">
        <v>3986</v>
      </c>
      <c r="F712" s="665" t="s">
        <v>3966</v>
      </c>
      <c r="G712" s="665" t="s">
        <v>4059</v>
      </c>
      <c r="H712" s="665" t="s">
        <v>2584</v>
      </c>
      <c r="I712" s="665" t="s">
        <v>4060</v>
      </c>
      <c r="J712" s="665" t="s">
        <v>2636</v>
      </c>
      <c r="K712" s="665" t="s">
        <v>3688</v>
      </c>
      <c r="L712" s="666">
        <v>490.89</v>
      </c>
      <c r="M712" s="666">
        <v>2454.4499999999998</v>
      </c>
      <c r="N712" s="665">
        <v>5</v>
      </c>
      <c r="O712" s="748">
        <v>1</v>
      </c>
      <c r="P712" s="666">
        <v>1472.67</v>
      </c>
      <c r="Q712" s="681">
        <v>0.60000000000000009</v>
      </c>
      <c r="R712" s="665">
        <v>3</v>
      </c>
      <c r="S712" s="681">
        <v>0.6</v>
      </c>
      <c r="T712" s="748">
        <v>0.5</v>
      </c>
      <c r="U712" s="704">
        <v>0.5</v>
      </c>
    </row>
    <row r="713" spans="1:21" ht="14.4" customHeight="1" x14ac:dyDescent="0.3">
      <c r="A713" s="664">
        <v>30</v>
      </c>
      <c r="B713" s="665" t="s">
        <v>521</v>
      </c>
      <c r="C713" s="665" t="s">
        <v>3969</v>
      </c>
      <c r="D713" s="746" t="s">
        <v>5322</v>
      </c>
      <c r="E713" s="747" t="s">
        <v>3986</v>
      </c>
      <c r="F713" s="665" t="s">
        <v>3966</v>
      </c>
      <c r="G713" s="665" t="s">
        <v>4059</v>
      </c>
      <c r="H713" s="665" t="s">
        <v>2584</v>
      </c>
      <c r="I713" s="665" t="s">
        <v>4293</v>
      </c>
      <c r="J713" s="665" t="s">
        <v>2636</v>
      </c>
      <c r="K713" s="665" t="s">
        <v>3686</v>
      </c>
      <c r="L713" s="666">
        <v>736.33</v>
      </c>
      <c r="M713" s="666">
        <v>2945.32</v>
      </c>
      <c r="N713" s="665">
        <v>4</v>
      </c>
      <c r="O713" s="748">
        <v>1.5</v>
      </c>
      <c r="P713" s="666">
        <v>1472.66</v>
      </c>
      <c r="Q713" s="681">
        <v>0.5</v>
      </c>
      <c r="R713" s="665">
        <v>2</v>
      </c>
      <c r="S713" s="681">
        <v>0.5</v>
      </c>
      <c r="T713" s="748">
        <v>0.5</v>
      </c>
      <c r="U713" s="704">
        <v>0.33333333333333331</v>
      </c>
    </row>
    <row r="714" spans="1:21" ht="14.4" customHeight="1" x14ac:dyDescent="0.3">
      <c r="A714" s="664">
        <v>30</v>
      </c>
      <c r="B714" s="665" t="s">
        <v>521</v>
      </c>
      <c r="C714" s="665" t="s">
        <v>3969</v>
      </c>
      <c r="D714" s="746" t="s">
        <v>5322</v>
      </c>
      <c r="E714" s="747" t="s">
        <v>3986</v>
      </c>
      <c r="F714" s="665" t="s">
        <v>3966</v>
      </c>
      <c r="G714" s="665" t="s">
        <v>4059</v>
      </c>
      <c r="H714" s="665" t="s">
        <v>2584</v>
      </c>
      <c r="I714" s="665" t="s">
        <v>4061</v>
      </c>
      <c r="J714" s="665" t="s">
        <v>2680</v>
      </c>
      <c r="K714" s="665" t="s">
        <v>3684</v>
      </c>
      <c r="L714" s="666">
        <v>1385.62</v>
      </c>
      <c r="M714" s="666">
        <v>2771.24</v>
      </c>
      <c r="N714" s="665">
        <v>2</v>
      </c>
      <c r="O714" s="748">
        <v>0.5</v>
      </c>
      <c r="P714" s="666">
        <v>2771.24</v>
      </c>
      <c r="Q714" s="681">
        <v>1</v>
      </c>
      <c r="R714" s="665">
        <v>2</v>
      </c>
      <c r="S714" s="681">
        <v>1</v>
      </c>
      <c r="T714" s="748">
        <v>0.5</v>
      </c>
      <c r="U714" s="704">
        <v>1</v>
      </c>
    </row>
    <row r="715" spans="1:21" ht="14.4" customHeight="1" x14ac:dyDescent="0.3">
      <c r="A715" s="664">
        <v>30</v>
      </c>
      <c r="B715" s="665" t="s">
        <v>521</v>
      </c>
      <c r="C715" s="665" t="s">
        <v>3969</v>
      </c>
      <c r="D715" s="746" t="s">
        <v>5322</v>
      </c>
      <c r="E715" s="747" t="s">
        <v>3986</v>
      </c>
      <c r="F715" s="665" t="s">
        <v>3966</v>
      </c>
      <c r="G715" s="665" t="s">
        <v>4064</v>
      </c>
      <c r="H715" s="665" t="s">
        <v>522</v>
      </c>
      <c r="I715" s="665" t="s">
        <v>4673</v>
      </c>
      <c r="J715" s="665" t="s">
        <v>4674</v>
      </c>
      <c r="K715" s="665" t="s">
        <v>4675</v>
      </c>
      <c r="L715" s="666">
        <v>0</v>
      </c>
      <c r="M715" s="666">
        <v>0</v>
      </c>
      <c r="N715" s="665">
        <v>1</v>
      </c>
      <c r="O715" s="748">
        <v>0.5</v>
      </c>
      <c r="P715" s="666">
        <v>0</v>
      </c>
      <c r="Q715" s="681"/>
      <c r="R715" s="665">
        <v>1</v>
      </c>
      <c r="S715" s="681">
        <v>1</v>
      </c>
      <c r="T715" s="748">
        <v>0.5</v>
      </c>
      <c r="U715" s="704">
        <v>1</v>
      </c>
    </row>
    <row r="716" spans="1:21" ht="14.4" customHeight="1" x14ac:dyDescent="0.3">
      <c r="A716" s="664">
        <v>30</v>
      </c>
      <c r="B716" s="665" t="s">
        <v>521</v>
      </c>
      <c r="C716" s="665" t="s">
        <v>3969</v>
      </c>
      <c r="D716" s="746" t="s">
        <v>5322</v>
      </c>
      <c r="E716" s="747" t="s">
        <v>3986</v>
      </c>
      <c r="F716" s="665" t="s">
        <v>3966</v>
      </c>
      <c r="G716" s="665" t="s">
        <v>4064</v>
      </c>
      <c r="H716" s="665" t="s">
        <v>522</v>
      </c>
      <c r="I716" s="665" t="s">
        <v>4296</v>
      </c>
      <c r="J716" s="665" t="s">
        <v>824</v>
      </c>
      <c r="K716" s="665" t="s">
        <v>4297</v>
      </c>
      <c r="L716" s="666">
        <v>185.26</v>
      </c>
      <c r="M716" s="666">
        <v>370.52</v>
      </c>
      <c r="N716" s="665">
        <v>2</v>
      </c>
      <c r="O716" s="748">
        <v>1</v>
      </c>
      <c r="P716" s="666">
        <v>370.52</v>
      </c>
      <c r="Q716" s="681">
        <v>1</v>
      </c>
      <c r="R716" s="665">
        <v>2</v>
      </c>
      <c r="S716" s="681">
        <v>1</v>
      </c>
      <c r="T716" s="748">
        <v>1</v>
      </c>
      <c r="U716" s="704">
        <v>1</v>
      </c>
    </row>
    <row r="717" spans="1:21" ht="14.4" customHeight="1" x14ac:dyDescent="0.3">
      <c r="A717" s="664">
        <v>30</v>
      </c>
      <c r="B717" s="665" t="s">
        <v>521</v>
      </c>
      <c r="C717" s="665" t="s">
        <v>3969</v>
      </c>
      <c r="D717" s="746" t="s">
        <v>5322</v>
      </c>
      <c r="E717" s="747" t="s">
        <v>3986</v>
      </c>
      <c r="F717" s="665" t="s">
        <v>3966</v>
      </c>
      <c r="G717" s="665" t="s">
        <v>4066</v>
      </c>
      <c r="H717" s="665" t="s">
        <v>2584</v>
      </c>
      <c r="I717" s="665" t="s">
        <v>4067</v>
      </c>
      <c r="J717" s="665" t="s">
        <v>3079</v>
      </c>
      <c r="K717" s="665" t="s">
        <v>3627</v>
      </c>
      <c r="L717" s="666">
        <v>28.81</v>
      </c>
      <c r="M717" s="666">
        <v>144.04999999999998</v>
      </c>
      <c r="N717" s="665">
        <v>5</v>
      </c>
      <c r="O717" s="748">
        <v>2</v>
      </c>
      <c r="P717" s="666"/>
      <c r="Q717" s="681">
        <v>0</v>
      </c>
      <c r="R717" s="665"/>
      <c r="S717" s="681">
        <v>0</v>
      </c>
      <c r="T717" s="748"/>
      <c r="U717" s="704">
        <v>0</v>
      </c>
    </row>
    <row r="718" spans="1:21" ht="14.4" customHeight="1" x14ac:dyDescent="0.3">
      <c r="A718" s="664">
        <v>30</v>
      </c>
      <c r="B718" s="665" t="s">
        <v>521</v>
      </c>
      <c r="C718" s="665" t="s">
        <v>3969</v>
      </c>
      <c r="D718" s="746" t="s">
        <v>5322</v>
      </c>
      <c r="E718" s="747" t="s">
        <v>3986</v>
      </c>
      <c r="F718" s="665" t="s">
        <v>3966</v>
      </c>
      <c r="G718" s="665" t="s">
        <v>4066</v>
      </c>
      <c r="H718" s="665" t="s">
        <v>2584</v>
      </c>
      <c r="I718" s="665" t="s">
        <v>4594</v>
      </c>
      <c r="J718" s="665" t="s">
        <v>3079</v>
      </c>
      <c r="K718" s="665" t="s">
        <v>4595</v>
      </c>
      <c r="L718" s="666">
        <v>0</v>
      </c>
      <c r="M718" s="666">
        <v>0</v>
      </c>
      <c r="N718" s="665">
        <v>1</v>
      </c>
      <c r="O718" s="748">
        <v>0.5</v>
      </c>
      <c r="P718" s="666"/>
      <c r="Q718" s="681"/>
      <c r="R718" s="665"/>
      <c r="S718" s="681">
        <v>0</v>
      </c>
      <c r="T718" s="748"/>
      <c r="U718" s="704">
        <v>0</v>
      </c>
    </row>
    <row r="719" spans="1:21" ht="14.4" customHeight="1" x14ac:dyDescent="0.3">
      <c r="A719" s="664">
        <v>30</v>
      </c>
      <c r="B719" s="665" t="s">
        <v>521</v>
      </c>
      <c r="C719" s="665" t="s">
        <v>3969</v>
      </c>
      <c r="D719" s="746" t="s">
        <v>5322</v>
      </c>
      <c r="E719" s="747" t="s">
        <v>3986</v>
      </c>
      <c r="F719" s="665" t="s">
        <v>3966</v>
      </c>
      <c r="G719" s="665" t="s">
        <v>4066</v>
      </c>
      <c r="H719" s="665" t="s">
        <v>2584</v>
      </c>
      <c r="I719" s="665" t="s">
        <v>4676</v>
      </c>
      <c r="J719" s="665" t="s">
        <v>3079</v>
      </c>
      <c r="K719" s="665" t="s">
        <v>4677</v>
      </c>
      <c r="L719" s="666">
        <v>0</v>
      </c>
      <c r="M719" s="666">
        <v>0</v>
      </c>
      <c r="N719" s="665">
        <v>1</v>
      </c>
      <c r="O719" s="748">
        <v>0.5</v>
      </c>
      <c r="P719" s="666">
        <v>0</v>
      </c>
      <c r="Q719" s="681"/>
      <c r="R719" s="665">
        <v>1</v>
      </c>
      <c r="S719" s="681">
        <v>1</v>
      </c>
      <c r="T719" s="748">
        <v>0.5</v>
      </c>
      <c r="U719" s="704">
        <v>1</v>
      </c>
    </row>
    <row r="720" spans="1:21" ht="14.4" customHeight="1" x14ac:dyDescent="0.3">
      <c r="A720" s="664">
        <v>30</v>
      </c>
      <c r="B720" s="665" t="s">
        <v>521</v>
      </c>
      <c r="C720" s="665" t="s">
        <v>3969</v>
      </c>
      <c r="D720" s="746" t="s">
        <v>5322</v>
      </c>
      <c r="E720" s="747" t="s">
        <v>3986</v>
      </c>
      <c r="F720" s="665" t="s">
        <v>3966</v>
      </c>
      <c r="G720" s="665" t="s">
        <v>4069</v>
      </c>
      <c r="H720" s="665" t="s">
        <v>2584</v>
      </c>
      <c r="I720" s="665" t="s">
        <v>2899</v>
      </c>
      <c r="J720" s="665" t="s">
        <v>2900</v>
      </c>
      <c r="K720" s="665" t="s">
        <v>3751</v>
      </c>
      <c r="L720" s="666">
        <v>47.14</v>
      </c>
      <c r="M720" s="666">
        <v>47.14</v>
      </c>
      <c r="N720" s="665">
        <v>1</v>
      </c>
      <c r="O720" s="748">
        <v>0.5</v>
      </c>
      <c r="P720" s="666"/>
      <c r="Q720" s="681">
        <v>0</v>
      </c>
      <c r="R720" s="665"/>
      <c r="S720" s="681">
        <v>0</v>
      </c>
      <c r="T720" s="748"/>
      <c r="U720" s="704">
        <v>0</v>
      </c>
    </row>
    <row r="721" spans="1:21" ht="14.4" customHeight="1" x14ac:dyDescent="0.3">
      <c r="A721" s="664">
        <v>30</v>
      </c>
      <c r="B721" s="665" t="s">
        <v>521</v>
      </c>
      <c r="C721" s="665" t="s">
        <v>3969</v>
      </c>
      <c r="D721" s="746" t="s">
        <v>5322</v>
      </c>
      <c r="E721" s="747" t="s">
        <v>3986</v>
      </c>
      <c r="F721" s="665" t="s">
        <v>3966</v>
      </c>
      <c r="G721" s="665" t="s">
        <v>4302</v>
      </c>
      <c r="H721" s="665" t="s">
        <v>522</v>
      </c>
      <c r="I721" s="665" t="s">
        <v>1341</v>
      </c>
      <c r="J721" s="665" t="s">
        <v>4605</v>
      </c>
      <c r="K721" s="665" t="s">
        <v>4606</v>
      </c>
      <c r="L721" s="666">
        <v>0</v>
      </c>
      <c r="M721" s="666">
        <v>0</v>
      </c>
      <c r="N721" s="665">
        <v>1</v>
      </c>
      <c r="O721" s="748">
        <v>0.5</v>
      </c>
      <c r="P721" s="666"/>
      <c r="Q721" s="681"/>
      <c r="R721" s="665"/>
      <c r="S721" s="681">
        <v>0</v>
      </c>
      <c r="T721" s="748"/>
      <c r="U721" s="704">
        <v>0</v>
      </c>
    </row>
    <row r="722" spans="1:21" ht="14.4" customHeight="1" x14ac:dyDescent="0.3">
      <c r="A722" s="664">
        <v>30</v>
      </c>
      <c r="B722" s="665" t="s">
        <v>521</v>
      </c>
      <c r="C722" s="665" t="s">
        <v>3969</v>
      </c>
      <c r="D722" s="746" t="s">
        <v>5322</v>
      </c>
      <c r="E722" s="747" t="s">
        <v>3986</v>
      </c>
      <c r="F722" s="665" t="s">
        <v>3966</v>
      </c>
      <c r="G722" s="665" t="s">
        <v>4074</v>
      </c>
      <c r="H722" s="665" t="s">
        <v>2584</v>
      </c>
      <c r="I722" s="665" t="s">
        <v>2585</v>
      </c>
      <c r="J722" s="665" t="s">
        <v>2586</v>
      </c>
      <c r="K722" s="665" t="s">
        <v>3743</v>
      </c>
      <c r="L722" s="666">
        <v>10.41</v>
      </c>
      <c r="M722" s="666">
        <v>10.41</v>
      </c>
      <c r="N722" s="665">
        <v>1</v>
      </c>
      <c r="O722" s="748">
        <v>0.5</v>
      </c>
      <c r="P722" s="666"/>
      <c r="Q722" s="681">
        <v>0</v>
      </c>
      <c r="R722" s="665"/>
      <c r="S722" s="681">
        <v>0</v>
      </c>
      <c r="T722" s="748"/>
      <c r="U722" s="704">
        <v>0</v>
      </c>
    </row>
    <row r="723" spans="1:21" ht="14.4" customHeight="1" x14ac:dyDescent="0.3">
      <c r="A723" s="664">
        <v>30</v>
      </c>
      <c r="B723" s="665" t="s">
        <v>521</v>
      </c>
      <c r="C723" s="665" t="s">
        <v>3969</v>
      </c>
      <c r="D723" s="746" t="s">
        <v>5322</v>
      </c>
      <c r="E723" s="747" t="s">
        <v>3986</v>
      </c>
      <c r="F723" s="665" t="s">
        <v>3966</v>
      </c>
      <c r="G723" s="665" t="s">
        <v>4074</v>
      </c>
      <c r="H723" s="665" t="s">
        <v>2584</v>
      </c>
      <c r="I723" s="665" t="s">
        <v>2588</v>
      </c>
      <c r="J723" s="665" t="s">
        <v>2589</v>
      </c>
      <c r="K723" s="665" t="s">
        <v>3744</v>
      </c>
      <c r="L723" s="666">
        <v>16.09</v>
      </c>
      <c r="M723" s="666">
        <v>16.09</v>
      </c>
      <c r="N723" s="665">
        <v>1</v>
      </c>
      <c r="O723" s="748">
        <v>0.5</v>
      </c>
      <c r="P723" s="666"/>
      <c r="Q723" s="681">
        <v>0</v>
      </c>
      <c r="R723" s="665"/>
      <c r="S723" s="681">
        <v>0</v>
      </c>
      <c r="T723" s="748"/>
      <c r="U723" s="704">
        <v>0</v>
      </c>
    </row>
    <row r="724" spans="1:21" ht="14.4" customHeight="1" x14ac:dyDescent="0.3">
      <c r="A724" s="664">
        <v>30</v>
      </c>
      <c r="B724" s="665" t="s">
        <v>521</v>
      </c>
      <c r="C724" s="665" t="s">
        <v>3969</v>
      </c>
      <c r="D724" s="746" t="s">
        <v>5322</v>
      </c>
      <c r="E724" s="747" t="s">
        <v>3986</v>
      </c>
      <c r="F724" s="665" t="s">
        <v>3966</v>
      </c>
      <c r="G724" s="665" t="s">
        <v>4309</v>
      </c>
      <c r="H724" s="665" t="s">
        <v>522</v>
      </c>
      <c r="I724" s="665" t="s">
        <v>1053</v>
      </c>
      <c r="J724" s="665" t="s">
        <v>1054</v>
      </c>
      <c r="K724" s="665" t="s">
        <v>3912</v>
      </c>
      <c r="L724" s="666">
        <v>105.46</v>
      </c>
      <c r="M724" s="666">
        <v>105.46</v>
      </c>
      <c r="N724" s="665">
        <v>1</v>
      </c>
      <c r="O724" s="748">
        <v>0.5</v>
      </c>
      <c r="P724" s="666"/>
      <c r="Q724" s="681">
        <v>0</v>
      </c>
      <c r="R724" s="665"/>
      <c r="S724" s="681">
        <v>0</v>
      </c>
      <c r="T724" s="748"/>
      <c r="U724" s="704">
        <v>0</v>
      </c>
    </row>
    <row r="725" spans="1:21" ht="14.4" customHeight="1" x14ac:dyDescent="0.3">
      <c r="A725" s="664">
        <v>30</v>
      </c>
      <c r="B725" s="665" t="s">
        <v>521</v>
      </c>
      <c r="C725" s="665" t="s">
        <v>3969</v>
      </c>
      <c r="D725" s="746" t="s">
        <v>5322</v>
      </c>
      <c r="E725" s="747" t="s">
        <v>3986</v>
      </c>
      <c r="F725" s="665" t="s">
        <v>3966</v>
      </c>
      <c r="G725" s="665" t="s">
        <v>4318</v>
      </c>
      <c r="H725" s="665" t="s">
        <v>522</v>
      </c>
      <c r="I725" s="665" t="s">
        <v>4319</v>
      </c>
      <c r="J725" s="665" t="s">
        <v>1252</v>
      </c>
      <c r="K725" s="665" t="s">
        <v>4320</v>
      </c>
      <c r="L725" s="666">
        <v>90.53</v>
      </c>
      <c r="M725" s="666">
        <v>181.06</v>
      </c>
      <c r="N725" s="665">
        <v>2</v>
      </c>
      <c r="O725" s="748">
        <v>1</v>
      </c>
      <c r="P725" s="666">
        <v>90.53</v>
      </c>
      <c r="Q725" s="681">
        <v>0.5</v>
      </c>
      <c r="R725" s="665">
        <v>1</v>
      </c>
      <c r="S725" s="681">
        <v>0.5</v>
      </c>
      <c r="T725" s="748">
        <v>0.5</v>
      </c>
      <c r="U725" s="704">
        <v>0.5</v>
      </c>
    </row>
    <row r="726" spans="1:21" ht="14.4" customHeight="1" x14ac:dyDescent="0.3">
      <c r="A726" s="664">
        <v>30</v>
      </c>
      <c r="B726" s="665" t="s">
        <v>521</v>
      </c>
      <c r="C726" s="665" t="s">
        <v>3969</v>
      </c>
      <c r="D726" s="746" t="s">
        <v>5322</v>
      </c>
      <c r="E726" s="747" t="s">
        <v>3986</v>
      </c>
      <c r="F726" s="665" t="s">
        <v>3966</v>
      </c>
      <c r="G726" s="665" t="s">
        <v>4485</v>
      </c>
      <c r="H726" s="665" t="s">
        <v>2584</v>
      </c>
      <c r="I726" s="665" t="s">
        <v>4678</v>
      </c>
      <c r="J726" s="665" t="s">
        <v>4679</v>
      </c>
      <c r="K726" s="665" t="s">
        <v>3722</v>
      </c>
      <c r="L726" s="666">
        <v>29.43</v>
      </c>
      <c r="M726" s="666">
        <v>29.43</v>
      </c>
      <c r="N726" s="665">
        <v>1</v>
      </c>
      <c r="O726" s="748">
        <v>0.5</v>
      </c>
      <c r="P726" s="666"/>
      <c r="Q726" s="681">
        <v>0</v>
      </c>
      <c r="R726" s="665"/>
      <c r="S726" s="681">
        <v>0</v>
      </c>
      <c r="T726" s="748"/>
      <c r="U726" s="704">
        <v>0</v>
      </c>
    </row>
    <row r="727" spans="1:21" ht="14.4" customHeight="1" x14ac:dyDescent="0.3">
      <c r="A727" s="664">
        <v>30</v>
      </c>
      <c r="B727" s="665" t="s">
        <v>521</v>
      </c>
      <c r="C727" s="665" t="s">
        <v>3969</v>
      </c>
      <c r="D727" s="746" t="s">
        <v>5322</v>
      </c>
      <c r="E727" s="747" t="s">
        <v>3986</v>
      </c>
      <c r="F727" s="665" t="s">
        <v>3966</v>
      </c>
      <c r="G727" s="665" t="s">
        <v>4083</v>
      </c>
      <c r="H727" s="665" t="s">
        <v>522</v>
      </c>
      <c r="I727" s="665" t="s">
        <v>929</v>
      </c>
      <c r="J727" s="665" t="s">
        <v>4084</v>
      </c>
      <c r="K727" s="665" t="s">
        <v>4085</v>
      </c>
      <c r="L727" s="666">
        <v>0</v>
      </c>
      <c r="M727" s="666">
        <v>0</v>
      </c>
      <c r="N727" s="665">
        <v>5</v>
      </c>
      <c r="O727" s="748">
        <v>3</v>
      </c>
      <c r="P727" s="666">
        <v>0</v>
      </c>
      <c r="Q727" s="681"/>
      <c r="R727" s="665">
        <v>3</v>
      </c>
      <c r="S727" s="681">
        <v>0.6</v>
      </c>
      <c r="T727" s="748">
        <v>1.5</v>
      </c>
      <c r="U727" s="704">
        <v>0.5</v>
      </c>
    </row>
    <row r="728" spans="1:21" ht="14.4" customHeight="1" x14ac:dyDescent="0.3">
      <c r="A728" s="664">
        <v>30</v>
      </c>
      <c r="B728" s="665" t="s">
        <v>521</v>
      </c>
      <c r="C728" s="665" t="s">
        <v>3969</v>
      </c>
      <c r="D728" s="746" t="s">
        <v>5322</v>
      </c>
      <c r="E728" s="747" t="s">
        <v>3986</v>
      </c>
      <c r="F728" s="665" t="s">
        <v>3966</v>
      </c>
      <c r="G728" s="665" t="s">
        <v>4086</v>
      </c>
      <c r="H728" s="665" t="s">
        <v>522</v>
      </c>
      <c r="I728" s="665" t="s">
        <v>735</v>
      </c>
      <c r="J728" s="665" t="s">
        <v>736</v>
      </c>
      <c r="K728" s="665" t="s">
        <v>4087</v>
      </c>
      <c r="L728" s="666">
        <v>42.08</v>
      </c>
      <c r="M728" s="666">
        <v>168.32</v>
      </c>
      <c r="N728" s="665">
        <v>4</v>
      </c>
      <c r="O728" s="748">
        <v>1.5</v>
      </c>
      <c r="P728" s="666"/>
      <c r="Q728" s="681">
        <v>0</v>
      </c>
      <c r="R728" s="665"/>
      <c r="S728" s="681">
        <v>0</v>
      </c>
      <c r="T728" s="748"/>
      <c r="U728" s="704">
        <v>0</v>
      </c>
    </row>
    <row r="729" spans="1:21" ht="14.4" customHeight="1" x14ac:dyDescent="0.3">
      <c r="A729" s="664">
        <v>30</v>
      </c>
      <c r="B729" s="665" t="s">
        <v>521</v>
      </c>
      <c r="C729" s="665" t="s">
        <v>3969</v>
      </c>
      <c r="D729" s="746" t="s">
        <v>5322</v>
      </c>
      <c r="E729" s="747" t="s">
        <v>3986</v>
      </c>
      <c r="F729" s="665" t="s">
        <v>3966</v>
      </c>
      <c r="G729" s="665" t="s">
        <v>4680</v>
      </c>
      <c r="H729" s="665" t="s">
        <v>522</v>
      </c>
      <c r="I729" s="665" t="s">
        <v>1282</v>
      </c>
      <c r="J729" s="665" t="s">
        <v>1283</v>
      </c>
      <c r="K729" s="665" t="s">
        <v>4681</v>
      </c>
      <c r="L729" s="666">
        <v>246.88</v>
      </c>
      <c r="M729" s="666">
        <v>246.88</v>
      </c>
      <c r="N729" s="665">
        <v>1</v>
      </c>
      <c r="O729" s="748">
        <v>0.5</v>
      </c>
      <c r="P729" s="666"/>
      <c r="Q729" s="681">
        <v>0</v>
      </c>
      <c r="R729" s="665"/>
      <c r="S729" s="681">
        <v>0</v>
      </c>
      <c r="T729" s="748"/>
      <c r="U729" s="704">
        <v>0</v>
      </c>
    </row>
    <row r="730" spans="1:21" ht="14.4" customHeight="1" x14ac:dyDescent="0.3">
      <c r="A730" s="664">
        <v>30</v>
      </c>
      <c r="B730" s="665" t="s">
        <v>521</v>
      </c>
      <c r="C730" s="665" t="s">
        <v>3969</v>
      </c>
      <c r="D730" s="746" t="s">
        <v>5322</v>
      </c>
      <c r="E730" s="747" t="s">
        <v>3986</v>
      </c>
      <c r="F730" s="665" t="s">
        <v>3966</v>
      </c>
      <c r="G730" s="665" t="s">
        <v>4680</v>
      </c>
      <c r="H730" s="665" t="s">
        <v>522</v>
      </c>
      <c r="I730" s="665" t="s">
        <v>1279</v>
      </c>
      <c r="J730" s="665" t="s">
        <v>1280</v>
      </c>
      <c r="K730" s="665" t="s">
        <v>4682</v>
      </c>
      <c r="L730" s="666">
        <v>301.26</v>
      </c>
      <c r="M730" s="666">
        <v>602.52</v>
      </c>
      <c r="N730" s="665">
        <v>2</v>
      </c>
      <c r="O730" s="748">
        <v>0.5</v>
      </c>
      <c r="P730" s="666">
        <v>602.52</v>
      </c>
      <c r="Q730" s="681">
        <v>1</v>
      </c>
      <c r="R730" s="665">
        <v>2</v>
      </c>
      <c r="S730" s="681">
        <v>1</v>
      </c>
      <c r="T730" s="748">
        <v>0.5</v>
      </c>
      <c r="U730" s="704">
        <v>1</v>
      </c>
    </row>
    <row r="731" spans="1:21" ht="14.4" customHeight="1" x14ac:dyDescent="0.3">
      <c r="A731" s="664">
        <v>30</v>
      </c>
      <c r="B731" s="665" t="s">
        <v>521</v>
      </c>
      <c r="C731" s="665" t="s">
        <v>3969</v>
      </c>
      <c r="D731" s="746" t="s">
        <v>5322</v>
      </c>
      <c r="E731" s="747" t="s">
        <v>3986</v>
      </c>
      <c r="F731" s="665" t="s">
        <v>3966</v>
      </c>
      <c r="G731" s="665" t="s">
        <v>4327</v>
      </c>
      <c r="H731" s="665" t="s">
        <v>522</v>
      </c>
      <c r="I731" s="665" t="s">
        <v>4683</v>
      </c>
      <c r="J731" s="665" t="s">
        <v>4329</v>
      </c>
      <c r="K731" s="665" t="s">
        <v>4684</v>
      </c>
      <c r="L731" s="666">
        <v>0</v>
      </c>
      <c r="M731" s="666">
        <v>0</v>
      </c>
      <c r="N731" s="665">
        <v>1</v>
      </c>
      <c r="O731" s="748">
        <v>0.5</v>
      </c>
      <c r="P731" s="666">
        <v>0</v>
      </c>
      <c r="Q731" s="681"/>
      <c r="R731" s="665">
        <v>1</v>
      </c>
      <c r="S731" s="681">
        <v>1</v>
      </c>
      <c r="T731" s="748">
        <v>0.5</v>
      </c>
      <c r="U731" s="704">
        <v>1</v>
      </c>
    </row>
    <row r="732" spans="1:21" ht="14.4" customHeight="1" x14ac:dyDescent="0.3">
      <c r="A732" s="664">
        <v>30</v>
      </c>
      <c r="B732" s="665" t="s">
        <v>521</v>
      </c>
      <c r="C732" s="665" t="s">
        <v>3969</v>
      </c>
      <c r="D732" s="746" t="s">
        <v>5322</v>
      </c>
      <c r="E732" s="747" t="s">
        <v>3986</v>
      </c>
      <c r="F732" s="665" t="s">
        <v>3966</v>
      </c>
      <c r="G732" s="665" t="s">
        <v>4624</v>
      </c>
      <c r="H732" s="665" t="s">
        <v>522</v>
      </c>
      <c r="I732" s="665" t="s">
        <v>1909</v>
      </c>
      <c r="J732" s="665" t="s">
        <v>1910</v>
      </c>
      <c r="K732" s="665" t="s">
        <v>4625</v>
      </c>
      <c r="L732" s="666">
        <v>85.16</v>
      </c>
      <c r="M732" s="666">
        <v>170.32</v>
      </c>
      <c r="N732" s="665">
        <v>2</v>
      </c>
      <c r="O732" s="748">
        <v>2</v>
      </c>
      <c r="P732" s="666">
        <v>85.16</v>
      </c>
      <c r="Q732" s="681">
        <v>0.5</v>
      </c>
      <c r="R732" s="665">
        <v>1</v>
      </c>
      <c r="S732" s="681">
        <v>0.5</v>
      </c>
      <c r="T732" s="748">
        <v>1</v>
      </c>
      <c r="U732" s="704">
        <v>0.5</v>
      </c>
    </row>
    <row r="733" spans="1:21" ht="14.4" customHeight="1" x14ac:dyDescent="0.3">
      <c r="A733" s="664">
        <v>30</v>
      </c>
      <c r="B733" s="665" t="s">
        <v>521</v>
      </c>
      <c r="C733" s="665" t="s">
        <v>3969</v>
      </c>
      <c r="D733" s="746" t="s">
        <v>5322</v>
      </c>
      <c r="E733" s="747" t="s">
        <v>3986</v>
      </c>
      <c r="F733" s="665" t="s">
        <v>3966</v>
      </c>
      <c r="G733" s="665" t="s">
        <v>4339</v>
      </c>
      <c r="H733" s="665" t="s">
        <v>522</v>
      </c>
      <c r="I733" s="665" t="s">
        <v>897</v>
      </c>
      <c r="J733" s="665" t="s">
        <v>898</v>
      </c>
      <c r="K733" s="665" t="s">
        <v>3991</v>
      </c>
      <c r="L733" s="666">
        <v>122.73</v>
      </c>
      <c r="M733" s="666">
        <v>122.73</v>
      </c>
      <c r="N733" s="665">
        <v>1</v>
      </c>
      <c r="O733" s="748">
        <v>0.5</v>
      </c>
      <c r="P733" s="666">
        <v>122.73</v>
      </c>
      <c r="Q733" s="681">
        <v>1</v>
      </c>
      <c r="R733" s="665">
        <v>1</v>
      </c>
      <c r="S733" s="681">
        <v>1</v>
      </c>
      <c r="T733" s="748">
        <v>0.5</v>
      </c>
      <c r="U733" s="704">
        <v>1</v>
      </c>
    </row>
    <row r="734" spans="1:21" ht="14.4" customHeight="1" x14ac:dyDescent="0.3">
      <c r="A734" s="664">
        <v>30</v>
      </c>
      <c r="B734" s="665" t="s">
        <v>521</v>
      </c>
      <c r="C734" s="665" t="s">
        <v>3969</v>
      </c>
      <c r="D734" s="746" t="s">
        <v>5322</v>
      </c>
      <c r="E734" s="747" t="s">
        <v>3986</v>
      </c>
      <c r="F734" s="665" t="s">
        <v>3966</v>
      </c>
      <c r="G734" s="665" t="s">
        <v>4094</v>
      </c>
      <c r="H734" s="665" t="s">
        <v>522</v>
      </c>
      <c r="I734" s="665" t="s">
        <v>849</v>
      </c>
      <c r="J734" s="665" t="s">
        <v>850</v>
      </c>
      <c r="K734" s="665" t="s">
        <v>3878</v>
      </c>
      <c r="L734" s="666">
        <v>31.32</v>
      </c>
      <c r="M734" s="666">
        <v>31.32</v>
      </c>
      <c r="N734" s="665">
        <v>1</v>
      </c>
      <c r="O734" s="748">
        <v>0.5</v>
      </c>
      <c r="P734" s="666"/>
      <c r="Q734" s="681">
        <v>0</v>
      </c>
      <c r="R734" s="665"/>
      <c r="S734" s="681">
        <v>0</v>
      </c>
      <c r="T734" s="748"/>
      <c r="U734" s="704">
        <v>0</v>
      </c>
    </row>
    <row r="735" spans="1:21" ht="14.4" customHeight="1" x14ac:dyDescent="0.3">
      <c r="A735" s="664">
        <v>30</v>
      </c>
      <c r="B735" s="665" t="s">
        <v>521</v>
      </c>
      <c r="C735" s="665" t="s">
        <v>3969</v>
      </c>
      <c r="D735" s="746" t="s">
        <v>5322</v>
      </c>
      <c r="E735" s="747" t="s">
        <v>3986</v>
      </c>
      <c r="F735" s="665" t="s">
        <v>3966</v>
      </c>
      <c r="G735" s="665" t="s">
        <v>4343</v>
      </c>
      <c r="H735" s="665" t="s">
        <v>522</v>
      </c>
      <c r="I735" s="665" t="s">
        <v>1503</v>
      </c>
      <c r="J735" s="665" t="s">
        <v>1497</v>
      </c>
      <c r="K735" s="665" t="s">
        <v>4344</v>
      </c>
      <c r="L735" s="666">
        <v>33.549999999999997</v>
      </c>
      <c r="M735" s="666">
        <v>33.549999999999997</v>
      </c>
      <c r="N735" s="665">
        <v>1</v>
      </c>
      <c r="O735" s="748">
        <v>0.5</v>
      </c>
      <c r="P735" s="666"/>
      <c r="Q735" s="681">
        <v>0</v>
      </c>
      <c r="R735" s="665"/>
      <c r="S735" s="681">
        <v>0</v>
      </c>
      <c r="T735" s="748"/>
      <c r="U735" s="704">
        <v>0</v>
      </c>
    </row>
    <row r="736" spans="1:21" ht="14.4" customHeight="1" x14ac:dyDescent="0.3">
      <c r="A736" s="664">
        <v>30</v>
      </c>
      <c r="B736" s="665" t="s">
        <v>521</v>
      </c>
      <c r="C736" s="665" t="s">
        <v>3969</v>
      </c>
      <c r="D736" s="746" t="s">
        <v>5322</v>
      </c>
      <c r="E736" s="747" t="s">
        <v>3986</v>
      </c>
      <c r="F736" s="665" t="s">
        <v>3966</v>
      </c>
      <c r="G736" s="665" t="s">
        <v>4343</v>
      </c>
      <c r="H736" s="665" t="s">
        <v>522</v>
      </c>
      <c r="I736" s="665" t="s">
        <v>1496</v>
      </c>
      <c r="J736" s="665" t="s">
        <v>1497</v>
      </c>
      <c r="K736" s="665" t="s">
        <v>4345</v>
      </c>
      <c r="L736" s="666">
        <v>50.32</v>
      </c>
      <c r="M736" s="666">
        <v>50.32</v>
      </c>
      <c r="N736" s="665">
        <v>1</v>
      </c>
      <c r="O736" s="748">
        <v>0.5</v>
      </c>
      <c r="P736" s="666">
        <v>50.32</v>
      </c>
      <c r="Q736" s="681">
        <v>1</v>
      </c>
      <c r="R736" s="665">
        <v>1</v>
      </c>
      <c r="S736" s="681">
        <v>1</v>
      </c>
      <c r="T736" s="748">
        <v>0.5</v>
      </c>
      <c r="U736" s="704">
        <v>1</v>
      </c>
    </row>
    <row r="737" spans="1:21" ht="14.4" customHeight="1" x14ac:dyDescent="0.3">
      <c r="A737" s="664">
        <v>30</v>
      </c>
      <c r="B737" s="665" t="s">
        <v>521</v>
      </c>
      <c r="C737" s="665" t="s">
        <v>3969</v>
      </c>
      <c r="D737" s="746" t="s">
        <v>5322</v>
      </c>
      <c r="E737" s="747" t="s">
        <v>3986</v>
      </c>
      <c r="F737" s="665" t="s">
        <v>3966</v>
      </c>
      <c r="G737" s="665" t="s">
        <v>4636</v>
      </c>
      <c r="H737" s="665" t="s">
        <v>522</v>
      </c>
      <c r="I737" s="665" t="s">
        <v>4637</v>
      </c>
      <c r="J737" s="665" t="s">
        <v>2387</v>
      </c>
      <c r="K737" s="665" t="s">
        <v>4638</v>
      </c>
      <c r="L737" s="666">
        <v>14.57</v>
      </c>
      <c r="M737" s="666">
        <v>14.57</v>
      </c>
      <c r="N737" s="665">
        <v>1</v>
      </c>
      <c r="O737" s="748">
        <v>0.5</v>
      </c>
      <c r="P737" s="666"/>
      <c r="Q737" s="681">
        <v>0</v>
      </c>
      <c r="R737" s="665"/>
      <c r="S737" s="681">
        <v>0</v>
      </c>
      <c r="T737" s="748"/>
      <c r="U737" s="704">
        <v>0</v>
      </c>
    </row>
    <row r="738" spans="1:21" ht="14.4" customHeight="1" x14ac:dyDescent="0.3">
      <c r="A738" s="664">
        <v>30</v>
      </c>
      <c r="B738" s="665" t="s">
        <v>521</v>
      </c>
      <c r="C738" s="665" t="s">
        <v>3969</v>
      </c>
      <c r="D738" s="746" t="s">
        <v>5322</v>
      </c>
      <c r="E738" s="747" t="s">
        <v>3986</v>
      </c>
      <c r="F738" s="665" t="s">
        <v>3966</v>
      </c>
      <c r="G738" s="665" t="s">
        <v>4095</v>
      </c>
      <c r="H738" s="665" t="s">
        <v>522</v>
      </c>
      <c r="I738" s="665" t="s">
        <v>4685</v>
      </c>
      <c r="J738" s="665" t="s">
        <v>547</v>
      </c>
      <c r="K738" s="665" t="s">
        <v>4686</v>
      </c>
      <c r="L738" s="666">
        <v>0</v>
      </c>
      <c r="M738" s="666">
        <v>0</v>
      </c>
      <c r="N738" s="665">
        <v>1</v>
      </c>
      <c r="O738" s="748">
        <v>0.5</v>
      </c>
      <c r="P738" s="666"/>
      <c r="Q738" s="681"/>
      <c r="R738" s="665"/>
      <c r="S738" s="681">
        <v>0</v>
      </c>
      <c r="T738" s="748"/>
      <c r="U738" s="704">
        <v>0</v>
      </c>
    </row>
    <row r="739" spans="1:21" ht="14.4" customHeight="1" x14ac:dyDescent="0.3">
      <c r="A739" s="664">
        <v>30</v>
      </c>
      <c r="B739" s="665" t="s">
        <v>521</v>
      </c>
      <c r="C739" s="665" t="s">
        <v>3969</v>
      </c>
      <c r="D739" s="746" t="s">
        <v>5322</v>
      </c>
      <c r="E739" s="747" t="s">
        <v>3986</v>
      </c>
      <c r="F739" s="665" t="s">
        <v>3966</v>
      </c>
      <c r="G739" s="665" t="s">
        <v>4131</v>
      </c>
      <c r="H739" s="665" t="s">
        <v>522</v>
      </c>
      <c r="I739" s="665" t="s">
        <v>1831</v>
      </c>
      <c r="J739" s="665" t="s">
        <v>4367</v>
      </c>
      <c r="K739" s="665" t="s">
        <v>4491</v>
      </c>
      <c r="L739" s="666">
        <v>0</v>
      </c>
      <c r="M739" s="666">
        <v>0</v>
      </c>
      <c r="N739" s="665">
        <v>2</v>
      </c>
      <c r="O739" s="748">
        <v>1</v>
      </c>
      <c r="P739" s="666">
        <v>0</v>
      </c>
      <c r="Q739" s="681"/>
      <c r="R739" s="665">
        <v>2</v>
      </c>
      <c r="S739" s="681">
        <v>1</v>
      </c>
      <c r="T739" s="748">
        <v>1</v>
      </c>
      <c r="U739" s="704">
        <v>1</v>
      </c>
    </row>
    <row r="740" spans="1:21" ht="14.4" customHeight="1" x14ac:dyDescent="0.3">
      <c r="A740" s="664">
        <v>30</v>
      </c>
      <c r="B740" s="665" t="s">
        <v>521</v>
      </c>
      <c r="C740" s="665" t="s">
        <v>3969</v>
      </c>
      <c r="D740" s="746" t="s">
        <v>5322</v>
      </c>
      <c r="E740" s="747" t="s">
        <v>3986</v>
      </c>
      <c r="F740" s="665" t="s">
        <v>3966</v>
      </c>
      <c r="G740" s="665" t="s">
        <v>4098</v>
      </c>
      <c r="H740" s="665" t="s">
        <v>2584</v>
      </c>
      <c r="I740" s="665" t="s">
        <v>2841</v>
      </c>
      <c r="J740" s="665" t="s">
        <v>3677</v>
      </c>
      <c r="K740" s="665" t="s">
        <v>3678</v>
      </c>
      <c r="L740" s="666">
        <v>120.61</v>
      </c>
      <c r="M740" s="666">
        <v>120.61</v>
      </c>
      <c r="N740" s="665">
        <v>1</v>
      </c>
      <c r="O740" s="748">
        <v>0.5</v>
      </c>
      <c r="P740" s="666"/>
      <c r="Q740" s="681">
        <v>0</v>
      </c>
      <c r="R740" s="665"/>
      <c r="S740" s="681">
        <v>0</v>
      </c>
      <c r="T740" s="748"/>
      <c r="U740" s="704">
        <v>0</v>
      </c>
    </row>
    <row r="741" spans="1:21" ht="14.4" customHeight="1" x14ac:dyDescent="0.3">
      <c r="A741" s="664">
        <v>30</v>
      </c>
      <c r="B741" s="665" t="s">
        <v>521</v>
      </c>
      <c r="C741" s="665" t="s">
        <v>3969</v>
      </c>
      <c r="D741" s="746" t="s">
        <v>5322</v>
      </c>
      <c r="E741" s="747" t="s">
        <v>3986</v>
      </c>
      <c r="F741" s="665" t="s">
        <v>3966</v>
      </c>
      <c r="G741" s="665" t="s">
        <v>4102</v>
      </c>
      <c r="H741" s="665" t="s">
        <v>522</v>
      </c>
      <c r="I741" s="665" t="s">
        <v>2312</v>
      </c>
      <c r="J741" s="665" t="s">
        <v>2313</v>
      </c>
      <c r="K741" s="665" t="s">
        <v>4687</v>
      </c>
      <c r="L741" s="666">
        <v>0</v>
      </c>
      <c r="M741" s="666">
        <v>0</v>
      </c>
      <c r="N741" s="665">
        <v>1</v>
      </c>
      <c r="O741" s="748">
        <v>0.5</v>
      </c>
      <c r="P741" s="666">
        <v>0</v>
      </c>
      <c r="Q741" s="681"/>
      <c r="R741" s="665">
        <v>1</v>
      </c>
      <c r="S741" s="681">
        <v>1</v>
      </c>
      <c r="T741" s="748">
        <v>0.5</v>
      </c>
      <c r="U741" s="704">
        <v>1</v>
      </c>
    </row>
    <row r="742" spans="1:21" ht="14.4" customHeight="1" x14ac:dyDescent="0.3">
      <c r="A742" s="664">
        <v>30</v>
      </c>
      <c r="B742" s="665" t="s">
        <v>521</v>
      </c>
      <c r="C742" s="665" t="s">
        <v>3969</v>
      </c>
      <c r="D742" s="746" t="s">
        <v>5322</v>
      </c>
      <c r="E742" s="747" t="s">
        <v>3988</v>
      </c>
      <c r="F742" s="665" t="s">
        <v>3966</v>
      </c>
      <c r="G742" s="665" t="s">
        <v>3990</v>
      </c>
      <c r="H742" s="665" t="s">
        <v>522</v>
      </c>
      <c r="I742" s="665" t="s">
        <v>1229</v>
      </c>
      <c r="J742" s="665" t="s">
        <v>1230</v>
      </c>
      <c r="K742" s="665" t="s">
        <v>4137</v>
      </c>
      <c r="L742" s="666">
        <v>72.55</v>
      </c>
      <c r="M742" s="666">
        <v>145.1</v>
      </c>
      <c r="N742" s="665">
        <v>2</v>
      </c>
      <c r="O742" s="748">
        <v>1</v>
      </c>
      <c r="P742" s="666">
        <v>72.55</v>
      </c>
      <c r="Q742" s="681">
        <v>0.5</v>
      </c>
      <c r="R742" s="665">
        <v>1</v>
      </c>
      <c r="S742" s="681">
        <v>0.5</v>
      </c>
      <c r="T742" s="748">
        <v>0.5</v>
      </c>
      <c r="U742" s="704">
        <v>0.5</v>
      </c>
    </row>
    <row r="743" spans="1:21" ht="14.4" customHeight="1" x14ac:dyDescent="0.3">
      <c r="A743" s="664">
        <v>30</v>
      </c>
      <c r="B743" s="665" t="s">
        <v>521</v>
      </c>
      <c r="C743" s="665" t="s">
        <v>3969</v>
      </c>
      <c r="D743" s="746" t="s">
        <v>5322</v>
      </c>
      <c r="E743" s="747" t="s">
        <v>3988</v>
      </c>
      <c r="F743" s="665" t="s">
        <v>3966</v>
      </c>
      <c r="G743" s="665" t="s">
        <v>3990</v>
      </c>
      <c r="H743" s="665" t="s">
        <v>522</v>
      </c>
      <c r="I743" s="665" t="s">
        <v>719</v>
      </c>
      <c r="J743" s="665" t="s">
        <v>720</v>
      </c>
      <c r="K743" s="665" t="s">
        <v>3991</v>
      </c>
      <c r="L743" s="666">
        <v>36.270000000000003</v>
      </c>
      <c r="M743" s="666">
        <v>108.81</v>
      </c>
      <c r="N743" s="665">
        <v>3</v>
      </c>
      <c r="O743" s="748">
        <v>1.5</v>
      </c>
      <c r="P743" s="666">
        <v>36.270000000000003</v>
      </c>
      <c r="Q743" s="681">
        <v>0.33333333333333337</v>
      </c>
      <c r="R743" s="665">
        <v>1</v>
      </c>
      <c r="S743" s="681">
        <v>0.33333333333333331</v>
      </c>
      <c r="T743" s="748">
        <v>0.5</v>
      </c>
      <c r="U743" s="704">
        <v>0.33333333333333331</v>
      </c>
    </row>
    <row r="744" spans="1:21" ht="14.4" customHeight="1" x14ac:dyDescent="0.3">
      <c r="A744" s="664">
        <v>30</v>
      </c>
      <c r="B744" s="665" t="s">
        <v>521</v>
      </c>
      <c r="C744" s="665" t="s">
        <v>3969</v>
      </c>
      <c r="D744" s="746" t="s">
        <v>5322</v>
      </c>
      <c r="E744" s="747" t="s">
        <v>3988</v>
      </c>
      <c r="F744" s="665" t="s">
        <v>3966</v>
      </c>
      <c r="G744" s="665" t="s">
        <v>3992</v>
      </c>
      <c r="H744" s="665" t="s">
        <v>2584</v>
      </c>
      <c r="I744" s="665" t="s">
        <v>2912</v>
      </c>
      <c r="J744" s="665" t="s">
        <v>3909</v>
      </c>
      <c r="K744" s="665" t="s">
        <v>3910</v>
      </c>
      <c r="L744" s="666">
        <v>9.4</v>
      </c>
      <c r="M744" s="666">
        <v>18.8</v>
      </c>
      <c r="N744" s="665">
        <v>2</v>
      </c>
      <c r="O744" s="748">
        <v>1</v>
      </c>
      <c r="P744" s="666"/>
      <c r="Q744" s="681">
        <v>0</v>
      </c>
      <c r="R744" s="665"/>
      <c r="S744" s="681">
        <v>0</v>
      </c>
      <c r="T744" s="748"/>
      <c r="U744" s="704">
        <v>0</v>
      </c>
    </row>
    <row r="745" spans="1:21" ht="14.4" customHeight="1" x14ac:dyDescent="0.3">
      <c r="A745" s="664">
        <v>30</v>
      </c>
      <c r="B745" s="665" t="s">
        <v>521</v>
      </c>
      <c r="C745" s="665" t="s">
        <v>3969</v>
      </c>
      <c r="D745" s="746" t="s">
        <v>5322</v>
      </c>
      <c r="E745" s="747" t="s">
        <v>3988</v>
      </c>
      <c r="F745" s="665" t="s">
        <v>3966</v>
      </c>
      <c r="G745" s="665" t="s">
        <v>3992</v>
      </c>
      <c r="H745" s="665" t="s">
        <v>522</v>
      </c>
      <c r="I745" s="665" t="s">
        <v>4688</v>
      </c>
      <c r="J745" s="665" t="s">
        <v>4689</v>
      </c>
      <c r="K745" s="665" t="s">
        <v>3908</v>
      </c>
      <c r="L745" s="666">
        <v>4.7</v>
      </c>
      <c r="M745" s="666">
        <v>4.7</v>
      </c>
      <c r="N745" s="665">
        <v>1</v>
      </c>
      <c r="O745" s="748">
        <v>0.5</v>
      </c>
      <c r="P745" s="666">
        <v>4.7</v>
      </c>
      <c r="Q745" s="681">
        <v>1</v>
      </c>
      <c r="R745" s="665">
        <v>1</v>
      </c>
      <c r="S745" s="681">
        <v>1</v>
      </c>
      <c r="T745" s="748">
        <v>0.5</v>
      </c>
      <c r="U745" s="704">
        <v>1</v>
      </c>
    </row>
    <row r="746" spans="1:21" ht="14.4" customHeight="1" x14ac:dyDescent="0.3">
      <c r="A746" s="664">
        <v>30</v>
      </c>
      <c r="B746" s="665" t="s">
        <v>521</v>
      </c>
      <c r="C746" s="665" t="s">
        <v>3969</v>
      </c>
      <c r="D746" s="746" t="s">
        <v>5322</v>
      </c>
      <c r="E746" s="747" t="s">
        <v>3988</v>
      </c>
      <c r="F746" s="665" t="s">
        <v>3966</v>
      </c>
      <c r="G746" s="665" t="s">
        <v>4139</v>
      </c>
      <c r="H746" s="665" t="s">
        <v>2584</v>
      </c>
      <c r="I746" s="665" t="s">
        <v>2601</v>
      </c>
      <c r="J746" s="665" t="s">
        <v>2602</v>
      </c>
      <c r="K746" s="665" t="s">
        <v>3703</v>
      </c>
      <c r="L746" s="666">
        <v>72</v>
      </c>
      <c r="M746" s="666">
        <v>72</v>
      </c>
      <c r="N746" s="665">
        <v>1</v>
      </c>
      <c r="O746" s="748">
        <v>0.5</v>
      </c>
      <c r="P746" s="666">
        <v>72</v>
      </c>
      <c r="Q746" s="681">
        <v>1</v>
      </c>
      <c r="R746" s="665">
        <v>1</v>
      </c>
      <c r="S746" s="681">
        <v>1</v>
      </c>
      <c r="T746" s="748">
        <v>0.5</v>
      </c>
      <c r="U746" s="704">
        <v>1</v>
      </c>
    </row>
    <row r="747" spans="1:21" ht="14.4" customHeight="1" x14ac:dyDescent="0.3">
      <c r="A747" s="664">
        <v>30</v>
      </c>
      <c r="B747" s="665" t="s">
        <v>521</v>
      </c>
      <c r="C747" s="665" t="s">
        <v>3969</v>
      </c>
      <c r="D747" s="746" t="s">
        <v>5322</v>
      </c>
      <c r="E747" s="747" t="s">
        <v>3988</v>
      </c>
      <c r="F747" s="665" t="s">
        <v>3966</v>
      </c>
      <c r="G747" s="665" t="s">
        <v>4139</v>
      </c>
      <c r="H747" s="665" t="s">
        <v>2584</v>
      </c>
      <c r="I747" s="665" t="s">
        <v>2605</v>
      </c>
      <c r="J747" s="665" t="s">
        <v>2602</v>
      </c>
      <c r="K747" s="665" t="s">
        <v>3704</v>
      </c>
      <c r="L747" s="666">
        <v>144.01</v>
      </c>
      <c r="M747" s="666">
        <v>144.01</v>
      </c>
      <c r="N747" s="665">
        <v>1</v>
      </c>
      <c r="O747" s="748">
        <v>0.5</v>
      </c>
      <c r="P747" s="666">
        <v>144.01</v>
      </c>
      <c r="Q747" s="681">
        <v>1</v>
      </c>
      <c r="R747" s="665">
        <v>1</v>
      </c>
      <c r="S747" s="681">
        <v>1</v>
      </c>
      <c r="T747" s="748">
        <v>0.5</v>
      </c>
      <c r="U747" s="704">
        <v>1</v>
      </c>
    </row>
    <row r="748" spans="1:21" ht="14.4" customHeight="1" x14ac:dyDescent="0.3">
      <c r="A748" s="664">
        <v>30</v>
      </c>
      <c r="B748" s="665" t="s">
        <v>521</v>
      </c>
      <c r="C748" s="665" t="s">
        <v>3969</v>
      </c>
      <c r="D748" s="746" t="s">
        <v>5322</v>
      </c>
      <c r="E748" s="747" t="s">
        <v>3988</v>
      </c>
      <c r="F748" s="665" t="s">
        <v>3966</v>
      </c>
      <c r="G748" s="665" t="s">
        <v>4110</v>
      </c>
      <c r="H748" s="665" t="s">
        <v>522</v>
      </c>
      <c r="I748" s="665" t="s">
        <v>1264</v>
      </c>
      <c r="J748" s="665" t="s">
        <v>1265</v>
      </c>
      <c r="K748" s="665" t="s">
        <v>3732</v>
      </c>
      <c r="L748" s="666">
        <v>62.18</v>
      </c>
      <c r="M748" s="666">
        <v>62.18</v>
      </c>
      <c r="N748" s="665">
        <v>1</v>
      </c>
      <c r="O748" s="748">
        <v>0.5</v>
      </c>
      <c r="P748" s="666"/>
      <c r="Q748" s="681">
        <v>0</v>
      </c>
      <c r="R748" s="665"/>
      <c r="S748" s="681">
        <v>0</v>
      </c>
      <c r="T748" s="748"/>
      <c r="U748" s="704">
        <v>0</v>
      </c>
    </row>
    <row r="749" spans="1:21" ht="14.4" customHeight="1" x14ac:dyDescent="0.3">
      <c r="A749" s="664">
        <v>30</v>
      </c>
      <c r="B749" s="665" t="s">
        <v>521</v>
      </c>
      <c r="C749" s="665" t="s">
        <v>3969</v>
      </c>
      <c r="D749" s="746" t="s">
        <v>5322</v>
      </c>
      <c r="E749" s="747" t="s">
        <v>3988</v>
      </c>
      <c r="F749" s="665" t="s">
        <v>3966</v>
      </c>
      <c r="G749" s="665" t="s">
        <v>4110</v>
      </c>
      <c r="H749" s="665" t="s">
        <v>522</v>
      </c>
      <c r="I749" s="665" t="s">
        <v>1261</v>
      </c>
      <c r="J749" s="665" t="s">
        <v>1258</v>
      </c>
      <c r="K749" s="665" t="s">
        <v>3746</v>
      </c>
      <c r="L749" s="666">
        <v>31.09</v>
      </c>
      <c r="M749" s="666">
        <v>124.36</v>
      </c>
      <c r="N749" s="665">
        <v>4</v>
      </c>
      <c r="O749" s="748">
        <v>2</v>
      </c>
      <c r="P749" s="666"/>
      <c r="Q749" s="681">
        <v>0</v>
      </c>
      <c r="R749" s="665"/>
      <c r="S749" s="681">
        <v>0</v>
      </c>
      <c r="T749" s="748"/>
      <c r="U749" s="704">
        <v>0</v>
      </c>
    </row>
    <row r="750" spans="1:21" ht="14.4" customHeight="1" x14ac:dyDescent="0.3">
      <c r="A750" s="664">
        <v>30</v>
      </c>
      <c r="B750" s="665" t="s">
        <v>521</v>
      </c>
      <c r="C750" s="665" t="s">
        <v>3969</v>
      </c>
      <c r="D750" s="746" t="s">
        <v>5322</v>
      </c>
      <c r="E750" s="747" t="s">
        <v>3988</v>
      </c>
      <c r="F750" s="665" t="s">
        <v>3966</v>
      </c>
      <c r="G750" s="665" t="s">
        <v>4000</v>
      </c>
      <c r="H750" s="665" t="s">
        <v>2584</v>
      </c>
      <c r="I750" s="665" t="s">
        <v>4147</v>
      </c>
      <c r="J750" s="665" t="s">
        <v>4148</v>
      </c>
      <c r="K750" s="665" t="s">
        <v>4149</v>
      </c>
      <c r="L750" s="666">
        <v>278.64</v>
      </c>
      <c r="M750" s="666">
        <v>278.64</v>
      </c>
      <c r="N750" s="665">
        <v>1</v>
      </c>
      <c r="O750" s="748">
        <v>0.5</v>
      </c>
      <c r="P750" s="666"/>
      <c r="Q750" s="681">
        <v>0</v>
      </c>
      <c r="R750" s="665"/>
      <c r="S750" s="681">
        <v>0</v>
      </c>
      <c r="T750" s="748"/>
      <c r="U750" s="704">
        <v>0</v>
      </c>
    </row>
    <row r="751" spans="1:21" ht="14.4" customHeight="1" x14ac:dyDescent="0.3">
      <c r="A751" s="664">
        <v>30</v>
      </c>
      <c r="B751" s="665" t="s">
        <v>521</v>
      </c>
      <c r="C751" s="665" t="s">
        <v>3969</v>
      </c>
      <c r="D751" s="746" t="s">
        <v>5322</v>
      </c>
      <c r="E751" s="747" t="s">
        <v>3988</v>
      </c>
      <c r="F751" s="665" t="s">
        <v>3966</v>
      </c>
      <c r="G751" s="665" t="s">
        <v>4000</v>
      </c>
      <c r="H751" s="665" t="s">
        <v>2584</v>
      </c>
      <c r="I751" s="665" t="s">
        <v>2716</v>
      </c>
      <c r="J751" s="665" t="s">
        <v>3781</v>
      </c>
      <c r="K751" s="665" t="s">
        <v>3722</v>
      </c>
      <c r="L751" s="666">
        <v>58.86</v>
      </c>
      <c r="M751" s="666">
        <v>58.86</v>
      </c>
      <c r="N751" s="665">
        <v>1</v>
      </c>
      <c r="O751" s="748">
        <v>0.5</v>
      </c>
      <c r="P751" s="666">
        <v>58.86</v>
      </c>
      <c r="Q751" s="681">
        <v>1</v>
      </c>
      <c r="R751" s="665">
        <v>1</v>
      </c>
      <c r="S751" s="681">
        <v>1</v>
      </c>
      <c r="T751" s="748">
        <v>0.5</v>
      </c>
      <c r="U751" s="704">
        <v>1</v>
      </c>
    </row>
    <row r="752" spans="1:21" ht="14.4" customHeight="1" x14ac:dyDescent="0.3">
      <c r="A752" s="664">
        <v>30</v>
      </c>
      <c r="B752" s="665" t="s">
        <v>521</v>
      </c>
      <c r="C752" s="665" t="s">
        <v>3969</v>
      </c>
      <c r="D752" s="746" t="s">
        <v>5322</v>
      </c>
      <c r="E752" s="747" t="s">
        <v>3988</v>
      </c>
      <c r="F752" s="665" t="s">
        <v>3966</v>
      </c>
      <c r="G752" s="665" t="s">
        <v>4000</v>
      </c>
      <c r="H752" s="665" t="s">
        <v>2584</v>
      </c>
      <c r="I752" s="665" t="s">
        <v>2719</v>
      </c>
      <c r="J752" s="665" t="s">
        <v>2724</v>
      </c>
      <c r="K752" s="665" t="s">
        <v>3779</v>
      </c>
      <c r="L752" s="666">
        <v>117.73</v>
      </c>
      <c r="M752" s="666">
        <v>824.11</v>
      </c>
      <c r="N752" s="665">
        <v>7</v>
      </c>
      <c r="O752" s="748">
        <v>3.5</v>
      </c>
      <c r="P752" s="666">
        <v>353.19</v>
      </c>
      <c r="Q752" s="681">
        <v>0.42857142857142855</v>
      </c>
      <c r="R752" s="665">
        <v>3</v>
      </c>
      <c r="S752" s="681">
        <v>0.42857142857142855</v>
      </c>
      <c r="T752" s="748">
        <v>1.5</v>
      </c>
      <c r="U752" s="704">
        <v>0.42857142857142855</v>
      </c>
    </row>
    <row r="753" spans="1:21" ht="14.4" customHeight="1" x14ac:dyDescent="0.3">
      <c r="A753" s="664">
        <v>30</v>
      </c>
      <c r="B753" s="665" t="s">
        <v>521</v>
      </c>
      <c r="C753" s="665" t="s">
        <v>3969</v>
      </c>
      <c r="D753" s="746" t="s">
        <v>5322</v>
      </c>
      <c r="E753" s="747" t="s">
        <v>3988</v>
      </c>
      <c r="F753" s="665" t="s">
        <v>3966</v>
      </c>
      <c r="G753" s="665" t="s">
        <v>4000</v>
      </c>
      <c r="H753" s="665" t="s">
        <v>2584</v>
      </c>
      <c r="I753" s="665" t="s">
        <v>2833</v>
      </c>
      <c r="J753" s="665" t="s">
        <v>2838</v>
      </c>
      <c r="K753" s="665" t="s">
        <v>3783</v>
      </c>
      <c r="L753" s="666">
        <v>181.13</v>
      </c>
      <c r="M753" s="666">
        <v>181.13</v>
      </c>
      <c r="N753" s="665">
        <v>1</v>
      </c>
      <c r="O753" s="748">
        <v>0.5</v>
      </c>
      <c r="P753" s="666"/>
      <c r="Q753" s="681">
        <v>0</v>
      </c>
      <c r="R753" s="665"/>
      <c r="S753" s="681">
        <v>0</v>
      </c>
      <c r="T753" s="748"/>
      <c r="U753" s="704">
        <v>0</v>
      </c>
    </row>
    <row r="754" spans="1:21" ht="14.4" customHeight="1" x14ac:dyDescent="0.3">
      <c r="A754" s="664">
        <v>30</v>
      </c>
      <c r="B754" s="665" t="s">
        <v>521</v>
      </c>
      <c r="C754" s="665" t="s">
        <v>3969</v>
      </c>
      <c r="D754" s="746" t="s">
        <v>5322</v>
      </c>
      <c r="E754" s="747" t="s">
        <v>3988</v>
      </c>
      <c r="F754" s="665" t="s">
        <v>3966</v>
      </c>
      <c r="G754" s="665" t="s">
        <v>4153</v>
      </c>
      <c r="H754" s="665" t="s">
        <v>2584</v>
      </c>
      <c r="I754" s="665" t="s">
        <v>1519</v>
      </c>
      <c r="J754" s="665" t="s">
        <v>2844</v>
      </c>
      <c r="K754" s="665" t="s">
        <v>3930</v>
      </c>
      <c r="L754" s="666">
        <v>103.8</v>
      </c>
      <c r="M754" s="666">
        <v>103.8</v>
      </c>
      <c r="N754" s="665">
        <v>1</v>
      </c>
      <c r="O754" s="748">
        <v>0.5</v>
      </c>
      <c r="P754" s="666">
        <v>103.8</v>
      </c>
      <c r="Q754" s="681">
        <v>1</v>
      </c>
      <c r="R754" s="665">
        <v>1</v>
      </c>
      <c r="S754" s="681">
        <v>1</v>
      </c>
      <c r="T754" s="748">
        <v>0.5</v>
      </c>
      <c r="U754" s="704">
        <v>1</v>
      </c>
    </row>
    <row r="755" spans="1:21" ht="14.4" customHeight="1" x14ac:dyDescent="0.3">
      <c r="A755" s="664">
        <v>30</v>
      </c>
      <c r="B755" s="665" t="s">
        <v>521</v>
      </c>
      <c r="C755" s="665" t="s">
        <v>3969</v>
      </c>
      <c r="D755" s="746" t="s">
        <v>5322</v>
      </c>
      <c r="E755" s="747" t="s">
        <v>3988</v>
      </c>
      <c r="F755" s="665" t="s">
        <v>3966</v>
      </c>
      <c r="G755" s="665" t="s">
        <v>4003</v>
      </c>
      <c r="H755" s="665" t="s">
        <v>2584</v>
      </c>
      <c r="I755" s="665" t="s">
        <v>2647</v>
      </c>
      <c r="J755" s="665" t="s">
        <v>2648</v>
      </c>
      <c r="K755" s="665" t="s">
        <v>3721</v>
      </c>
      <c r="L755" s="666">
        <v>35.11</v>
      </c>
      <c r="M755" s="666">
        <v>35.11</v>
      </c>
      <c r="N755" s="665">
        <v>1</v>
      </c>
      <c r="O755" s="748">
        <v>0.5</v>
      </c>
      <c r="P755" s="666"/>
      <c r="Q755" s="681">
        <v>0</v>
      </c>
      <c r="R755" s="665"/>
      <c r="S755" s="681">
        <v>0</v>
      </c>
      <c r="T755" s="748"/>
      <c r="U755" s="704">
        <v>0</v>
      </c>
    </row>
    <row r="756" spans="1:21" ht="14.4" customHeight="1" x14ac:dyDescent="0.3">
      <c r="A756" s="664">
        <v>30</v>
      </c>
      <c r="B756" s="665" t="s">
        <v>521</v>
      </c>
      <c r="C756" s="665" t="s">
        <v>3969</v>
      </c>
      <c r="D756" s="746" t="s">
        <v>5322</v>
      </c>
      <c r="E756" s="747" t="s">
        <v>3988</v>
      </c>
      <c r="F756" s="665" t="s">
        <v>3966</v>
      </c>
      <c r="G756" s="665" t="s">
        <v>4003</v>
      </c>
      <c r="H756" s="665" t="s">
        <v>2584</v>
      </c>
      <c r="I756" s="665" t="s">
        <v>2650</v>
      </c>
      <c r="J756" s="665" t="s">
        <v>2651</v>
      </c>
      <c r="K756" s="665" t="s">
        <v>3722</v>
      </c>
      <c r="L756" s="666">
        <v>70.23</v>
      </c>
      <c r="M756" s="666">
        <v>140.46</v>
      </c>
      <c r="N756" s="665">
        <v>2</v>
      </c>
      <c r="O756" s="748">
        <v>1</v>
      </c>
      <c r="P756" s="666">
        <v>70.23</v>
      </c>
      <c r="Q756" s="681">
        <v>0.5</v>
      </c>
      <c r="R756" s="665">
        <v>1</v>
      </c>
      <c r="S756" s="681">
        <v>0.5</v>
      </c>
      <c r="T756" s="748">
        <v>0.5</v>
      </c>
      <c r="U756" s="704">
        <v>0.5</v>
      </c>
    </row>
    <row r="757" spans="1:21" ht="14.4" customHeight="1" x14ac:dyDescent="0.3">
      <c r="A757" s="664">
        <v>30</v>
      </c>
      <c r="B757" s="665" t="s">
        <v>521</v>
      </c>
      <c r="C757" s="665" t="s">
        <v>3969</v>
      </c>
      <c r="D757" s="746" t="s">
        <v>5322</v>
      </c>
      <c r="E757" s="747" t="s">
        <v>3988</v>
      </c>
      <c r="F757" s="665" t="s">
        <v>3966</v>
      </c>
      <c r="G757" s="665" t="s">
        <v>4690</v>
      </c>
      <c r="H757" s="665" t="s">
        <v>522</v>
      </c>
      <c r="I757" s="665" t="s">
        <v>3258</v>
      </c>
      <c r="J757" s="665" t="s">
        <v>3259</v>
      </c>
      <c r="K757" s="665" t="s">
        <v>3828</v>
      </c>
      <c r="L757" s="666">
        <v>170.52</v>
      </c>
      <c r="M757" s="666">
        <v>170.52</v>
      </c>
      <c r="N757" s="665">
        <v>1</v>
      </c>
      <c r="O757" s="748">
        <v>0.5</v>
      </c>
      <c r="P757" s="666"/>
      <c r="Q757" s="681">
        <v>0</v>
      </c>
      <c r="R757" s="665"/>
      <c r="S757" s="681">
        <v>0</v>
      </c>
      <c r="T757" s="748"/>
      <c r="U757" s="704">
        <v>0</v>
      </c>
    </row>
    <row r="758" spans="1:21" ht="14.4" customHeight="1" x14ac:dyDescent="0.3">
      <c r="A758" s="664">
        <v>30</v>
      </c>
      <c r="B758" s="665" t="s">
        <v>521</v>
      </c>
      <c r="C758" s="665" t="s">
        <v>3969</v>
      </c>
      <c r="D758" s="746" t="s">
        <v>5322</v>
      </c>
      <c r="E758" s="747" t="s">
        <v>3988</v>
      </c>
      <c r="F758" s="665" t="s">
        <v>3966</v>
      </c>
      <c r="G758" s="665" t="s">
        <v>4006</v>
      </c>
      <c r="H758" s="665" t="s">
        <v>2584</v>
      </c>
      <c r="I758" s="665" t="s">
        <v>2793</v>
      </c>
      <c r="J758" s="665" t="s">
        <v>2794</v>
      </c>
      <c r="K758" s="665" t="s">
        <v>3722</v>
      </c>
      <c r="L758" s="666">
        <v>65.989999999999995</v>
      </c>
      <c r="M758" s="666">
        <v>65.989999999999995</v>
      </c>
      <c r="N758" s="665">
        <v>1</v>
      </c>
      <c r="O758" s="748">
        <v>0.5</v>
      </c>
      <c r="P758" s="666"/>
      <c r="Q758" s="681">
        <v>0</v>
      </c>
      <c r="R758" s="665"/>
      <c r="S758" s="681">
        <v>0</v>
      </c>
      <c r="T758" s="748"/>
      <c r="U758" s="704">
        <v>0</v>
      </c>
    </row>
    <row r="759" spans="1:21" ht="14.4" customHeight="1" x14ac:dyDescent="0.3">
      <c r="A759" s="664">
        <v>30</v>
      </c>
      <c r="B759" s="665" t="s">
        <v>521</v>
      </c>
      <c r="C759" s="665" t="s">
        <v>3969</v>
      </c>
      <c r="D759" s="746" t="s">
        <v>5322</v>
      </c>
      <c r="E759" s="747" t="s">
        <v>3988</v>
      </c>
      <c r="F759" s="665" t="s">
        <v>3966</v>
      </c>
      <c r="G759" s="665" t="s">
        <v>4006</v>
      </c>
      <c r="H759" s="665" t="s">
        <v>2584</v>
      </c>
      <c r="I759" s="665" t="s">
        <v>2930</v>
      </c>
      <c r="J759" s="665" t="s">
        <v>2931</v>
      </c>
      <c r="K759" s="665" t="s">
        <v>3779</v>
      </c>
      <c r="L759" s="666">
        <v>132</v>
      </c>
      <c r="M759" s="666">
        <v>132</v>
      </c>
      <c r="N759" s="665">
        <v>1</v>
      </c>
      <c r="O759" s="748">
        <v>0.5</v>
      </c>
      <c r="P759" s="666">
        <v>132</v>
      </c>
      <c r="Q759" s="681">
        <v>1</v>
      </c>
      <c r="R759" s="665">
        <v>1</v>
      </c>
      <c r="S759" s="681">
        <v>1</v>
      </c>
      <c r="T759" s="748">
        <v>0.5</v>
      </c>
      <c r="U759" s="704">
        <v>1</v>
      </c>
    </row>
    <row r="760" spans="1:21" ht="14.4" customHeight="1" x14ac:dyDescent="0.3">
      <c r="A760" s="664">
        <v>30</v>
      </c>
      <c r="B760" s="665" t="s">
        <v>521</v>
      </c>
      <c r="C760" s="665" t="s">
        <v>3969</v>
      </c>
      <c r="D760" s="746" t="s">
        <v>5322</v>
      </c>
      <c r="E760" s="747" t="s">
        <v>3988</v>
      </c>
      <c r="F760" s="665" t="s">
        <v>3966</v>
      </c>
      <c r="G760" s="665" t="s">
        <v>4160</v>
      </c>
      <c r="H760" s="665" t="s">
        <v>522</v>
      </c>
      <c r="I760" s="665" t="s">
        <v>1042</v>
      </c>
      <c r="J760" s="665" t="s">
        <v>4161</v>
      </c>
      <c r="K760" s="665" t="s">
        <v>4162</v>
      </c>
      <c r="L760" s="666">
        <v>23.72</v>
      </c>
      <c r="M760" s="666">
        <v>23.72</v>
      </c>
      <c r="N760" s="665">
        <v>1</v>
      </c>
      <c r="O760" s="748">
        <v>0.5</v>
      </c>
      <c r="P760" s="666"/>
      <c r="Q760" s="681">
        <v>0</v>
      </c>
      <c r="R760" s="665"/>
      <c r="S760" s="681">
        <v>0</v>
      </c>
      <c r="T760" s="748"/>
      <c r="U760" s="704">
        <v>0</v>
      </c>
    </row>
    <row r="761" spans="1:21" ht="14.4" customHeight="1" x14ac:dyDescent="0.3">
      <c r="A761" s="664">
        <v>30</v>
      </c>
      <c r="B761" s="665" t="s">
        <v>521</v>
      </c>
      <c r="C761" s="665" t="s">
        <v>3969</v>
      </c>
      <c r="D761" s="746" t="s">
        <v>5322</v>
      </c>
      <c r="E761" s="747" t="s">
        <v>3988</v>
      </c>
      <c r="F761" s="665" t="s">
        <v>3966</v>
      </c>
      <c r="G761" s="665" t="s">
        <v>4163</v>
      </c>
      <c r="H761" s="665" t="s">
        <v>522</v>
      </c>
      <c r="I761" s="665" t="s">
        <v>784</v>
      </c>
      <c r="J761" s="665" t="s">
        <v>785</v>
      </c>
      <c r="K761" s="665" t="s">
        <v>4164</v>
      </c>
      <c r="L761" s="666">
        <v>91.11</v>
      </c>
      <c r="M761" s="666">
        <v>364.44</v>
      </c>
      <c r="N761" s="665">
        <v>4</v>
      </c>
      <c r="O761" s="748">
        <v>3</v>
      </c>
      <c r="P761" s="666">
        <v>91.11</v>
      </c>
      <c r="Q761" s="681">
        <v>0.25</v>
      </c>
      <c r="R761" s="665">
        <v>1</v>
      </c>
      <c r="S761" s="681">
        <v>0.25</v>
      </c>
      <c r="T761" s="748">
        <v>0.5</v>
      </c>
      <c r="U761" s="704">
        <v>0.16666666666666666</v>
      </c>
    </row>
    <row r="762" spans="1:21" ht="14.4" customHeight="1" x14ac:dyDescent="0.3">
      <c r="A762" s="664">
        <v>30</v>
      </c>
      <c r="B762" s="665" t="s">
        <v>521</v>
      </c>
      <c r="C762" s="665" t="s">
        <v>3969</v>
      </c>
      <c r="D762" s="746" t="s">
        <v>5322</v>
      </c>
      <c r="E762" s="747" t="s">
        <v>3988</v>
      </c>
      <c r="F762" s="665" t="s">
        <v>3966</v>
      </c>
      <c r="G762" s="665" t="s">
        <v>4691</v>
      </c>
      <c r="H762" s="665" t="s">
        <v>522</v>
      </c>
      <c r="I762" s="665" t="s">
        <v>1607</v>
      </c>
      <c r="J762" s="665" t="s">
        <v>4692</v>
      </c>
      <c r="K762" s="665" t="s">
        <v>4473</v>
      </c>
      <c r="L762" s="666">
        <v>83.35</v>
      </c>
      <c r="M762" s="666">
        <v>83.35</v>
      </c>
      <c r="N762" s="665">
        <v>1</v>
      </c>
      <c r="O762" s="748">
        <v>0.5</v>
      </c>
      <c r="P762" s="666"/>
      <c r="Q762" s="681">
        <v>0</v>
      </c>
      <c r="R762" s="665"/>
      <c r="S762" s="681">
        <v>0</v>
      </c>
      <c r="T762" s="748"/>
      <c r="U762" s="704">
        <v>0</v>
      </c>
    </row>
    <row r="763" spans="1:21" ht="14.4" customHeight="1" x14ac:dyDescent="0.3">
      <c r="A763" s="664">
        <v>30</v>
      </c>
      <c r="B763" s="665" t="s">
        <v>521</v>
      </c>
      <c r="C763" s="665" t="s">
        <v>3969</v>
      </c>
      <c r="D763" s="746" t="s">
        <v>5322</v>
      </c>
      <c r="E763" s="747" t="s">
        <v>3988</v>
      </c>
      <c r="F763" s="665" t="s">
        <v>3966</v>
      </c>
      <c r="G763" s="665" t="s">
        <v>4009</v>
      </c>
      <c r="H763" s="665" t="s">
        <v>522</v>
      </c>
      <c r="I763" s="665" t="s">
        <v>1748</v>
      </c>
      <c r="J763" s="665" t="s">
        <v>1749</v>
      </c>
      <c r="K763" s="665" t="s">
        <v>3722</v>
      </c>
      <c r="L763" s="666">
        <v>0</v>
      </c>
      <c r="M763" s="666">
        <v>0</v>
      </c>
      <c r="N763" s="665">
        <v>1</v>
      </c>
      <c r="O763" s="748">
        <v>0.5</v>
      </c>
      <c r="P763" s="666"/>
      <c r="Q763" s="681"/>
      <c r="R763" s="665"/>
      <c r="S763" s="681">
        <v>0</v>
      </c>
      <c r="T763" s="748"/>
      <c r="U763" s="704">
        <v>0</v>
      </c>
    </row>
    <row r="764" spans="1:21" ht="14.4" customHeight="1" x14ac:dyDescent="0.3">
      <c r="A764" s="664">
        <v>30</v>
      </c>
      <c r="B764" s="665" t="s">
        <v>521</v>
      </c>
      <c r="C764" s="665" t="s">
        <v>3969</v>
      </c>
      <c r="D764" s="746" t="s">
        <v>5322</v>
      </c>
      <c r="E764" s="747" t="s">
        <v>3988</v>
      </c>
      <c r="F764" s="665" t="s">
        <v>3966</v>
      </c>
      <c r="G764" s="665" t="s">
        <v>4180</v>
      </c>
      <c r="H764" s="665" t="s">
        <v>522</v>
      </c>
      <c r="I764" s="665" t="s">
        <v>1430</v>
      </c>
      <c r="J764" s="665" t="s">
        <v>4181</v>
      </c>
      <c r="K764" s="665" t="s">
        <v>4182</v>
      </c>
      <c r="L764" s="666">
        <v>484.75</v>
      </c>
      <c r="M764" s="666">
        <v>969.5</v>
      </c>
      <c r="N764" s="665">
        <v>2</v>
      </c>
      <c r="O764" s="748">
        <v>2</v>
      </c>
      <c r="P764" s="666"/>
      <c r="Q764" s="681">
        <v>0</v>
      </c>
      <c r="R764" s="665"/>
      <c r="S764" s="681">
        <v>0</v>
      </c>
      <c r="T764" s="748"/>
      <c r="U764" s="704">
        <v>0</v>
      </c>
    </row>
    <row r="765" spans="1:21" ht="14.4" customHeight="1" x14ac:dyDescent="0.3">
      <c r="A765" s="664">
        <v>30</v>
      </c>
      <c r="B765" s="665" t="s">
        <v>521</v>
      </c>
      <c r="C765" s="665" t="s">
        <v>3969</v>
      </c>
      <c r="D765" s="746" t="s">
        <v>5322</v>
      </c>
      <c r="E765" s="747" t="s">
        <v>3988</v>
      </c>
      <c r="F765" s="665" t="s">
        <v>3966</v>
      </c>
      <c r="G765" s="665" t="s">
        <v>4014</v>
      </c>
      <c r="H765" s="665" t="s">
        <v>522</v>
      </c>
      <c r="I765" s="665" t="s">
        <v>936</v>
      </c>
      <c r="J765" s="665" t="s">
        <v>937</v>
      </c>
      <c r="K765" s="665" t="s">
        <v>4190</v>
      </c>
      <c r="L765" s="666">
        <v>58.97</v>
      </c>
      <c r="M765" s="666">
        <v>117.94</v>
      </c>
      <c r="N765" s="665">
        <v>2</v>
      </c>
      <c r="O765" s="748">
        <v>1</v>
      </c>
      <c r="P765" s="666"/>
      <c r="Q765" s="681">
        <v>0</v>
      </c>
      <c r="R765" s="665"/>
      <c r="S765" s="681">
        <v>0</v>
      </c>
      <c r="T765" s="748"/>
      <c r="U765" s="704">
        <v>0</v>
      </c>
    </row>
    <row r="766" spans="1:21" ht="14.4" customHeight="1" x14ac:dyDescent="0.3">
      <c r="A766" s="664">
        <v>30</v>
      </c>
      <c r="B766" s="665" t="s">
        <v>521</v>
      </c>
      <c r="C766" s="665" t="s">
        <v>3969</v>
      </c>
      <c r="D766" s="746" t="s">
        <v>5322</v>
      </c>
      <c r="E766" s="747" t="s">
        <v>3988</v>
      </c>
      <c r="F766" s="665" t="s">
        <v>3966</v>
      </c>
      <c r="G766" s="665" t="s">
        <v>4014</v>
      </c>
      <c r="H766" s="665" t="s">
        <v>522</v>
      </c>
      <c r="I766" s="665" t="s">
        <v>950</v>
      </c>
      <c r="J766" s="665" t="s">
        <v>947</v>
      </c>
      <c r="K766" s="665" t="s">
        <v>4191</v>
      </c>
      <c r="L766" s="666">
        <v>196.56</v>
      </c>
      <c r="M766" s="666">
        <v>196.56</v>
      </c>
      <c r="N766" s="665">
        <v>1</v>
      </c>
      <c r="O766" s="748">
        <v>0.5</v>
      </c>
      <c r="P766" s="666"/>
      <c r="Q766" s="681">
        <v>0</v>
      </c>
      <c r="R766" s="665"/>
      <c r="S766" s="681">
        <v>0</v>
      </c>
      <c r="T766" s="748"/>
      <c r="U766" s="704">
        <v>0</v>
      </c>
    </row>
    <row r="767" spans="1:21" ht="14.4" customHeight="1" x14ac:dyDescent="0.3">
      <c r="A767" s="664">
        <v>30</v>
      </c>
      <c r="B767" s="665" t="s">
        <v>521</v>
      </c>
      <c r="C767" s="665" t="s">
        <v>3969</v>
      </c>
      <c r="D767" s="746" t="s">
        <v>5322</v>
      </c>
      <c r="E767" s="747" t="s">
        <v>3988</v>
      </c>
      <c r="F767" s="665" t="s">
        <v>3966</v>
      </c>
      <c r="G767" s="665" t="s">
        <v>4014</v>
      </c>
      <c r="H767" s="665" t="s">
        <v>522</v>
      </c>
      <c r="I767" s="665" t="s">
        <v>1154</v>
      </c>
      <c r="J767" s="665" t="s">
        <v>4017</v>
      </c>
      <c r="K767" s="665" t="s">
        <v>4015</v>
      </c>
      <c r="L767" s="666">
        <v>63.7</v>
      </c>
      <c r="M767" s="666">
        <v>637</v>
      </c>
      <c r="N767" s="665">
        <v>10</v>
      </c>
      <c r="O767" s="748">
        <v>5</v>
      </c>
      <c r="P767" s="666">
        <v>191.10000000000002</v>
      </c>
      <c r="Q767" s="681">
        <v>0.30000000000000004</v>
      </c>
      <c r="R767" s="665">
        <v>3</v>
      </c>
      <c r="S767" s="681">
        <v>0.3</v>
      </c>
      <c r="T767" s="748">
        <v>1.5</v>
      </c>
      <c r="U767" s="704">
        <v>0.3</v>
      </c>
    </row>
    <row r="768" spans="1:21" ht="14.4" customHeight="1" x14ac:dyDescent="0.3">
      <c r="A768" s="664">
        <v>30</v>
      </c>
      <c r="B768" s="665" t="s">
        <v>521</v>
      </c>
      <c r="C768" s="665" t="s">
        <v>3969</v>
      </c>
      <c r="D768" s="746" t="s">
        <v>5322</v>
      </c>
      <c r="E768" s="747" t="s">
        <v>3988</v>
      </c>
      <c r="F768" s="665" t="s">
        <v>3966</v>
      </c>
      <c r="G768" s="665" t="s">
        <v>4019</v>
      </c>
      <c r="H768" s="665" t="s">
        <v>2584</v>
      </c>
      <c r="I768" s="665" t="s">
        <v>2705</v>
      </c>
      <c r="J768" s="665" t="s">
        <v>2706</v>
      </c>
      <c r="K768" s="665" t="s">
        <v>3893</v>
      </c>
      <c r="L768" s="666">
        <v>848.49</v>
      </c>
      <c r="M768" s="666">
        <v>1696.98</v>
      </c>
      <c r="N768" s="665">
        <v>2</v>
      </c>
      <c r="O768" s="748">
        <v>0.5</v>
      </c>
      <c r="P768" s="666">
        <v>1696.98</v>
      </c>
      <c r="Q768" s="681">
        <v>1</v>
      </c>
      <c r="R768" s="665">
        <v>2</v>
      </c>
      <c r="S768" s="681">
        <v>1</v>
      </c>
      <c r="T768" s="748">
        <v>0.5</v>
      </c>
      <c r="U768" s="704">
        <v>1</v>
      </c>
    </row>
    <row r="769" spans="1:21" ht="14.4" customHeight="1" x14ac:dyDescent="0.3">
      <c r="A769" s="664">
        <v>30</v>
      </c>
      <c r="B769" s="665" t="s">
        <v>521</v>
      </c>
      <c r="C769" s="665" t="s">
        <v>3969</v>
      </c>
      <c r="D769" s="746" t="s">
        <v>5322</v>
      </c>
      <c r="E769" s="747" t="s">
        <v>3988</v>
      </c>
      <c r="F769" s="665" t="s">
        <v>3966</v>
      </c>
      <c r="G769" s="665" t="s">
        <v>4195</v>
      </c>
      <c r="H769" s="665" t="s">
        <v>522</v>
      </c>
      <c r="I769" s="665" t="s">
        <v>1860</v>
      </c>
      <c r="J769" s="665" t="s">
        <v>4196</v>
      </c>
      <c r="K769" s="665" t="s">
        <v>4197</v>
      </c>
      <c r="L769" s="666">
        <v>0</v>
      </c>
      <c r="M769" s="666">
        <v>0</v>
      </c>
      <c r="N769" s="665">
        <v>2</v>
      </c>
      <c r="O769" s="748">
        <v>0.5</v>
      </c>
      <c r="P769" s="666">
        <v>0</v>
      </c>
      <c r="Q769" s="681"/>
      <c r="R769" s="665">
        <v>2</v>
      </c>
      <c r="S769" s="681">
        <v>1</v>
      </c>
      <c r="T769" s="748">
        <v>0.5</v>
      </c>
      <c r="U769" s="704">
        <v>1</v>
      </c>
    </row>
    <row r="770" spans="1:21" ht="14.4" customHeight="1" x14ac:dyDescent="0.3">
      <c r="A770" s="664">
        <v>30</v>
      </c>
      <c r="B770" s="665" t="s">
        <v>521</v>
      </c>
      <c r="C770" s="665" t="s">
        <v>3969</v>
      </c>
      <c r="D770" s="746" t="s">
        <v>5322</v>
      </c>
      <c r="E770" s="747" t="s">
        <v>3988</v>
      </c>
      <c r="F770" s="665" t="s">
        <v>3966</v>
      </c>
      <c r="G770" s="665" t="s">
        <v>4203</v>
      </c>
      <c r="H770" s="665" t="s">
        <v>522</v>
      </c>
      <c r="I770" s="665" t="s">
        <v>1213</v>
      </c>
      <c r="J770" s="665" t="s">
        <v>1214</v>
      </c>
      <c r="K770" s="665" t="s">
        <v>4204</v>
      </c>
      <c r="L770" s="666">
        <v>33</v>
      </c>
      <c r="M770" s="666">
        <v>165</v>
      </c>
      <c r="N770" s="665">
        <v>5</v>
      </c>
      <c r="O770" s="748">
        <v>2.5</v>
      </c>
      <c r="P770" s="666">
        <v>66</v>
      </c>
      <c r="Q770" s="681">
        <v>0.4</v>
      </c>
      <c r="R770" s="665">
        <v>2</v>
      </c>
      <c r="S770" s="681">
        <v>0.4</v>
      </c>
      <c r="T770" s="748">
        <v>1</v>
      </c>
      <c r="U770" s="704">
        <v>0.4</v>
      </c>
    </row>
    <row r="771" spans="1:21" ht="14.4" customHeight="1" x14ac:dyDescent="0.3">
      <c r="A771" s="664">
        <v>30</v>
      </c>
      <c r="B771" s="665" t="s">
        <v>521</v>
      </c>
      <c r="C771" s="665" t="s">
        <v>3969</v>
      </c>
      <c r="D771" s="746" t="s">
        <v>5322</v>
      </c>
      <c r="E771" s="747" t="s">
        <v>3988</v>
      </c>
      <c r="F771" s="665" t="s">
        <v>3966</v>
      </c>
      <c r="G771" s="665" t="s">
        <v>4203</v>
      </c>
      <c r="H771" s="665" t="s">
        <v>522</v>
      </c>
      <c r="I771" s="665" t="s">
        <v>800</v>
      </c>
      <c r="J771" s="665" t="s">
        <v>801</v>
      </c>
      <c r="K771" s="665" t="s">
        <v>4410</v>
      </c>
      <c r="L771" s="666">
        <v>55.01</v>
      </c>
      <c r="M771" s="666">
        <v>110.02</v>
      </c>
      <c r="N771" s="665">
        <v>2</v>
      </c>
      <c r="O771" s="748">
        <v>1</v>
      </c>
      <c r="P771" s="666"/>
      <c r="Q771" s="681">
        <v>0</v>
      </c>
      <c r="R771" s="665"/>
      <c r="S771" s="681">
        <v>0</v>
      </c>
      <c r="T771" s="748"/>
      <c r="U771" s="704">
        <v>0</v>
      </c>
    </row>
    <row r="772" spans="1:21" ht="14.4" customHeight="1" x14ac:dyDescent="0.3">
      <c r="A772" s="664">
        <v>30</v>
      </c>
      <c r="B772" s="665" t="s">
        <v>521</v>
      </c>
      <c r="C772" s="665" t="s">
        <v>3969</v>
      </c>
      <c r="D772" s="746" t="s">
        <v>5322</v>
      </c>
      <c r="E772" s="747" t="s">
        <v>3988</v>
      </c>
      <c r="F772" s="665" t="s">
        <v>3966</v>
      </c>
      <c r="G772" s="665" t="s">
        <v>4207</v>
      </c>
      <c r="H772" s="665" t="s">
        <v>522</v>
      </c>
      <c r="I772" s="665" t="s">
        <v>1797</v>
      </c>
      <c r="J772" s="665" t="s">
        <v>1798</v>
      </c>
      <c r="K772" s="665" t="s">
        <v>4208</v>
      </c>
      <c r="L772" s="666">
        <v>34.6</v>
      </c>
      <c r="M772" s="666">
        <v>346</v>
      </c>
      <c r="N772" s="665">
        <v>10</v>
      </c>
      <c r="O772" s="748">
        <v>7</v>
      </c>
      <c r="P772" s="666">
        <v>138.4</v>
      </c>
      <c r="Q772" s="681">
        <v>0.4</v>
      </c>
      <c r="R772" s="665">
        <v>4</v>
      </c>
      <c r="S772" s="681">
        <v>0.4</v>
      </c>
      <c r="T772" s="748">
        <v>2.5</v>
      </c>
      <c r="U772" s="704">
        <v>0.35714285714285715</v>
      </c>
    </row>
    <row r="773" spans="1:21" ht="14.4" customHeight="1" x14ac:dyDescent="0.3">
      <c r="A773" s="664">
        <v>30</v>
      </c>
      <c r="B773" s="665" t="s">
        <v>521</v>
      </c>
      <c r="C773" s="665" t="s">
        <v>3969</v>
      </c>
      <c r="D773" s="746" t="s">
        <v>5322</v>
      </c>
      <c r="E773" s="747" t="s">
        <v>3988</v>
      </c>
      <c r="F773" s="665" t="s">
        <v>3966</v>
      </c>
      <c r="G773" s="665" t="s">
        <v>4031</v>
      </c>
      <c r="H773" s="665" t="s">
        <v>522</v>
      </c>
      <c r="I773" s="665" t="s">
        <v>4032</v>
      </c>
      <c r="J773" s="665" t="s">
        <v>1380</v>
      </c>
      <c r="K773" s="665" t="s">
        <v>4033</v>
      </c>
      <c r="L773" s="666">
        <v>118.65</v>
      </c>
      <c r="M773" s="666">
        <v>237.3</v>
      </c>
      <c r="N773" s="665">
        <v>2</v>
      </c>
      <c r="O773" s="748">
        <v>1</v>
      </c>
      <c r="P773" s="666"/>
      <c r="Q773" s="681">
        <v>0</v>
      </c>
      <c r="R773" s="665"/>
      <c r="S773" s="681">
        <v>0</v>
      </c>
      <c r="T773" s="748"/>
      <c r="U773" s="704">
        <v>0</v>
      </c>
    </row>
    <row r="774" spans="1:21" ht="14.4" customHeight="1" x14ac:dyDescent="0.3">
      <c r="A774" s="664">
        <v>30</v>
      </c>
      <c r="B774" s="665" t="s">
        <v>521</v>
      </c>
      <c r="C774" s="665" t="s">
        <v>3969</v>
      </c>
      <c r="D774" s="746" t="s">
        <v>5322</v>
      </c>
      <c r="E774" s="747" t="s">
        <v>3988</v>
      </c>
      <c r="F774" s="665" t="s">
        <v>3966</v>
      </c>
      <c r="G774" s="665" t="s">
        <v>4227</v>
      </c>
      <c r="H774" s="665" t="s">
        <v>2584</v>
      </c>
      <c r="I774" s="665" t="s">
        <v>2780</v>
      </c>
      <c r="J774" s="665" t="s">
        <v>2781</v>
      </c>
      <c r="K774" s="665" t="s">
        <v>3725</v>
      </c>
      <c r="L774" s="666">
        <v>35.11</v>
      </c>
      <c r="M774" s="666">
        <v>70.22</v>
      </c>
      <c r="N774" s="665">
        <v>2</v>
      </c>
      <c r="O774" s="748">
        <v>1</v>
      </c>
      <c r="P774" s="666"/>
      <c r="Q774" s="681">
        <v>0</v>
      </c>
      <c r="R774" s="665"/>
      <c r="S774" s="681">
        <v>0</v>
      </c>
      <c r="T774" s="748"/>
      <c r="U774" s="704">
        <v>0</v>
      </c>
    </row>
    <row r="775" spans="1:21" ht="14.4" customHeight="1" x14ac:dyDescent="0.3">
      <c r="A775" s="664">
        <v>30</v>
      </c>
      <c r="B775" s="665" t="s">
        <v>521</v>
      </c>
      <c r="C775" s="665" t="s">
        <v>3969</v>
      </c>
      <c r="D775" s="746" t="s">
        <v>5322</v>
      </c>
      <c r="E775" s="747" t="s">
        <v>3988</v>
      </c>
      <c r="F775" s="665" t="s">
        <v>3966</v>
      </c>
      <c r="G775" s="665" t="s">
        <v>4108</v>
      </c>
      <c r="H775" s="665" t="s">
        <v>522</v>
      </c>
      <c r="I775" s="665" t="s">
        <v>4693</v>
      </c>
      <c r="J775" s="665" t="s">
        <v>4694</v>
      </c>
      <c r="K775" s="665" t="s">
        <v>4695</v>
      </c>
      <c r="L775" s="666">
        <v>300.33</v>
      </c>
      <c r="M775" s="666">
        <v>300.33</v>
      </c>
      <c r="N775" s="665">
        <v>1</v>
      </c>
      <c r="O775" s="748">
        <v>1</v>
      </c>
      <c r="P775" s="666"/>
      <c r="Q775" s="681">
        <v>0</v>
      </c>
      <c r="R775" s="665"/>
      <c r="S775" s="681">
        <v>0</v>
      </c>
      <c r="T775" s="748"/>
      <c r="U775" s="704">
        <v>0</v>
      </c>
    </row>
    <row r="776" spans="1:21" ht="14.4" customHeight="1" x14ac:dyDescent="0.3">
      <c r="A776" s="664">
        <v>30</v>
      </c>
      <c r="B776" s="665" t="s">
        <v>521</v>
      </c>
      <c r="C776" s="665" t="s">
        <v>3969</v>
      </c>
      <c r="D776" s="746" t="s">
        <v>5322</v>
      </c>
      <c r="E776" s="747" t="s">
        <v>3988</v>
      </c>
      <c r="F776" s="665" t="s">
        <v>3966</v>
      </c>
      <c r="G776" s="665" t="s">
        <v>4108</v>
      </c>
      <c r="H776" s="665" t="s">
        <v>2584</v>
      </c>
      <c r="I776" s="665" t="s">
        <v>3029</v>
      </c>
      <c r="J776" s="665" t="s">
        <v>3030</v>
      </c>
      <c r="K776" s="665" t="s">
        <v>3692</v>
      </c>
      <c r="L776" s="666">
        <v>93.43</v>
      </c>
      <c r="M776" s="666">
        <v>280.29000000000002</v>
      </c>
      <c r="N776" s="665">
        <v>3</v>
      </c>
      <c r="O776" s="748">
        <v>1.5</v>
      </c>
      <c r="P776" s="666">
        <v>186.86</v>
      </c>
      <c r="Q776" s="681">
        <v>0.66666666666666663</v>
      </c>
      <c r="R776" s="665">
        <v>2</v>
      </c>
      <c r="S776" s="681">
        <v>0.66666666666666663</v>
      </c>
      <c r="T776" s="748">
        <v>1</v>
      </c>
      <c r="U776" s="704">
        <v>0.66666666666666663</v>
      </c>
    </row>
    <row r="777" spans="1:21" ht="14.4" customHeight="1" x14ac:dyDescent="0.3">
      <c r="A777" s="664">
        <v>30</v>
      </c>
      <c r="B777" s="665" t="s">
        <v>521</v>
      </c>
      <c r="C777" s="665" t="s">
        <v>3969</v>
      </c>
      <c r="D777" s="746" t="s">
        <v>5322</v>
      </c>
      <c r="E777" s="747" t="s">
        <v>3988</v>
      </c>
      <c r="F777" s="665" t="s">
        <v>3966</v>
      </c>
      <c r="G777" s="665" t="s">
        <v>4108</v>
      </c>
      <c r="H777" s="665" t="s">
        <v>522</v>
      </c>
      <c r="I777" s="665" t="s">
        <v>4696</v>
      </c>
      <c r="J777" s="665" t="s">
        <v>4694</v>
      </c>
      <c r="K777" s="665" t="s">
        <v>4697</v>
      </c>
      <c r="L777" s="666">
        <v>100.11</v>
      </c>
      <c r="M777" s="666">
        <v>100.11</v>
      </c>
      <c r="N777" s="665">
        <v>1</v>
      </c>
      <c r="O777" s="748">
        <v>0.5</v>
      </c>
      <c r="P777" s="666">
        <v>100.11</v>
      </c>
      <c r="Q777" s="681">
        <v>1</v>
      </c>
      <c r="R777" s="665">
        <v>1</v>
      </c>
      <c r="S777" s="681">
        <v>1</v>
      </c>
      <c r="T777" s="748">
        <v>0.5</v>
      </c>
      <c r="U777" s="704">
        <v>1</v>
      </c>
    </row>
    <row r="778" spans="1:21" ht="14.4" customHeight="1" x14ac:dyDescent="0.3">
      <c r="A778" s="664">
        <v>30</v>
      </c>
      <c r="B778" s="665" t="s">
        <v>521</v>
      </c>
      <c r="C778" s="665" t="s">
        <v>3969</v>
      </c>
      <c r="D778" s="746" t="s">
        <v>5322</v>
      </c>
      <c r="E778" s="747" t="s">
        <v>3988</v>
      </c>
      <c r="F778" s="665" t="s">
        <v>3966</v>
      </c>
      <c r="G778" s="665" t="s">
        <v>4038</v>
      </c>
      <c r="H778" s="665" t="s">
        <v>522</v>
      </c>
      <c r="I778" s="665" t="s">
        <v>1191</v>
      </c>
      <c r="J778" s="665" t="s">
        <v>4040</v>
      </c>
      <c r="K778" s="665" t="s">
        <v>4238</v>
      </c>
      <c r="L778" s="666">
        <v>31.65</v>
      </c>
      <c r="M778" s="666">
        <v>63.3</v>
      </c>
      <c r="N778" s="665">
        <v>2</v>
      </c>
      <c r="O778" s="748">
        <v>1</v>
      </c>
      <c r="P778" s="666"/>
      <c r="Q778" s="681">
        <v>0</v>
      </c>
      <c r="R778" s="665"/>
      <c r="S778" s="681">
        <v>0</v>
      </c>
      <c r="T778" s="748"/>
      <c r="U778" s="704">
        <v>0</v>
      </c>
    </row>
    <row r="779" spans="1:21" ht="14.4" customHeight="1" x14ac:dyDescent="0.3">
      <c r="A779" s="664">
        <v>30</v>
      </c>
      <c r="B779" s="665" t="s">
        <v>521</v>
      </c>
      <c r="C779" s="665" t="s">
        <v>3969</v>
      </c>
      <c r="D779" s="746" t="s">
        <v>5322</v>
      </c>
      <c r="E779" s="747" t="s">
        <v>3988</v>
      </c>
      <c r="F779" s="665" t="s">
        <v>3966</v>
      </c>
      <c r="G779" s="665" t="s">
        <v>4038</v>
      </c>
      <c r="H779" s="665" t="s">
        <v>522</v>
      </c>
      <c r="I779" s="665" t="s">
        <v>1255</v>
      </c>
      <c r="J779" s="665" t="s">
        <v>1245</v>
      </c>
      <c r="K779" s="665" t="s">
        <v>4422</v>
      </c>
      <c r="L779" s="666">
        <v>26.37</v>
      </c>
      <c r="M779" s="666">
        <v>26.37</v>
      </c>
      <c r="N779" s="665">
        <v>1</v>
      </c>
      <c r="O779" s="748">
        <v>0.5</v>
      </c>
      <c r="P779" s="666"/>
      <c r="Q779" s="681">
        <v>0</v>
      </c>
      <c r="R779" s="665"/>
      <c r="S779" s="681">
        <v>0</v>
      </c>
      <c r="T779" s="748"/>
      <c r="U779" s="704">
        <v>0</v>
      </c>
    </row>
    <row r="780" spans="1:21" ht="14.4" customHeight="1" x14ac:dyDescent="0.3">
      <c r="A780" s="664">
        <v>30</v>
      </c>
      <c r="B780" s="665" t="s">
        <v>521</v>
      </c>
      <c r="C780" s="665" t="s">
        <v>3969</v>
      </c>
      <c r="D780" s="746" t="s">
        <v>5322</v>
      </c>
      <c r="E780" s="747" t="s">
        <v>3988</v>
      </c>
      <c r="F780" s="665" t="s">
        <v>3966</v>
      </c>
      <c r="G780" s="665" t="s">
        <v>4038</v>
      </c>
      <c r="H780" s="665" t="s">
        <v>522</v>
      </c>
      <c r="I780" s="665" t="s">
        <v>1436</v>
      </c>
      <c r="J780" s="665" t="s">
        <v>1004</v>
      </c>
      <c r="K780" s="665" t="s">
        <v>4239</v>
      </c>
      <c r="L780" s="666">
        <v>0</v>
      </c>
      <c r="M780" s="666">
        <v>0</v>
      </c>
      <c r="N780" s="665">
        <v>2</v>
      </c>
      <c r="O780" s="748">
        <v>1</v>
      </c>
      <c r="P780" s="666">
        <v>0</v>
      </c>
      <c r="Q780" s="681"/>
      <c r="R780" s="665">
        <v>1</v>
      </c>
      <c r="S780" s="681">
        <v>0.5</v>
      </c>
      <c r="T780" s="748">
        <v>0.5</v>
      </c>
      <c r="U780" s="704">
        <v>0.5</v>
      </c>
    </row>
    <row r="781" spans="1:21" ht="14.4" customHeight="1" x14ac:dyDescent="0.3">
      <c r="A781" s="664">
        <v>30</v>
      </c>
      <c r="B781" s="665" t="s">
        <v>521</v>
      </c>
      <c r="C781" s="665" t="s">
        <v>3969</v>
      </c>
      <c r="D781" s="746" t="s">
        <v>5322</v>
      </c>
      <c r="E781" s="747" t="s">
        <v>3988</v>
      </c>
      <c r="F781" s="665" t="s">
        <v>3966</v>
      </c>
      <c r="G781" s="665" t="s">
        <v>4038</v>
      </c>
      <c r="H781" s="665" t="s">
        <v>522</v>
      </c>
      <c r="I781" s="665" t="s">
        <v>1157</v>
      </c>
      <c r="J781" s="665" t="s">
        <v>4040</v>
      </c>
      <c r="K781" s="665" t="s">
        <v>4556</v>
      </c>
      <c r="L781" s="666">
        <v>10.55</v>
      </c>
      <c r="M781" s="666">
        <v>10.55</v>
      </c>
      <c r="N781" s="665">
        <v>1</v>
      </c>
      <c r="O781" s="748">
        <v>0.5</v>
      </c>
      <c r="P781" s="666"/>
      <c r="Q781" s="681">
        <v>0</v>
      </c>
      <c r="R781" s="665"/>
      <c r="S781" s="681">
        <v>0</v>
      </c>
      <c r="T781" s="748"/>
      <c r="U781" s="704">
        <v>0</v>
      </c>
    </row>
    <row r="782" spans="1:21" ht="14.4" customHeight="1" x14ac:dyDescent="0.3">
      <c r="A782" s="664">
        <v>30</v>
      </c>
      <c r="B782" s="665" t="s">
        <v>521</v>
      </c>
      <c r="C782" s="665" t="s">
        <v>3969</v>
      </c>
      <c r="D782" s="746" t="s">
        <v>5322</v>
      </c>
      <c r="E782" s="747" t="s">
        <v>3988</v>
      </c>
      <c r="F782" s="665" t="s">
        <v>3966</v>
      </c>
      <c r="G782" s="665" t="s">
        <v>4043</v>
      </c>
      <c r="H782" s="665" t="s">
        <v>522</v>
      </c>
      <c r="I782" s="665" t="s">
        <v>1018</v>
      </c>
      <c r="J782" s="665" t="s">
        <v>4044</v>
      </c>
      <c r="K782" s="665" t="s">
        <v>1121</v>
      </c>
      <c r="L782" s="666">
        <v>88.76</v>
      </c>
      <c r="M782" s="666">
        <v>355.04</v>
      </c>
      <c r="N782" s="665">
        <v>4</v>
      </c>
      <c r="O782" s="748">
        <v>2.5</v>
      </c>
      <c r="P782" s="666">
        <v>88.76</v>
      </c>
      <c r="Q782" s="681">
        <v>0.25</v>
      </c>
      <c r="R782" s="665">
        <v>1</v>
      </c>
      <c r="S782" s="681">
        <v>0.25</v>
      </c>
      <c r="T782" s="748">
        <v>0.5</v>
      </c>
      <c r="U782" s="704">
        <v>0.2</v>
      </c>
    </row>
    <row r="783" spans="1:21" ht="14.4" customHeight="1" x14ac:dyDescent="0.3">
      <c r="A783" s="664">
        <v>30</v>
      </c>
      <c r="B783" s="665" t="s">
        <v>521</v>
      </c>
      <c r="C783" s="665" t="s">
        <v>3969</v>
      </c>
      <c r="D783" s="746" t="s">
        <v>5322</v>
      </c>
      <c r="E783" s="747" t="s">
        <v>3988</v>
      </c>
      <c r="F783" s="665" t="s">
        <v>3966</v>
      </c>
      <c r="G783" s="665" t="s">
        <v>4045</v>
      </c>
      <c r="H783" s="665" t="s">
        <v>2584</v>
      </c>
      <c r="I783" s="665" t="s">
        <v>2622</v>
      </c>
      <c r="J783" s="665" t="s">
        <v>3633</v>
      </c>
      <c r="K783" s="665" t="s">
        <v>3634</v>
      </c>
      <c r="L783" s="666">
        <v>57.64</v>
      </c>
      <c r="M783" s="666">
        <v>115.28</v>
      </c>
      <c r="N783" s="665">
        <v>2</v>
      </c>
      <c r="O783" s="748">
        <v>1</v>
      </c>
      <c r="P783" s="666"/>
      <c r="Q783" s="681">
        <v>0</v>
      </c>
      <c r="R783" s="665"/>
      <c r="S783" s="681">
        <v>0</v>
      </c>
      <c r="T783" s="748"/>
      <c r="U783" s="704">
        <v>0</v>
      </c>
    </row>
    <row r="784" spans="1:21" ht="14.4" customHeight="1" x14ac:dyDescent="0.3">
      <c r="A784" s="664">
        <v>30</v>
      </c>
      <c r="B784" s="665" t="s">
        <v>521</v>
      </c>
      <c r="C784" s="665" t="s">
        <v>3969</v>
      </c>
      <c r="D784" s="746" t="s">
        <v>5322</v>
      </c>
      <c r="E784" s="747" t="s">
        <v>3988</v>
      </c>
      <c r="F784" s="665" t="s">
        <v>3966</v>
      </c>
      <c r="G784" s="665" t="s">
        <v>4250</v>
      </c>
      <c r="H784" s="665" t="s">
        <v>522</v>
      </c>
      <c r="I784" s="665" t="s">
        <v>2212</v>
      </c>
      <c r="J784" s="665" t="s">
        <v>2213</v>
      </c>
      <c r="K784" s="665" t="s">
        <v>4698</v>
      </c>
      <c r="L784" s="666">
        <v>79.430000000000007</v>
      </c>
      <c r="M784" s="666">
        <v>79.430000000000007</v>
      </c>
      <c r="N784" s="665">
        <v>1</v>
      </c>
      <c r="O784" s="748">
        <v>0.5</v>
      </c>
      <c r="P784" s="666"/>
      <c r="Q784" s="681">
        <v>0</v>
      </c>
      <c r="R784" s="665"/>
      <c r="S784" s="681">
        <v>0</v>
      </c>
      <c r="T784" s="748"/>
      <c r="U784" s="704">
        <v>0</v>
      </c>
    </row>
    <row r="785" spans="1:21" ht="14.4" customHeight="1" x14ac:dyDescent="0.3">
      <c r="A785" s="664">
        <v>30</v>
      </c>
      <c r="B785" s="665" t="s">
        <v>521</v>
      </c>
      <c r="C785" s="665" t="s">
        <v>3969</v>
      </c>
      <c r="D785" s="746" t="s">
        <v>5322</v>
      </c>
      <c r="E785" s="747" t="s">
        <v>3988</v>
      </c>
      <c r="F785" s="665" t="s">
        <v>3966</v>
      </c>
      <c r="G785" s="665" t="s">
        <v>4250</v>
      </c>
      <c r="H785" s="665" t="s">
        <v>522</v>
      </c>
      <c r="I785" s="665" t="s">
        <v>1736</v>
      </c>
      <c r="J785" s="665" t="s">
        <v>1737</v>
      </c>
      <c r="K785" s="665" t="s">
        <v>4430</v>
      </c>
      <c r="L785" s="666">
        <v>229.15</v>
      </c>
      <c r="M785" s="666">
        <v>229.15</v>
      </c>
      <c r="N785" s="665">
        <v>1</v>
      </c>
      <c r="O785" s="748">
        <v>0.5</v>
      </c>
      <c r="P785" s="666"/>
      <c r="Q785" s="681">
        <v>0</v>
      </c>
      <c r="R785" s="665"/>
      <c r="S785" s="681">
        <v>0</v>
      </c>
      <c r="T785" s="748"/>
      <c r="U785" s="704">
        <v>0</v>
      </c>
    </row>
    <row r="786" spans="1:21" ht="14.4" customHeight="1" x14ac:dyDescent="0.3">
      <c r="A786" s="664">
        <v>30</v>
      </c>
      <c r="B786" s="665" t="s">
        <v>521</v>
      </c>
      <c r="C786" s="665" t="s">
        <v>3969</v>
      </c>
      <c r="D786" s="746" t="s">
        <v>5322</v>
      </c>
      <c r="E786" s="747" t="s">
        <v>3988</v>
      </c>
      <c r="F786" s="665" t="s">
        <v>3966</v>
      </c>
      <c r="G786" s="665" t="s">
        <v>4250</v>
      </c>
      <c r="H786" s="665" t="s">
        <v>522</v>
      </c>
      <c r="I786" s="665" t="s">
        <v>872</v>
      </c>
      <c r="J786" s="665" t="s">
        <v>4431</v>
      </c>
      <c r="K786" s="665" t="s">
        <v>4432</v>
      </c>
      <c r="L786" s="666">
        <v>572.87</v>
      </c>
      <c r="M786" s="666">
        <v>1145.74</v>
      </c>
      <c r="N786" s="665">
        <v>2</v>
      </c>
      <c r="O786" s="748">
        <v>1</v>
      </c>
      <c r="P786" s="666"/>
      <c r="Q786" s="681">
        <v>0</v>
      </c>
      <c r="R786" s="665"/>
      <c r="S786" s="681">
        <v>0</v>
      </c>
      <c r="T786" s="748"/>
      <c r="U786" s="704">
        <v>0</v>
      </c>
    </row>
    <row r="787" spans="1:21" ht="14.4" customHeight="1" x14ac:dyDescent="0.3">
      <c r="A787" s="664">
        <v>30</v>
      </c>
      <c r="B787" s="665" t="s">
        <v>521</v>
      </c>
      <c r="C787" s="665" t="s">
        <v>3969</v>
      </c>
      <c r="D787" s="746" t="s">
        <v>5322</v>
      </c>
      <c r="E787" s="747" t="s">
        <v>3988</v>
      </c>
      <c r="F787" s="665" t="s">
        <v>3966</v>
      </c>
      <c r="G787" s="665" t="s">
        <v>4048</v>
      </c>
      <c r="H787" s="665" t="s">
        <v>2584</v>
      </c>
      <c r="I787" s="665" t="s">
        <v>2908</v>
      </c>
      <c r="J787" s="665" t="s">
        <v>2909</v>
      </c>
      <c r="K787" s="665" t="s">
        <v>3803</v>
      </c>
      <c r="L787" s="666">
        <v>69.55</v>
      </c>
      <c r="M787" s="666">
        <v>69.55</v>
      </c>
      <c r="N787" s="665">
        <v>1</v>
      </c>
      <c r="O787" s="748">
        <v>0.5</v>
      </c>
      <c r="P787" s="666"/>
      <c r="Q787" s="681">
        <v>0</v>
      </c>
      <c r="R787" s="665"/>
      <c r="S787" s="681">
        <v>0</v>
      </c>
      <c r="T787" s="748"/>
      <c r="U787" s="704">
        <v>0</v>
      </c>
    </row>
    <row r="788" spans="1:21" ht="14.4" customHeight="1" x14ac:dyDescent="0.3">
      <c r="A788" s="664">
        <v>30</v>
      </c>
      <c r="B788" s="665" t="s">
        <v>521</v>
      </c>
      <c r="C788" s="665" t="s">
        <v>3969</v>
      </c>
      <c r="D788" s="746" t="s">
        <v>5322</v>
      </c>
      <c r="E788" s="747" t="s">
        <v>3988</v>
      </c>
      <c r="F788" s="665" t="s">
        <v>3966</v>
      </c>
      <c r="G788" s="665" t="s">
        <v>4048</v>
      </c>
      <c r="H788" s="665" t="s">
        <v>2584</v>
      </c>
      <c r="I788" s="665" t="s">
        <v>2819</v>
      </c>
      <c r="J788" s="665" t="s">
        <v>3811</v>
      </c>
      <c r="K788" s="665" t="s">
        <v>3812</v>
      </c>
      <c r="L788" s="666">
        <v>46.07</v>
      </c>
      <c r="M788" s="666">
        <v>92.14</v>
      </c>
      <c r="N788" s="665">
        <v>2</v>
      </c>
      <c r="O788" s="748">
        <v>1.5</v>
      </c>
      <c r="P788" s="666">
        <v>46.07</v>
      </c>
      <c r="Q788" s="681">
        <v>0.5</v>
      </c>
      <c r="R788" s="665">
        <v>1</v>
      </c>
      <c r="S788" s="681">
        <v>0.5</v>
      </c>
      <c r="T788" s="748">
        <v>0.5</v>
      </c>
      <c r="U788" s="704">
        <v>0.33333333333333331</v>
      </c>
    </row>
    <row r="789" spans="1:21" ht="14.4" customHeight="1" x14ac:dyDescent="0.3">
      <c r="A789" s="664">
        <v>30</v>
      </c>
      <c r="B789" s="665" t="s">
        <v>521</v>
      </c>
      <c r="C789" s="665" t="s">
        <v>3969</v>
      </c>
      <c r="D789" s="746" t="s">
        <v>5322</v>
      </c>
      <c r="E789" s="747" t="s">
        <v>3988</v>
      </c>
      <c r="F789" s="665" t="s">
        <v>3966</v>
      </c>
      <c r="G789" s="665" t="s">
        <v>4048</v>
      </c>
      <c r="H789" s="665" t="s">
        <v>2584</v>
      </c>
      <c r="I789" s="665" t="s">
        <v>2983</v>
      </c>
      <c r="J789" s="665" t="s">
        <v>3813</v>
      </c>
      <c r="K789" s="665" t="s">
        <v>3814</v>
      </c>
      <c r="L789" s="666">
        <v>118.54</v>
      </c>
      <c r="M789" s="666">
        <v>118.54</v>
      </c>
      <c r="N789" s="665">
        <v>1</v>
      </c>
      <c r="O789" s="748">
        <v>0.5</v>
      </c>
      <c r="P789" s="666">
        <v>118.54</v>
      </c>
      <c r="Q789" s="681">
        <v>1</v>
      </c>
      <c r="R789" s="665">
        <v>1</v>
      </c>
      <c r="S789" s="681">
        <v>1</v>
      </c>
      <c r="T789" s="748">
        <v>0.5</v>
      </c>
      <c r="U789" s="704">
        <v>1</v>
      </c>
    </row>
    <row r="790" spans="1:21" ht="14.4" customHeight="1" x14ac:dyDescent="0.3">
      <c r="A790" s="664">
        <v>30</v>
      </c>
      <c r="B790" s="665" t="s">
        <v>521</v>
      </c>
      <c r="C790" s="665" t="s">
        <v>3969</v>
      </c>
      <c r="D790" s="746" t="s">
        <v>5322</v>
      </c>
      <c r="E790" s="747" t="s">
        <v>3988</v>
      </c>
      <c r="F790" s="665" t="s">
        <v>3966</v>
      </c>
      <c r="G790" s="665" t="s">
        <v>4048</v>
      </c>
      <c r="H790" s="665" t="s">
        <v>522</v>
      </c>
      <c r="I790" s="665" t="s">
        <v>4571</v>
      </c>
      <c r="J790" s="665" t="s">
        <v>4572</v>
      </c>
      <c r="K790" s="665" t="s">
        <v>4573</v>
      </c>
      <c r="L790" s="666">
        <v>79.03</v>
      </c>
      <c r="M790" s="666">
        <v>79.03</v>
      </c>
      <c r="N790" s="665">
        <v>1</v>
      </c>
      <c r="O790" s="748">
        <v>0.5</v>
      </c>
      <c r="P790" s="666"/>
      <c r="Q790" s="681">
        <v>0</v>
      </c>
      <c r="R790" s="665"/>
      <c r="S790" s="681">
        <v>0</v>
      </c>
      <c r="T790" s="748"/>
      <c r="U790" s="704">
        <v>0</v>
      </c>
    </row>
    <row r="791" spans="1:21" ht="14.4" customHeight="1" x14ac:dyDescent="0.3">
      <c r="A791" s="664">
        <v>30</v>
      </c>
      <c r="B791" s="665" t="s">
        <v>521</v>
      </c>
      <c r="C791" s="665" t="s">
        <v>3969</v>
      </c>
      <c r="D791" s="746" t="s">
        <v>5322</v>
      </c>
      <c r="E791" s="747" t="s">
        <v>3988</v>
      </c>
      <c r="F791" s="665" t="s">
        <v>3966</v>
      </c>
      <c r="G791" s="665" t="s">
        <v>4257</v>
      </c>
      <c r="H791" s="665" t="s">
        <v>522</v>
      </c>
      <c r="I791" s="665" t="s">
        <v>1678</v>
      </c>
      <c r="J791" s="665" t="s">
        <v>1679</v>
      </c>
      <c r="K791" s="665" t="s">
        <v>4258</v>
      </c>
      <c r="L791" s="666">
        <v>1138.0899999999999</v>
      </c>
      <c r="M791" s="666">
        <v>1138.0899999999999</v>
      </c>
      <c r="N791" s="665">
        <v>1</v>
      </c>
      <c r="O791" s="748">
        <v>1</v>
      </c>
      <c r="P791" s="666"/>
      <c r="Q791" s="681">
        <v>0</v>
      </c>
      <c r="R791" s="665"/>
      <c r="S791" s="681">
        <v>0</v>
      </c>
      <c r="T791" s="748"/>
      <c r="U791" s="704">
        <v>0</v>
      </c>
    </row>
    <row r="792" spans="1:21" ht="14.4" customHeight="1" x14ac:dyDescent="0.3">
      <c r="A792" s="664">
        <v>30</v>
      </c>
      <c r="B792" s="665" t="s">
        <v>521</v>
      </c>
      <c r="C792" s="665" t="s">
        <v>3969</v>
      </c>
      <c r="D792" s="746" t="s">
        <v>5322</v>
      </c>
      <c r="E792" s="747" t="s">
        <v>3988</v>
      </c>
      <c r="F792" s="665" t="s">
        <v>3966</v>
      </c>
      <c r="G792" s="665" t="s">
        <v>4261</v>
      </c>
      <c r="H792" s="665" t="s">
        <v>2584</v>
      </c>
      <c r="I792" s="665" t="s">
        <v>2737</v>
      </c>
      <c r="J792" s="665" t="s">
        <v>2738</v>
      </c>
      <c r="K792" s="665" t="s">
        <v>3772</v>
      </c>
      <c r="L792" s="666">
        <v>54.98</v>
      </c>
      <c r="M792" s="666">
        <v>54.98</v>
      </c>
      <c r="N792" s="665">
        <v>1</v>
      </c>
      <c r="O792" s="748">
        <v>0.5</v>
      </c>
      <c r="P792" s="666"/>
      <c r="Q792" s="681">
        <v>0</v>
      </c>
      <c r="R792" s="665"/>
      <c r="S792" s="681">
        <v>0</v>
      </c>
      <c r="T792" s="748"/>
      <c r="U792" s="704">
        <v>0</v>
      </c>
    </row>
    <row r="793" spans="1:21" ht="14.4" customHeight="1" x14ac:dyDescent="0.3">
      <c r="A793" s="664">
        <v>30</v>
      </c>
      <c r="B793" s="665" t="s">
        <v>521</v>
      </c>
      <c r="C793" s="665" t="s">
        <v>3969</v>
      </c>
      <c r="D793" s="746" t="s">
        <v>5322</v>
      </c>
      <c r="E793" s="747" t="s">
        <v>3988</v>
      </c>
      <c r="F793" s="665" t="s">
        <v>3966</v>
      </c>
      <c r="G793" s="665" t="s">
        <v>4120</v>
      </c>
      <c r="H793" s="665" t="s">
        <v>522</v>
      </c>
      <c r="I793" s="665" t="s">
        <v>1077</v>
      </c>
      <c r="J793" s="665" t="s">
        <v>4270</v>
      </c>
      <c r="K793" s="665" t="s">
        <v>4271</v>
      </c>
      <c r="L793" s="666">
        <v>0</v>
      </c>
      <c r="M793" s="666">
        <v>0</v>
      </c>
      <c r="N793" s="665">
        <v>3</v>
      </c>
      <c r="O793" s="748">
        <v>1.5</v>
      </c>
      <c r="P793" s="666">
        <v>0</v>
      </c>
      <c r="Q793" s="681"/>
      <c r="R793" s="665">
        <v>2</v>
      </c>
      <c r="S793" s="681">
        <v>0.66666666666666663</v>
      </c>
      <c r="T793" s="748">
        <v>1</v>
      </c>
      <c r="U793" s="704">
        <v>0.66666666666666663</v>
      </c>
    </row>
    <row r="794" spans="1:21" ht="14.4" customHeight="1" x14ac:dyDescent="0.3">
      <c r="A794" s="664">
        <v>30</v>
      </c>
      <c r="B794" s="665" t="s">
        <v>521</v>
      </c>
      <c r="C794" s="665" t="s">
        <v>3969</v>
      </c>
      <c r="D794" s="746" t="s">
        <v>5322</v>
      </c>
      <c r="E794" s="747" t="s">
        <v>3988</v>
      </c>
      <c r="F794" s="665" t="s">
        <v>3966</v>
      </c>
      <c r="G794" s="665" t="s">
        <v>4274</v>
      </c>
      <c r="H794" s="665" t="s">
        <v>522</v>
      </c>
      <c r="I794" s="665" t="s">
        <v>2570</v>
      </c>
      <c r="J794" s="665" t="s">
        <v>2571</v>
      </c>
      <c r="K794" s="665" t="s">
        <v>4277</v>
      </c>
      <c r="L794" s="666">
        <v>1228</v>
      </c>
      <c r="M794" s="666">
        <v>1228</v>
      </c>
      <c r="N794" s="665">
        <v>1</v>
      </c>
      <c r="O794" s="748">
        <v>0.5</v>
      </c>
      <c r="P794" s="666"/>
      <c r="Q794" s="681">
        <v>0</v>
      </c>
      <c r="R794" s="665"/>
      <c r="S794" s="681">
        <v>0</v>
      </c>
      <c r="T794" s="748"/>
      <c r="U794" s="704">
        <v>0</v>
      </c>
    </row>
    <row r="795" spans="1:21" ht="14.4" customHeight="1" x14ac:dyDescent="0.3">
      <c r="A795" s="664">
        <v>30</v>
      </c>
      <c r="B795" s="665" t="s">
        <v>521</v>
      </c>
      <c r="C795" s="665" t="s">
        <v>3969</v>
      </c>
      <c r="D795" s="746" t="s">
        <v>5322</v>
      </c>
      <c r="E795" s="747" t="s">
        <v>3988</v>
      </c>
      <c r="F795" s="665" t="s">
        <v>3966</v>
      </c>
      <c r="G795" s="665" t="s">
        <v>4052</v>
      </c>
      <c r="H795" s="665" t="s">
        <v>2584</v>
      </c>
      <c r="I795" s="665" t="s">
        <v>2667</v>
      </c>
      <c r="J795" s="665" t="s">
        <v>2668</v>
      </c>
      <c r="K795" s="665" t="s">
        <v>3672</v>
      </c>
      <c r="L795" s="666">
        <v>73.45</v>
      </c>
      <c r="M795" s="666">
        <v>220.35000000000002</v>
      </c>
      <c r="N795" s="665">
        <v>3</v>
      </c>
      <c r="O795" s="748">
        <v>2</v>
      </c>
      <c r="P795" s="666">
        <v>73.45</v>
      </c>
      <c r="Q795" s="681">
        <v>0.33333333333333331</v>
      </c>
      <c r="R795" s="665">
        <v>1</v>
      </c>
      <c r="S795" s="681">
        <v>0.33333333333333331</v>
      </c>
      <c r="T795" s="748">
        <v>0.5</v>
      </c>
      <c r="U795" s="704">
        <v>0.25</v>
      </c>
    </row>
    <row r="796" spans="1:21" ht="14.4" customHeight="1" x14ac:dyDescent="0.3">
      <c r="A796" s="664">
        <v>30</v>
      </c>
      <c r="B796" s="665" t="s">
        <v>521</v>
      </c>
      <c r="C796" s="665" t="s">
        <v>3969</v>
      </c>
      <c r="D796" s="746" t="s">
        <v>5322</v>
      </c>
      <c r="E796" s="747" t="s">
        <v>3988</v>
      </c>
      <c r="F796" s="665" t="s">
        <v>3966</v>
      </c>
      <c r="G796" s="665" t="s">
        <v>4054</v>
      </c>
      <c r="H796" s="665" t="s">
        <v>522</v>
      </c>
      <c r="I796" s="665" t="s">
        <v>861</v>
      </c>
      <c r="J796" s="665" t="s">
        <v>846</v>
      </c>
      <c r="K796" s="665" t="s">
        <v>4280</v>
      </c>
      <c r="L796" s="666">
        <v>10.65</v>
      </c>
      <c r="M796" s="666">
        <v>42.6</v>
      </c>
      <c r="N796" s="665">
        <v>4</v>
      </c>
      <c r="O796" s="748">
        <v>2</v>
      </c>
      <c r="P796" s="666">
        <v>10.65</v>
      </c>
      <c r="Q796" s="681">
        <v>0.25</v>
      </c>
      <c r="R796" s="665">
        <v>1</v>
      </c>
      <c r="S796" s="681">
        <v>0.25</v>
      </c>
      <c r="T796" s="748">
        <v>0.5</v>
      </c>
      <c r="U796" s="704">
        <v>0.25</v>
      </c>
    </row>
    <row r="797" spans="1:21" ht="14.4" customHeight="1" x14ac:dyDescent="0.3">
      <c r="A797" s="664">
        <v>30</v>
      </c>
      <c r="B797" s="665" t="s">
        <v>521</v>
      </c>
      <c r="C797" s="665" t="s">
        <v>3969</v>
      </c>
      <c r="D797" s="746" t="s">
        <v>5322</v>
      </c>
      <c r="E797" s="747" t="s">
        <v>3988</v>
      </c>
      <c r="F797" s="665" t="s">
        <v>3966</v>
      </c>
      <c r="G797" s="665" t="s">
        <v>4054</v>
      </c>
      <c r="H797" s="665" t="s">
        <v>522</v>
      </c>
      <c r="I797" s="665" t="s">
        <v>972</v>
      </c>
      <c r="J797" s="665" t="s">
        <v>1532</v>
      </c>
      <c r="K797" s="665" t="s">
        <v>4288</v>
      </c>
      <c r="L797" s="666">
        <v>17.559999999999999</v>
      </c>
      <c r="M797" s="666">
        <v>17.559999999999999</v>
      </c>
      <c r="N797" s="665">
        <v>1</v>
      </c>
      <c r="O797" s="748">
        <v>0.5</v>
      </c>
      <c r="P797" s="666">
        <v>17.559999999999999</v>
      </c>
      <c r="Q797" s="681">
        <v>1</v>
      </c>
      <c r="R797" s="665">
        <v>1</v>
      </c>
      <c r="S797" s="681">
        <v>1</v>
      </c>
      <c r="T797" s="748">
        <v>0.5</v>
      </c>
      <c r="U797" s="704">
        <v>1</v>
      </c>
    </row>
    <row r="798" spans="1:21" ht="14.4" customHeight="1" x14ac:dyDescent="0.3">
      <c r="A798" s="664">
        <v>30</v>
      </c>
      <c r="B798" s="665" t="s">
        <v>521</v>
      </c>
      <c r="C798" s="665" t="s">
        <v>3969</v>
      </c>
      <c r="D798" s="746" t="s">
        <v>5322</v>
      </c>
      <c r="E798" s="747" t="s">
        <v>3988</v>
      </c>
      <c r="F798" s="665" t="s">
        <v>3966</v>
      </c>
      <c r="G798" s="665" t="s">
        <v>4058</v>
      </c>
      <c r="H798" s="665" t="s">
        <v>2584</v>
      </c>
      <c r="I798" s="665" t="s">
        <v>3007</v>
      </c>
      <c r="J798" s="665" t="s">
        <v>3008</v>
      </c>
      <c r="K798" s="665" t="s">
        <v>3709</v>
      </c>
      <c r="L798" s="666">
        <v>70.3</v>
      </c>
      <c r="M798" s="666">
        <v>140.6</v>
      </c>
      <c r="N798" s="665">
        <v>2</v>
      </c>
      <c r="O798" s="748">
        <v>0.5</v>
      </c>
      <c r="P798" s="666">
        <v>140.6</v>
      </c>
      <c r="Q798" s="681">
        <v>1</v>
      </c>
      <c r="R798" s="665">
        <v>2</v>
      </c>
      <c r="S798" s="681">
        <v>1</v>
      </c>
      <c r="T798" s="748">
        <v>0.5</v>
      </c>
      <c r="U798" s="704">
        <v>1</v>
      </c>
    </row>
    <row r="799" spans="1:21" ht="14.4" customHeight="1" x14ac:dyDescent="0.3">
      <c r="A799" s="664">
        <v>30</v>
      </c>
      <c r="B799" s="665" t="s">
        <v>521</v>
      </c>
      <c r="C799" s="665" t="s">
        <v>3969</v>
      </c>
      <c r="D799" s="746" t="s">
        <v>5322</v>
      </c>
      <c r="E799" s="747" t="s">
        <v>3988</v>
      </c>
      <c r="F799" s="665" t="s">
        <v>3966</v>
      </c>
      <c r="G799" s="665" t="s">
        <v>4058</v>
      </c>
      <c r="H799" s="665" t="s">
        <v>2584</v>
      </c>
      <c r="I799" s="665" t="s">
        <v>2789</v>
      </c>
      <c r="J799" s="665" t="s">
        <v>3710</v>
      </c>
      <c r="K799" s="665" t="s">
        <v>3711</v>
      </c>
      <c r="L799" s="666">
        <v>105.46</v>
      </c>
      <c r="M799" s="666">
        <v>105.46</v>
      </c>
      <c r="N799" s="665">
        <v>1</v>
      </c>
      <c r="O799" s="748">
        <v>0.5</v>
      </c>
      <c r="P799" s="666"/>
      <c r="Q799" s="681">
        <v>0</v>
      </c>
      <c r="R799" s="665"/>
      <c r="S799" s="681">
        <v>0</v>
      </c>
      <c r="T799" s="748"/>
      <c r="U799" s="704">
        <v>0</v>
      </c>
    </row>
    <row r="800" spans="1:21" ht="14.4" customHeight="1" x14ac:dyDescent="0.3">
      <c r="A800" s="664">
        <v>30</v>
      </c>
      <c r="B800" s="665" t="s">
        <v>521</v>
      </c>
      <c r="C800" s="665" t="s">
        <v>3969</v>
      </c>
      <c r="D800" s="746" t="s">
        <v>5322</v>
      </c>
      <c r="E800" s="747" t="s">
        <v>3988</v>
      </c>
      <c r="F800" s="665" t="s">
        <v>3966</v>
      </c>
      <c r="G800" s="665" t="s">
        <v>4448</v>
      </c>
      <c r="H800" s="665" t="s">
        <v>522</v>
      </c>
      <c r="I800" s="665" t="s">
        <v>4671</v>
      </c>
      <c r="J800" s="665" t="s">
        <v>2403</v>
      </c>
      <c r="K800" s="665" t="s">
        <v>4672</v>
      </c>
      <c r="L800" s="666">
        <v>374.79</v>
      </c>
      <c r="M800" s="666">
        <v>374.79</v>
      </c>
      <c r="N800" s="665">
        <v>1</v>
      </c>
      <c r="O800" s="748">
        <v>0.5</v>
      </c>
      <c r="P800" s="666">
        <v>374.79</v>
      </c>
      <c r="Q800" s="681">
        <v>1</v>
      </c>
      <c r="R800" s="665">
        <v>1</v>
      </c>
      <c r="S800" s="681">
        <v>1</v>
      </c>
      <c r="T800" s="748">
        <v>0.5</v>
      </c>
      <c r="U800" s="704">
        <v>1</v>
      </c>
    </row>
    <row r="801" spans="1:21" ht="14.4" customHeight="1" x14ac:dyDescent="0.3">
      <c r="A801" s="664">
        <v>30</v>
      </c>
      <c r="B801" s="665" t="s">
        <v>521</v>
      </c>
      <c r="C801" s="665" t="s">
        <v>3969</v>
      </c>
      <c r="D801" s="746" t="s">
        <v>5322</v>
      </c>
      <c r="E801" s="747" t="s">
        <v>3988</v>
      </c>
      <c r="F801" s="665" t="s">
        <v>3966</v>
      </c>
      <c r="G801" s="665" t="s">
        <v>4059</v>
      </c>
      <c r="H801" s="665" t="s">
        <v>2584</v>
      </c>
      <c r="I801" s="665" t="s">
        <v>2888</v>
      </c>
      <c r="J801" s="665" t="s">
        <v>2636</v>
      </c>
      <c r="K801" s="665" t="s">
        <v>3685</v>
      </c>
      <c r="L801" s="666">
        <v>407.55</v>
      </c>
      <c r="M801" s="666">
        <v>407.55</v>
      </c>
      <c r="N801" s="665">
        <v>1</v>
      </c>
      <c r="O801" s="748">
        <v>0.5</v>
      </c>
      <c r="P801" s="666"/>
      <c r="Q801" s="681">
        <v>0</v>
      </c>
      <c r="R801" s="665"/>
      <c r="S801" s="681">
        <v>0</v>
      </c>
      <c r="T801" s="748"/>
      <c r="U801" s="704">
        <v>0</v>
      </c>
    </row>
    <row r="802" spans="1:21" ht="14.4" customHeight="1" x14ac:dyDescent="0.3">
      <c r="A802" s="664">
        <v>30</v>
      </c>
      <c r="B802" s="665" t="s">
        <v>521</v>
      </c>
      <c r="C802" s="665" t="s">
        <v>3969</v>
      </c>
      <c r="D802" s="746" t="s">
        <v>5322</v>
      </c>
      <c r="E802" s="747" t="s">
        <v>3988</v>
      </c>
      <c r="F802" s="665" t="s">
        <v>3966</v>
      </c>
      <c r="G802" s="665" t="s">
        <v>4059</v>
      </c>
      <c r="H802" s="665" t="s">
        <v>2584</v>
      </c>
      <c r="I802" s="665" t="s">
        <v>4060</v>
      </c>
      <c r="J802" s="665" t="s">
        <v>2636</v>
      </c>
      <c r="K802" s="665" t="s">
        <v>3688</v>
      </c>
      <c r="L802" s="666">
        <v>543.39</v>
      </c>
      <c r="M802" s="666">
        <v>1630.17</v>
      </c>
      <c r="N802" s="665">
        <v>3</v>
      </c>
      <c r="O802" s="748">
        <v>1</v>
      </c>
      <c r="P802" s="666">
        <v>543.39</v>
      </c>
      <c r="Q802" s="681">
        <v>0.33333333333333331</v>
      </c>
      <c r="R802" s="665">
        <v>1</v>
      </c>
      <c r="S802" s="681">
        <v>0.33333333333333331</v>
      </c>
      <c r="T802" s="748">
        <v>0.5</v>
      </c>
      <c r="U802" s="704">
        <v>0.5</v>
      </c>
    </row>
    <row r="803" spans="1:21" ht="14.4" customHeight="1" x14ac:dyDescent="0.3">
      <c r="A803" s="664">
        <v>30</v>
      </c>
      <c r="B803" s="665" t="s">
        <v>521</v>
      </c>
      <c r="C803" s="665" t="s">
        <v>3969</v>
      </c>
      <c r="D803" s="746" t="s">
        <v>5322</v>
      </c>
      <c r="E803" s="747" t="s">
        <v>3988</v>
      </c>
      <c r="F803" s="665" t="s">
        <v>3966</v>
      </c>
      <c r="G803" s="665" t="s">
        <v>4059</v>
      </c>
      <c r="H803" s="665" t="s">
        <v>2584</v>
      </c>
      <c r="I803" s="665" t="s">
        <v>4061</v>
      </c>
      <c r="J803" s="665" t="s">
        <v>2680</v>
      </c>
      <c r="K803" s="665" t="s">
        <v>3684</v>
      </c>
      <c r="L803" s="666">
        <v>1385.62</v>
      </c>
      <c r="M803" s="666">
        <v>1385.62</v>
      </c>
      <c r="N803" s="665">
        <v>1</v>
      </c>
      <c r="O803" s="748">
        <v>0.5</v>
      </c>
      <c r="P803" s="666"/>
      <c r="Q803" s="681">
        <v>0</v>
      </c>
      <c r="R803" s="665"/>
      <c r="S803" s="681">
        <v>0</v>
      </c>
      <c r="T803" s="748"/>
      <c r="U803" s="704">
        <v>0</v>
      </c>
    </row>
    <row r="804" spans="1:21" ht="14.4" customHeight="1" x14ac:dyDescent="0.3">
      <c r="A804" s="664">
        <v>30</v>
      </c>
      <c r="B804" s="665" t="s">
        <v>521</v>
      </c>
      <c r="C804" s="665" t="s">
        <v>3969</v>
      </c>
      <c r="D804" s="746" t="s">
        <v>5322</v>
      </c>
      <c r="E804" s="747" t="s">
        <v>3988</v>
      </c>
      <c r="F804" s="665" t="s">
        <v>3966</v>
      </c>
      <c r="G804" s="665" t="s">
        <v>4059</v>
      </c>
      <c r="H804" s="665" t="s">
        <v>2584</v>
      </c>
      <c r="I804" s="665" t="s">
        <v>2679</v>
      </c>
      <c r="J804" s="665" t="s">
        <v>2680</v>
      </c>
      <c r="K804" s="665" t="s">
        <v>3690</v>
      </c>
      <c r="L804" s="666">
        <v>1847.49</v>
      </c>
      <c r="M804" s="666">
        <v>1847.49</v>
      </c>
      <c r="N804" s="665">
        <v>1</v>
      </c>
      <c r="O804" s="748">
        <v>0.5</v>
      </c>
      <c r="P804" s="666">
        <v>1847.49</v>
      </c>
      <c r="Q804" s="681">
        <v>1</v>
      </c>
      <c r="R804" s="665">
        <v>1</v>
      </c>
      <c r="S804" s="681">
        <v>1</v>
      </c>
      <c r="T804" s="748">
        <v>0.5</v>
      </c>
      <c r="U804" s="704">
        <v>1</v>
      </c>
    </row>
    <row r="805" spans="1:21" ht="14.4" customHeight="1" x14ac:dyDescent="0.3">
      <c r="A805" s="664">
        <v>30</v>
      </c>
      <c r="B805" s="665" t="s">
        <v>521</v>
      </c>
      <c r="C805" s="665" t="s">
        <v>3969</v>
      </c>
      <c r="D805" s="746" t="s">
        <v>5322</v>
      </c>
      <c r="E805" s="747" t="s">
        <v>3988</v>
      </c>
      <c r="F805" s="665" t="s">
        <v>3966</v>
      </c>
      <c r="G805" s="665" t="s">
        <v>4059</v>
      </c>
      <c r="H805" s="665" t="s">
        <v>2584</v>
      </c>
      <c r="I805" s="665" t="s">
        <v>3087</v>
      </c>
      <c r="J805" s="665" t="s">
        <v>2636</v>
      </c>
      <c r="K805" s="665" t="s">
        <v>3686</v>
      </c>
      <c r="L805" s="666">
        <v>815.1</v>
      </c>
      <c r="M805" s="666">
        <v>815.1</v>
      </c>
      <c r="N805" s="665">
        <v>1</v>
      </c>
      <c r="O805" s="748">
        <v>0.5</v>
      </c>
      <c r="P805" s="666"/>
      <c r="Q805" s="681">
        <v>0</v>
      </c>
      <c r="R805" s="665"/>
      <c r="S805" s="681">
        <v>0</v>
      </c>
      <c r="T805" s="748"/>
      <c r="U805" s="704">
        <v>0</v>
      </c>
    </row>
    <row r="806" spans="1:21" ht="14.4" customHeight="1" x14ac:dyDescent="0.3">
      <c r="A806" s="664">
        <v>30</v>
      </c>
      <c r="B806" s="665" t="s">
        <v>521</v>
      </c>
      <c r="C806" s="665" t="s">
        <v>3969</v>
      </c>
      <c r="D806" s="746" t="s">
        <v>5322</v>
      </c>
      <c r="E806" s="747" t="s">
        <v>3988</v>
      </c>
      <c r="F806" s="665" t="s">
        <v>3966</v>
      </c>
      <c r="G806" s="665" t="s">
        <v>4059</v>
      </c>
      <c r="H806" s="665" t="s">
        <v>2584</v>
      </c>
      <c r="I806" s="665" t="s">
        <v>3076</v>
      </c>
      <c r="J806" s="665" t="s">
        <v>2636</v>
      </c>
      <c r="K806" s="665" t="s">
        <v>3688</v>
      </c>
      <c r="L806" s="666">
        <v>543.39</v>
      </c>
      <c r="M806" s="666">
        <v>543.39</v>
      </c>
      <c r="N806" s="665">
        <v>1</v>
      </c>
      <c r="O806" s="748">
        <v>0.5</v>
      </c>
      <c r="P806" s="666"/>
      <c r="Q806" s="681">
        <v>0</v>
      </c>
      <c r="R806" s="665"/>
      <c r="S806" s="681">
        <v>0</v>
      </c>
      <c r="T806" s="748"/>
      <c r="U806" s="704">
        <v>0</v>
      </c>
    </row>
    <row r="807" spans="1:21" ht="14.4" customHeight="1" x14ac:dyDescent="0.3">
      <c r="A807" s="664">
        <v>30</v>
      </c>
      <c r="B807" s="665" t="s">
        <v>521</v>
      </c>
      <c r="C807" s="665" t="s">
        <v>3969</v>
      </c>
      <c r="D807" s="746" t="s">
        <v>5322</v>
      </c>
      <c r="E807" s="747" t="s">
        <v>3988</v>
      </c>
      <c r="F807" s="665" t="s">
        <v>3966</v>
      </c>
      <c r="G807" s="665" t="s">
        <v>4063</v>
      </c>
      <c r="H807" s="665" t="s">
        <v>522</v>
      </c>
      <c r="I807" s="665" t="s">
        <v>4456</v>
      </c>
      <c r="J807" s="665" t="s">
        <v>4457</v>
      </c>
      <c r="K807" s="665" t="s">
        <v>2401</v>
      </c>
      <c r="L807" s="666">
        <v>146.84</v>
      </c>
      <c r="M807" s="666">
        <v>146.84</v>
      </c>
      <c r="N807" s="665">
        <v>1</v>
      </c>
      <c r="O807" s="748">
        <v>1</v>
      </c>
      <c r="P807" s="666"/>
      <c r="Q807" s="681">
        <v>0</v>
      </c>
      <c r="R807" s="665"/>
      <c r="S807" s="681">
        <v>0</v>
      </c>
      <c r="T807" s="748"/>
      <c r="U807" s="704">
        <v>0</v>
      </c>
    </row>
    <row r="808" spans="1:21" ht="14.4" customHeight="1" x14ac:dyDescent="0.3">
      <c r="A808" s="664">
        <v>30</v>
      </c>
      <c r="B808" s="665" t="s">
        <v>521</v>
      </c>
      <c r="C808" s="665" t="s">
        <v>3969</v>
      </c>
      <c r="D808" s="746" t="s">
        <v>5322</v>
      </c>
      <c r="E808" s="747" t="s">
        <v>3988</v>
      </c>
      <c r="F808" s="665" t="s">
        <v>3966</v>
      </c>
      <c r="G808" s="665" t="s">
        <v>4063</v>
      </c>
      <c r="H808" s="665" t="s">
        <v>522</v>
      </c>
      <c r="I808" s="665" t="s">
        <v>3417</v>
      </c>
      <c r="J808" s="665" t="s">
        <v>3418</v>
      </c>
      <c r="K808" s="665" t="s">
        <v>3869</v>
      </c>
      <c r="L808" s="666">
        <v>88.1</v>
      </c>
      <c r="M808" s="666">
        <v>176.2</v>
      </c>
      <c r="N808" s="665">
        <v>2</v>
      </c>
      <c r="O808" s="748">
        <v>1</v>
      </c>
      <c r="P808" s="666"/>
      <c r="Q808" s="681">
        <v>0</v>
      </c>
      <c r="R808" s="665"/>
      <c r="S808" s="681">
        <v>0</v>
      </c>
      <c r="T808" s="748"/>
      <c r="U808" s="704">
        <v>0</v>
      </c>
    </row>
    <row r="809" spans="1:21" ht="14.4" customHeight="1" x14ac:dyDescent="0.3">
      <c r="A809" s="664">
        <v>30</v>
      </c>
      <c r="B809" s="665" t="s">
        <v>521</v>
      </c>
      <c r="C809" s="665" t="s">
        <v>3969</v>
      </c>
      <c r="D809" s="746" t="s">
        <v>5322</v>
      </c>
      <c r="E809" s="747" t="s">
        <v>3988</v>
      </c>
      <c r="F809" s="665" t="s">
        <v>3966</v>
      </c>
      <c r="G809" s="665" t="s">
        <v>4064</v>
      </c>
      <c r="H809" s="665" t="s">
        <v>522</v>
      </c>
      <c r="I809" s="665" t="s">
        <v>4065</v>
      </c>
      <c r="J809" s="665" t="s">
        <v>824</v>
      </c>
      <c r="K809" s="665" t="s">
        <v>3637</v>
      </c>
      <c r="L809" s="666">
        <v>57.64</v>
      </c>
      <c r="M809" s="666">
        <v>172.92000000000002</v>
      </c>
      <c r="N809" s="665">
        <v>3</v>
      </c>
      <c r="O809" s="748">
        <v>1.5</v>
      </c>
      <c r="P809" s="666"/>
      <c r="Q809" s="681">
        <v>0</v>
      </c>
      <c r="R809" s="665"/>
      <c r="S809" s="681">
        <v>0</v>
      </c>
      <c r="T809" s="748"/>
      <c r="U809" s="704">
        <v>0</v>
      </c>
    </row>
    <row r="810" spans="1:21" ht="14.4" customHeight="1" x14ac:dyDescent="0.3">
      <c r="A810" s="664">
        <v>30</v>
      </c>
      <c r="B810" s="665" t="s">
        <v>521</v>
      </c>
      <c r="C810" s="665" t="s">
        <v>3969</v>
      </c>
      <c r="D810" s="746" t="s">
        <v>5322</v>
      </c>
      <c r="E810" s="747" t="s">
        <v>3988</v>
      </c>
      <c r="F810" s="665" t="s">
        <v>3966</v>
      </c>
      <c r="G810" s="665" t="s">
        <v>4699</v>
      </c>
      <c r="H810" s="665" t="s">
        <v>522</v>
      </c>
      <c r="I810" s="665" t="s">
        <v>3461</v>
      </c>
      <c r="J810" s="665" t="s">
        <v>3462</v>
      </c>
      <c r="K810" s="665" t="s">
        <v>4700</v>
      </c>
      <c r="L810" s="666">
        <v>0</v>
      </c>
      <c r="M810" s="666">
        <v>0</v>
      </c>
      <c r="N810" s="665">
        <v>1</v>
      </c>
      <c r="O810" s="748">
        <v>0.5</v>
      </c>
      <c r="P810" s="666">
        <v>0</v>
      </c>
      <c r="Q810" s="681"/>
      <c r="R810" s="665">
        <v>1</v>
      </c>
      <c r="S810" s="681">
        <v>1</v>
      </c>
      <c r="T810" s="748">
        <v>0.5</v>
      </c>
      <c r="U810" s="704">
        <v>1</v>
      </c>
    </row>
    <row r="811" spans="1:21" ht="14.4" customHeight="1" x14ac:dyDescent="0.3">
      <c r="A811" s="664">
        <v>30</v>
      </c>
      <c r="B811" s="665" t="s">
        <v>521</v>
      </c>
      <c r="C811" s="665" t="s">
        <v>3969</v>
      </c>
      <c r="D811" s="746" t="s">
        <v>5322</v>
      </c>
      <c r="E811" s="747" t="s">
        <v>3988</v>
      </c>
      <c r="F811" s="665" t="s">
        <v>3966</v>
      </c>
      <c r="G811" s="665" t="s">
        <v>4066</v>
      </c>
      <c r="H811" s="665" t="s">
        <v>2584</v>
      </c>
      <c r="I811" s="665" t="s">
        <v>4067</v>
      </c>
      <c r="J811" s="665" t="s">
        <v>3079</v>
      </c>
      <c r="K811" s="665" t="s">
        <v>3627</v>
      </c>
      <c r="L811" s="666">
        <v>28.81</v>
      </c>
      <c r="M811" s="666">
        <v>230.48</v>
      </c>
      <c r="N811" s="665">
        <v>8</v>
      </c>
      <c r="O811" s="748">
        <v>4</v>
      </c>
      <c r="P811" s="666">
        <v>115.24</v>
      </c>
      <c r="Q811" s="681">
        <v>0.5</v>
      </c>
      <c r="R811" s="665">
        <v>4</v>
      </c>
      <c r="S811" s="681">
        <v>0.5</v>
      </c>
      <c r="T811" s="748">
        <v>2</v>
      </c>
      <c r="U811" s="704">
        <v>0.5</v>
      </c>
    </row>
    <row r="812" spans="1:21" ht="14.4" customHeight="1" x14ac:dyDescent="0.3">
      <c r="A812" s="664">
        <v>30</v>
      </c>
      <c r="B812" s="665" t="s">
        <v>521</v>
      </c>
      <c r="C812" s="665" t="s">
        <v>3969</v>
      </c>
      <c r="D812" s="746" t="s">
        <v>5322</v>
      </c>
      <c r="E812" s="747" t="s">
        <v>3988</v>
      </c>
      <c r="F812" s="665" t="s">
        <v>3966</v>
      </c>
      <c r="G812" s="665" t="s">
        <v>4066</v>
      </c>
      <c r="H812" s="665" t="s">
        <v>2584</v>
      </c>
      <c r="I812" s="665" t="s">
        <v>2653</v>
      </c>
      <c r="J812" s="665" t="s">
        <v>2654</v>
      </c>
      <c r="K812" s="665" t="s">
        <v>3629</v>
      </c>
      <c r="L812" s="666">
        <v>57.64</v>
      </c>
      <c r="M812" s="666">
        <v>57.64</v>
      </c>
      <c r="N812" s="665">
        <v>1</v>
      </c>
      <c r="O812" s="748">
        <v>0.5</v>
      </c>
      <c r="P812" s="666"/>
      <c r="Q812" s="681">
        <v>0</v>
      </c>
      <c r="R812" s="665"/>
      <c r="S812" s="681">
        <v>0</v>
      </c>
      <c r="T812" s="748"/>
      <c r="U812" s="704">
        <v>0</v>
      </c>
    </row>
    <row r="813" spans="1:21" ht="14.4" customHeight="1" x14ac:dyDescent="0.3">
      <c r="A813" s="664">
        <v>30</v>
      </c>
      <c r="B813" s="665" t="s">
        <v>521</v>
      </c>
      <c r="C813" s="665" t="s">
        <v>3969</v>
      </c>
      <c r="D813" s="746" t="s">
        <v>5322</v>
      </c>
      <c r="E813" s="747" t="s">
        <v>3988</v>
      </c>
      <c r="F813" s="665" t="s">
        <v>3966</v>
      </c>
      <c r="G813" s="665" t="s">
        <v>4301</v>
      </c>
      <c r="H813" s="665" t="s">
        <v>2584</v>
      </c>
      <c r="I813" s="665" t="s">
        <v>2740</v>
      </c>
      <c r="J813" s="665" t="s">
        <v>2741</v>
      </c>
      <c r="K813" s="665" t="s">
        <v>3721</v>
      </c>
      <c r="L813" s="666">
        <v>48.27</v>
      </c>
      <c r="M813" s="666">
        <v>193.08</v>
      </c>
      <c r="N813" s="665">
        <v>4</v>
      </c>
      <c r="O813" s="748">
        <v>2</v>
      </c>
      <c r="P813" s="666">
        <v>96.54</v>
      </c>
      <c r="Q813" s="681">
        <v>0.5</v>
      </c>
      <c r="R813" s="665">
        <v>2</v>
      </c>
      <c r="S813" s="681">
        <v>0.5</v>
      </c>
      <c r="T813" s="748">
        <v>1</v>
      </c>
      <c r="U813" s="704">
        <v>0.5</v>
      </c>
    </row>
    <row r="814" spans="1:21" ht="14.4" customHeight="1" x14ac:dyDescent="0.3">
      <c r="A814" s="664">
        <v>30</v>
      </c>
      <c r="B814" s="665" t="s">
        <v>521</v>
      </c>
      <c r="C814" s="665" t="s">
        <v>3969</v>
      </c>
      <c r="D814" s="746" t="s">
        <v>5322</v>
      </c>
      <c r="E814" s="747" t="s">
        <v>3988</v>
      </c>
      <c r="F814" s="665" t="s">
        <v>3966</v>
      </c>
      <c r="G814" s="665" t="s">
        <v>4068</v>
      </c>
      <c r="H814" s="665" t="s">
        <v>2584</v>
      </c>
      <c r="I814" s="665" t="s">
        <v>2853</v>
      </c>
      <c r="J814" s="665" t="s">
        <v>2767</v>
      </c>
      <c r="K814" s="665" t="s">
        <v>3764</v>
      </c>
      <c r="L814" s="666">
        <v>117.46</v>
      </c>
      <c r="M814" s="666">
        <v>117.46</v>
      </c>
      <c r="N814" s="665">
        <v>1</v>
      </c>
      <c r="O814" s="748">
        <v>0.5</v>
      </c>
      <c r="P814" s="666"/>
      <c r="Q814" s="681">
        <v>0</v>
      </c>
      <c r="R814" s="665"/>
      <c r="S814" s="681">
        <v>0</v>
      </c>
      <c r="T814" s="748"/>
      <c r="U814" s="704">
        <v>0</v>
      </c>
    </row>
    <row r="815" spans="1:21" ht="14.4" customHeight="1" x14ac:dyDescent="0.3">
      <c r="A815" s="664">
        <v>30</v>
      </c>
      <c r="B815" s="665" t="s">
        <v>521</v>
      </c>
      <c r="C815" s="665" t="s">
        <v>3969</v>
      </c>
      <c r="D815" s="746" t="s">
        <v>5322</v>
      </c>
      <c r="E815" s="747" t="s">
        <v>3988</v>
      </c>
      <c r="F815" s="665" t="s">
        <v>3966</v>
      </c>
      <c r="G815" s="665" t="s">
        <v>4068</v>
      </c>
      <c r="H815" s="665" t="s">
        <v>2584</v>
      </c>
      <c r="I815" s="665" t="s">
        <v>4701</v>
      </c>
      <c r="J815" s="665" t="s">
        <v>4702</v>
      </c>
      <c r="K815" s="665" t="s">
        <v>4703</v>
      </c>
      <c r="L815" s="666">
        <v>170.43</v>
      </c>
      <c r="M815" s="666">
        <v>170.43</v>
      </c>
      <c r="N815" s="665">
        <v>1</v>
      </c>
      <c r="O815" s="748">
        <v>0.5</v>
      </c>
      <c r="P815" s="666"/>
      <c r="Q815" s="681">
        <v>0</v>
      </c>
      <c r="R815" s="665"/>
      <c r="S815" s="681">
        <v>0</v>
      </c>
      <c r="T815" s="748"/>
      <c r="U815" s="704">
        <v>0</v>
      </c>
    </row>
    <row r="816" spans="1:21" ht="14.4" customHeight="1" x14ac:dyDescent="0.3">
      <c r="A816" s="664">
        <v>30</v>
      </c>
      <c r="B816" s="665" t="s">
        <v>521</v>
      </c>
      <c r="C816" s="665" t="s">
        <v>3969</v>
      </c>
      <c r="D816" s="746" t="s">
        <v>5322</v>
      </c>
      <c r="E816" s="747" t="s">
        <v>3988</v>
      </c>
      <c r="F816" s="665" t="s">
        <v>3966</v>
      </c>
      <c r="G816" s="665" t="s">
        <v>4069</v>
      </c>
      <c r="H816" s="665" t="s">
        <v>2584</v>
      </c>
      <c r="I816" s="665" t="s">
        <v>2773</v>
      </c>
      <c r="J816" s="665" t="s">
        <v>2774</v>
      </c>
      <c r="K816" s="665" t="s">
        <v>3755</v>
      </c>
      <c r="L816" s="666">
        <v>174.81</v>
      </c>
      <c r="M816" s="666">
        <v>174.81</v>
      </c>
      <c r="N816" s="665">
        <v>1</v>
      </c>
      <c r="O816" s="748">
        <v>0.5</v>
      </c>
      <c r="P816" s="666"/>
      <c r="Q816" s="681">
        <v>0</v>
      </c>
      <c r="R816" s="665"/>
      <c r="S816" s="681">
        <v>0</v>
      </c>
      <c r="T816" s="748"/>
      <c r="U816" s="704">
        <v>0</v>
      </c>
    </row>
    <row r="817" spans="1:21" ht="14.4" customHeight="1" x14ac:dyDescent="0.3">
      <c r="A817" s="664">
        <v>30</v>
      </c>
      <c r="B817" s="665" t="s">
        <v>521</v>
      </c>
      <c r="C817" s="665" t="s">
        <v>3969</v>
      </c>
      <c r="D817" s="746" t="s">
        <v>5322</v>
      </c>
      <c r="E817" s="747" t="s">
        <v>3988</v>
      </c>
      <c r="F817" s="665" t="s">
        <v>3966</v>
      </c>
      <c r="G817" s="665" t="s">
        <v>4074</v>
      </c>
      <c r="H817" s="665" t="s">
        <v>2584</v>
      </c>
      <c r="I817" s="665" t="s">
        <v>2588</v>
      </c>
      <c r="J817" s="665" t="s">
        <v>2589</v>
      </c>
      <c r="K817" s="665" t="s">
        <v>3744</v>
      </c>
      <c r="L817" s="666">
        <v>16.09</v>
      </c>
      <c r="M817" s="666">
        <v>32.18</v>
      </c>
      <c r="N817" s="665">
        <v>2</v>
      </c>
      <c r="O817" s="748">
        <v>1</v>
      </c>
      <c r="P817" s="666">
        <v>16.09</v>
      </c>
      <c r="Q817" s="681">
        <v>0.5</v>
      </c>
      <c r="R817" s="665">
        <v>1</v>
      </c>
      <c r="S817" s="681">
        <v>0.5</v>
      </c>
      <c r="T817" s="748">
        <v>0.5</v>
      </c>
      <c r="U817" s="704">
        <v>0.5</v>
      </c>
    </row>
    <row r="818" spans="1:21" ht="14.4" customHeight="1" x14ac:dyDescent="0.3">
      <c r="A818" s="664">
        <v>30</v>
      </c>
      <c r="B818" s="665" t="s">
        <v>521</v>
      </c>
      <c r="C818" s="665" t="s">
        <v>3969</v>
      </c>
      <c r="D818" s="746" t="s">
        <v>5322</v>
      </c>
      <c r="E818" s="747" t="s">
        <v>3988</v>
      </c>
      <c r="F818" s="665" t="s">
        <v>3966</v>
      </c>
      <c r="G818" s="665" t="s">
        <v>4074</v>
      </c>
      <c r="H818" s="665" t="s">
        <v>2584</v>
      </c>
      <c r="I818" s="665" t="s">
        <v>2671</v>
      </c>
      <c r="J818" s="665" t="s">
        <v>3745</v>
      </c>
      <c r="K818" s="665" t="s">
        <v>3746</v>
      </c>
      <c r="L818" s="666">
        <v>48.27</v>
      </c>
      <c r="M818" s="666">
        <v>48.27</v>
      </c>
      <c r="N818" s="665">
        <v>1</v>
      </c>
      <c r="O818" s="748">
        <v>0.5</v>
      </c>
      <c r="P818" s="666"/>
      <c r="Q818" s="681">
        <v>0</v>
      </c>
      <c r="R818" s="665"/>
      <c r="S818" s="681">
        <v>0</v>
      </c>
      <c r="T818" s="748"/>
      <c r="U818" s="704">
        <v>0</v>
      </c>
    </row>
    <row r="819" spans="1:21" ht="14.4" customHeight="1" x14ac:dyDescent="0.3">
      <c r="A819" s="664">
        <v>30</v>
      </c>
      <c r="B819" s="665" t="s">
        <v>521</v>
      </c>
      <c r="C819" s="665" t="s">
        <v>3969</v>
      </c>
      <c r="D819" s="746" t="s">
        <v>5322</v>
      </c>
      <c r="E819" s="747" t="s">
        <v>3988</v>
      </c>
      <c r="F819" s="665" t="s">
        <v>3966</v>
      </c>
      <c r="G819" s="665" t="s">
        <v>4309</v>
      </c>
      <c r="H819" s="665" t="s">
        <v>522</v>
      </c>
      <c r="I819" s="665" t="s">
        <v>1053</v>
      </c>
      <c r="J819" s="665" t="s">
        <v>1054</v>
      </c>
      <c r="K819" s="665" t="s">
        <v>3912</v>
      </c>
      <c r="L819" s="666">
        <v>105.46</v>
      </c>
      <c r="M819" s="666">
        <v>210.92</v>
      </c>
      <c r="N819" s="665">
        <v>2</v>
      </c>
      <c r="O819" s="748">
        <v>1</v>
      </c>
      <c r="P819" s="666"/>
      <c r="Q819" s="681">
        <v>0</v>
      </c>
      <c r="R819" s="665"/>
      <c r="S819" s="681">
        <v>0</v>
      </c>
      <c r="T819" s="748"/>
      <c r="U819" s="704">
        <v>0</v>
      </c>
    </row>
    <row r="820" spans="1:21" ht="14.4" customHeight="1" x14ac:dyDescent="0.3">
      <c r="A820" s="664">
        <v>30</v>
      </c>
      <c r="B820" s="665" t="s">
        <v>521</v>
      </c>
      <c r="C820" s="665" t="s">
        <v>3969</v>
      </c>
      <c r="D820" s="746" t="s">
        <v>5322</v>
      </c>
      <c r="E820" s="747" t="s">
        <v>3988</v>
      </c>
      <c r="F820" s="665" t="s">
        <v>3966</v>
      </c>
      <c r="G820" s="665" t="s">
        <v>4478</v>
      </c>
      <c r="H820" s="665" t="s">
        <v>522</v>
      </c>
      <c r="I820" s="665" t="s">
        <v>1732</v>
      </c>
      <c r="J820" s="665" t="s">
        <v>1733</v>
      </c>
      <c r="K820" s="665" t="s">
        <v>4479</v>
      </c>
      <c r="L820" s="666">
        <v>566.19000000000005</v>
      </c>
      <c r="M820" s="666">
        <v>566.19000000000005</v>
      </c>
      <c r="N820" s="665">
        <v>1</v>
      </c>
      <c r="O820" s="748">
        <v>0.5</v>
      </c>
      <c r="P820" s="666"/>
      <c r="Q820" s="681">
        <v>0</v>
      </c>
      <c r="R820" s="665"/>
      <c r="S820" s="681">
        <v>0</v>
      </c>
      <c r="T820" s="748"/>
      <c r="U820" s="704">
        <v>0</v>
      </c>
    </row>
    <row r="821" spans="1:21" ht="14.4" customHeight="1" x14ac:dyDescent="0.3">
      <c r="A821" s="664">
        <v>30</v>
      </c>
      <c r="B821" s="665" t="s">
        <v>521</v>
      </c>
      <c r="C821" s="665" t="s">
        <v>3969</v>
      </c>
      <c r="D821" s="746" t="s">
        <v>5322</v>
      </c>
      <c r="E821" s="747" t="s">
        <v>3988</v>
      </c>
      <c r="F821" s="665" t="s">
        <v>3966</v>
      </c>
      <c r="G821" s="665" t="s">
        <v>4318</v>
      </c>
      <c r="H821" s="665" t="s">
        <v>522</v>
      </c>
      <c r="I821" s="665" t="s">
        <v>4319</v>
      </c>
      <c r="J821" s="665" t="s">
        <v>1252</v>
      </c>
      <c r="K821" s="665" t="s">
        <v>4320</v>
      </c>
      <c r="L821" s="666">
        <v>90.53</v>
      </c>
      <c r="M821" s="666">
        <v>90.53</v>
      </c>
      <c r="N821" s="665">
        <v>1</v>
      </c>
      <c r="O821" s="748">
        <v>0.5</v>
      </c>
      <c r="P821" s="666">
        <v>90.53</v>
      </c>
      <c r="Q821" s="681">
        <v>1</v>
      </c>
      <c r="R821" s="665">
        <v>1</v>
      </c>
      <c r="S821" s="681">
        <v>1</v>
      </c>
      <c r="T821" s="748">
        <v>0.5</v>
      </c>
      <c r="U821" s="704">
        <v>1</v>
      </c>
    </row>
    <row r="822" spans="1:21" ht="14.4" customHeight="1" x14ac:dyDescent="0.3">
      <c r="A822" s="664">
        <v>30</v>
      </c>
      <c r="B822" s="665" t="s">
        <v>521</v>
      </c>
      <c r="C822" s="665" t="s">
        <v>3969</v>
      </c>
      <c r="D822" s="746" t="s">
        <v>5322</v>
      </c>
      <c r="E822" s="747" t="s">
        <v>3988</v>
      </c>
      <c r="F822" s="665" t="s">
        <v>3966</v>
      </c>
      <c r="G822" s="665" t="s">
        <v>4614</v>
      </c>
      <c r="H822" s="665" t="s">
        <v>2584</v>
      </c>
      <c r="I822" s="665" t="s">
        <v>2934</v>
      </c>
      <c r="J822" s="665" t="s">
        <v>3918</v>
      </c>
      <c r="K822" s="665" t="s">
        <v>3919</v>
      </c>
      <c r="L822" s="666">
        <v>123.2</v>
      </c>
      <c r="M822" s="666">
        <v>123.2</v>
      </c>
      <c r="N822" s="665">
        <v>1</v>
      </c>
      <c r="O822" s="748">
        <v>0.5</v>
      </c>
      <c r="P822" s="666"/>
      <c r="Q822" s="681">
        <v>0</v>
      </c>
      <c r="R822" s="665"/>
      <c r="S822" s="681">
        <v>0</v>
      </c>
      <c r="T822" s="748"/>
      <c r="U822" s="704">
        <v>0</v>
      </c>
    </row>
    <row r="823" spans="1:21" ht="14.4" customHeight="1" x14ac:dyDescent="0.3">
      <c r="A823" s="664">
        <v>30</v>
      </c>
      <c r="B823" s="665" t="s">
        <v>521</v>
      </c>
      <c r="C823" s="665" t="s">
        <v>3969</v>
      </c>
      <c r="D823" s="746" t="s">
        <v>5322</v>
      </c>
      <c r="E823" s="747" t="s">
        <v>3988</v>
      </c>
      <c r="F823" s="665" t="s">
        <v>3966</v>
      </c>
      <c r="G823" s="665" t="s">
        <v>4321</v>
      </c>
      <c r="H823" s="665" t="s">
        <v>522</v>
      </c>
      <c r="I823" s="665" t="s">
        <v>4322</v>
      </c>
      <c r="J823" s="665" t="s">
        <v>1500</v>
      </c>
      <c r="K823" s="665" t="s">
        <v>4323</v>
      </c>
      <c r="L823" s="666">
        <v>0</v>
      </c>
      <c r="M823" s="666">
        <v>0</v>
      </c>
      <c r="N823" s="665">
        <v>1</v>
      </c>
      <c r="O823" s="748">
        <v>0.5</v>
      </c>
      <c r="P823" s="666">
        <v>0</v>
      </c>
      <c r="Q823" s="681"/>
      <c r="R823" s="665">
        <v>1</v>
      </c>
      <c r="S823" s="681">
        <v>1</v>
      </c>
      <c r="T823" s="748">
        <v>0.5</v>
      </c>
      <c r="U823" s="704">
        <v>1</v>
      </c>
    </row>
    <row r="824" spans="1:21" ht="14.4" customHeight="1" x14ac:dyDescent="0.3">
      <c r="A824" s="664">
        <v>30</v>
      </c>
      <c r="B824" s="665" t="s">
        <v>521</v>
      </c>
      <c r="C824" s="665" t="s">
        <v>3969</v>
      </c>
      <c r="D824" s="746" t="s">
        <v>5322</v>
      </c>
      <c r="E824" s="747" t="s">
        <v>3988</v>
      </c>
      <c r="F824" s="665" t="s">
        <v>3966</v>
      </c>
      <c r="G824" s="665" t="s">
        <v>4083</v>
      </c>
      <c r="H824" s="665" t="s">
        <v>522</v>
      </c>
      <c r="I824" s="665" t="s">
        <v>929</v>
      </c>
      <c r="J824" s="665" t="s">
        <v>4084</v>
      </c>
      <c r="K824" s="665" t="s">
        <v>4085</v>
      </c>
      <c r="L824" s="666">
        <v>0</v>
      </c>
      <c r="M824" s="666">
        <v>0</v>
      </c>
      <c r="N824" s="665">
        <v>6</v>
      </c>
      <c r="O824" s="748">
        <v>4</v>
      </c>
      <c r="P824" s="666"/>
      <c r="Q824" s="681"/>
      <c r="R824" s="665"/>
      <c r="S824" s="681">
        <v>0</v>
      </c>
      <c r="T824" s="748"/>
      <c r="U824" s="704">
        <v>0</v>
      </c>
    </row>
    <row r="825" spans="1:21" ht="14.4" customHeight="1" x14ac:dyDescent="0.3">
      <c r="A825" s="664">
        <v>30</v>
      </c>
      <c r="B825" s="665" t="s">
        <v>521</v>
      </c>
      <c r="C825" s="665" t="s">
        <v>3969</v>
      </c>
      <c r="D825" s="746" t="s">
        <v>5322</v>
      </c>
      <c r="E825" s="747" t="s">
        <v>3988</v>
      </c>
      <c r="F825" s="665" t="s">
        <v>3966</v>
      </c>
      <c r="G825" s="665" t="s">
        <v>4086</v>
      </c>
      <c r="H825" s="665" t="s">
        <v>522</v>
      </c>
      <c r="I825" s="665" t="s">
        <v>735</v>
      </c>
      <c r="J825" s="665" t="s">
        <v>736</v>
      </c>
      <c r="K825" s="665" t="s">
        <v>4087</v>
      </c>
      <c r="L825" s="666">
        <v>42.08</v>
      </c>
      <c r="M825" s="666">
        <v>210.39999999999998</v>
      </c>
      <c r="N825" s="665">
        <v>5</v>
      </c>
      <c r="O825" s="748">
        <v>2</v>
      </c>
      <c r="P825" s="666">
        <v>84.16</v>
      </c>
      <c r="Q825" s="681">
        <v>0.4</v>
      </c>
      <c r="R825" s="665">
        <v>2</v>
      </c>
      <c r="S825" s="681">
        <v>0.4</v>
      </c>
      <c r="T825" s="748">
        <v>0.5</v>
      </c>
      <c r="U825" s="704">
        <v>0.25</v>
      </c>
    </row>
    <row r="826" spans="1:21" ht="14.4" customHeight="1" x14ac:dyDescent="0.3">
      <c r="A826" s="664">
        <v>30</v>
      </c>
      <c r="B826" s="665" t="s">
        <v>521</v>
      </c>
      <c r="C826" s="665" t="s">
        <v>3969</v>
      </c>
      <c r="D826" s="746" t="s">
        <v>5322</v>
      </c>
      <c r="E826" s="747" t="s">
        <v>3988</v>
      </c>
      <c r="F826" s="665" t="s">
        <v>3966</v>
      </c>
      <c r="G826" s="665" t="s">
        <v>4088</v>
      </c>
      <c r="H826" s="665" t="s">
        <v>522</v>
      </c>
      <c r="I826" s="665" t="s">
        <v>2429</v>
      </c>
      <c r="J826" s="665" t="s">
        <v>2430</v>
      </c>
      <c r="K826" s="665" t="s">
        <v>4091</v>
      </c>
      <c r="L826" s="666">
        <v>31.42</v>
      </c>
      <c r="M826" s="666">
        <v>31.42</v>
      </c>
      <c r="N826" s="665">
        <v>1</v>
      </c>
      <c r="O826" s="748">
        <v>0.5</v>
      </c>
      <c r="P826" s="666"/>
      <c r="Q826" s="681">
        <v>0</v>
      </c>
      <c r="R826" s="665"/>
      <c r="S826" s="681">
        <v>0</v>
      </c>
      <c r="T826" s="748"/>
      <c r="U826" s="704">
        <v>0</v>
      </c>
    </row>
    <row r="827" spans="1:21" ht="14.4" customHeight="1" x14ac:dyDescent="0.3">
      <c r="A827" s="664">
        <v>30</v>
      </c>
      <c r="B827" s="665" t="s">
        <v>521</v>
      </c>
      <c r="C827" s="665" t="s">
        <v>3969</v>
      </c>
      <c r="D827" s="746" t="s">
        <v>5322</v>
      </c>
      <c r="E827" s="747" t="s">
        <v>3988</v>
      </c>
      <c r="F827" s="665" t="s">
        <v>3966</v>
      </c>
      <c r="G827" s="665" t="s">
        <v>4327</v>
      </c>
      <c r="H827" s="665" t="s">
        <v>522</v>
      </c>
      <c r="I827" s="665" t="s">
        <v>827</v>
      </c>
      <c r="J827" s="665" t="s">
        <v>4329</v>
      </c>
      <c r="K827" s="665" t="s">
        <v>4704</v>
      </c>
      <c r="L827" s="666">
        <v>149.69</v>
      </c>
      <c r="M827" s="666">
        <v>449.07</v>
      </c>
      <c r="N827" s="665">
        <v>3</v>
      </c>
      <c r="O827" s="748">
        <v>1</v>
      </c>
      <c r="P827" s="666">
        <v>299.38</v>
      </c>
      <c r="Q827" s="681">
        <v>0.66666666666666663</v>
      </c>
      <c r="R827" s="665">
        <v>2</v>
      </c>
      <c r="S827" s="681">
        <v>0.66666666666666663</v>
      </c>
      <c r="T827" s="748">
        <v>0.5</v>
      </c>
      <c r="U827" s="704">
        <v>0.5</v>
      </c>
    </row>
    <row r="828" spans="1:21" ht="14.4" customHeight="1" x14ac:dyDescent="0.3">
      <c r="A828" s="664">
        <v>30</v>
      </c>
      <c r="B828" s="665" t="s">
        <v>521</v>
      </c>
      <c r="C828" s="665" t="s">
        <v>3969</v>
      </c>
      <c r="D828" s="746" t="s">
        <v>5322</v>
      </c>
      <c r="E828" s="747" t="s">
        <v>3988</v>
      </c>
      <c r="F828" s="665" t="s">
        <v>3966</v>
      </c>
      <c r="G828" s="665" t="s">
        <v>4331</v>
      </c>
      <c r="H828" s="665" t="s">
        <v>522</v>
      </c>
      <c r="I828" s="665" t="s">
        <v>4336</v>
      </c>
      <c r="J828" s="665" t="s">
        <v>2425</v>
      </c>
      <c r="K828" s="665" t="s">
        <v>4337</v>
      </c>
      <c r="L828" s="666">
        <v>80.959999999999994</v>
      </c>
      <c r="M828" s="666">
        <v>80.959999999999994</v>
      </c>
      <c r="N828" s="665">
        <v>1</v>
      </c>
      <c r="O828" s="748">
        <v>0.5</v>
      </c>
      <c r="P828" s="666"/>
      <c r="Q828" s="681">
        <v>0</v>
      </c>
      <c r="R828" s="665"/>
      <c r="S828" s="681">
        <v>0</v>
      </c>
      <c r="T828" s="748"/>
      <c r="U828" s="704">
        <v>0</v>
      </c>
    </row>
    <row r="829" spans="1:21" ht="14.4" customHeight="1" x14ac:dyDescent="0.3">
      <c r="A829" s="664">
        <v>30</v>
      </c>
      <c r="B829" s="665" t="s">
        <v>521</v>
      </c>
      <c r="C829" s="665" t="s">
        <v>3969</v>
      </c>
      <c r="D829" s="746" t="s">
        <v>5322</v>
      </c>
      <c r="E829" s="747" t="s">
        <v>3988</v>
      </c>
      <c r="F829" s="665" t="s">
        <v>3966</v>
      </c>
      <c r="G829" s="665" t="s">
        <v>4339</v>
      </c>
      <c r="H829" s="665" t="s">
        <v>522</v>
      </c>
      <c r="I829" s="665" t="s">
        <v>2156</v>
      </c>
      <c r="J829" s="665" t="s">
        <v>898</v>
      </c>
      <c r="K829" s="665" t="s">
        <v>4628</v>
      </c>
      <c r="L829" s="666">
        <v>103.09</v>
      </c>
      <c r="M829" s="666">
        <v>103.09</v>
      </c>
      <c r="N829" s="665">
        <v>1</v>
      </c>
      <c r="O829" s="748">
        <v>0.5</v>
      </c>
      <c r="P829" s="666"/>
      <c r="Q829" s="681">
        <v>0</v>
      </c>
      <c r="R829" s="665"/>
      <c r="S829" s="681">
        <v>0</v>
      </c>
      <c r="T829" s="748"/>
      <c r="U829" s="704">
        <v>0</v>
      </c>
    </row>
    <row r="830" spans="1:21" ht="14.4" customHeight="1" x14ac:dyDescent="0.3">
      <c r="A830" s="664">
        <v>30</v>
      </c>
      <c r="B830" s="665" t="s">
        <v>521</v>
      </c>
      <c r="C830" s="665" t="s">
        <v>3969</v>
      </c>
      <c r="D830" s="746" t="s">
        <v>5322</v>
      </c>
      <c r="E830" s="747" t="s">
        <v>3988</v>
      </c>
      <c r="F830" s="665" t="s">
        <v>3966</v>
      </c>
      <c r="G830" s="665" t="s">
        <v>4339</v>
      </c>
      <c r="H830" s="665" t="s">
        <v>522</v>
      </c>
      <c r="I830" s="665" t="s">
        <v>897</v>
      </c>
      <c r="J830" s="665" t="s">
        <v>898</v>
      </c>
      <c r="K830" s="665" t="s">
        <v>3991</v>
      </c>
      <c r="L830" s="666">
        <v>122.73</v>
      </c>
      <c r="M830" s="666">
        <v>368.19</v>
      </c>
      <c r="N830" s="665">
        <v>3</v>
      </c>
      <c r="O830" s="748">
        <v>2</v>
      </c>
      <c r="P830" s="666"/>
      <c r="Q830" s="681">
        <v>0</v>
      </c>
      <c r="R830" s="665"/>
      <c r="S830" s="681">
        <v>0</v>
      </c>
      <c r="T830" s="748"/>
      <c r="U830" s="704">
        <v>0</v>
      </c>
    </row>
    <row r="831" spans="1:21" ht="14.4" customHeight="1" x14ac:dyDescent="0.3">
      <c r="A831" s="664">
        <v>30</v>
      </c>
      <c r="B831" s="665" t="s">
        <v>521</v>
      </c>
      <c r="C831" s="665" t="s">
        <v>3969</v>
      </c>
      <c r="D831" s="746" t="s">
        <v>5322</v>
      </c>
      <c r="E831" s="747" t="s">
        <v>3988</v>
      </c>
      <c r="F831" s="665" t="s">
        <v>3966</v>
      </c>
      <c r="G831" s="665" t="s">
        <v>4343</v>
      </c>
      <c r="H831" s="665" t="s">
        <v>522</v>
      </c>
      <c r="I831" s="665" t="s">
        <v>1496</v>
      </c>
      <c r="J831" s="665" t="s">
        <v>1497</v>
      </c>
      <c r="K831" s="665" t="s">
        <v>4345</v>
      </c>
      <c r="L831" s="666">
        <v>50.32</v>
      </c>
      <c r="M831" s="666">
        <v>452.88</v>
      </c>
      <c r="N831" s="665">
        <v>9</v>
      </c>
      <c r="O831" s="748">
        <v>3.5</v>
      </c>
      <c r="P831" s="666">
        <v>201.28</v>
      </c>
      <c r="Q831" s="681">
        <v>0.44444444444444448</v>
      </c>
      <c r="R831" s="665">
        <v>4</v>
      </c>
      <c r="S831" s="681">
        <v>0.44444444444444442</v>
      </c>
      <c r="T831" s="748">
        <v>1.5</v>
      </c>
      <c r="U831" s="704">
        <v>0.42857142857142855</v>
      </c>
    </row>
    <row r="832" spans="1:21" ht="14.4" customHeight="1" x14ac:dyDescent="0.3">
      <c r="A832" s="664">
        <v>30</v>
      </c>
      <c r="B832" s="665" t="s">
        <v>521</v>
      </c>
      <c r="C832" s="665" t="s">
        <v>3969</v>
      </c>
      <c r="D832" s="746" t="s">
        <v>5322</v>
      </c>
      <c r="E832" s="747" t="s">
        <v>3988</v>
      </c>
      <c r="F832" s="665" t="s">
        <v>3966</v>
      </c>
      <c r="G832" s="665" t="s">
        <v>4347</v>
      </c>
      <c r="H832" s="665" t="s">
        <v>522</v>
      </c>
      <c r="I832" s="665" t="s">
        <v>1403</v>
      </c>
      <c r="J832" s="665" t="s">
        <v>1404</v>
      </c>
      <c r="K832" s="665" t="s">
        <v>1405</v>
      </c>
      <c r="L832" s="666">
        <v>42.57</v>
      </c>
      <c r="M832" s="666">
        <v>42.57</v>
      </c>
      <c r="N832" s="665">
        <v>1</v>
      </c>
      <c r="O832" s="748">
        <v>0.5</v>
      </c>
      <c r="P832" s="666"/>
      <c r="Q832" s="681">
        <v>0</v>
      </c>
      <c r="R832" s="665"/>
      <c r="S832" s="681">
        <v>0</v>
      </c>
      <c r="T832" s="748"/>
      <c r="U832" s="704">
        <v>0</v>
      </c>
    </row>
    <row r="833" spans="1:21" ht="14.4" customHeight="1" x14ac:dyDescent="0.3">
      <c r="A833" s="664">
        <v>30</v>
      </c>
      <c r="B833" s="665" t="s">
        <v>521</v>
      </c>
      <c r="C833" s="665" t="s">
        <v>3969</v>
      </c>
      <c r="D833" s="746" t="s">
        <v>5322</v>
      </c>
      <c r="E833" s="747" t="s">
        <v>3988</v>
      </c>
      <c r="F833" s="665" t="s">
        <v>3966</v>
      </c>
      <c r="G833" s="665" t="s">
        <v>4095</v>
      </c>
      <c r="H833" s="665" t="s">
        <v>522</v>
      </c>
      <c r="I833" s="665" t="s">
        <v>546</v>
      </c>
      <c r="J833" s="665" t="s">
        <v>547</v>
      </c>
      <c r="K833" s="665" t="s">
        <v>3707</v>
      </c>
      <c r="L833" s="666">
        <v>150.19</v>
      </c>
      <c r="M833" s="666">
        <v>150.19</v>
      </c>
      <c r="N833" s="665">
        <v>1</v>
      </c>
      <c r="O833" s="748">
        <v>0.5</v>
      </c>
      <c r="P833" s="666"/>
      <c r="Q833" s="681">
        <v>0</v>
      </c>
      <c r="R833" s="665"/>
      <c r="S833" s="681">
        <v>0</v>
      </c>
      <c r="T833" s="748"/>
      <c r="U833" s="704">
        <v>0</v>
      </c>
    </row>
    <row r="834" spans="1:21" ht="14.4" customHeight="1" x14ac:dyDescent="0.3">
      <c r="A834" s="664">
        <v>30</v>
      </c>
      <c r="B834" s="665" t="s">
        <v>521</v>
      </c>
      <c r="C834" s="665" t="s">
        <v>3969</v>
      </c>
      <c r="D834" s="746" t="s">
        <v>5322</v>
      </c>
      <c r="E834" s="747" t="s">
        <v>3988</v>
      </c>
      <c r="F834" s="665" t="s">
        <v>3966</v>
      </c>
      <c r="G834" s="665" t="s">
        <v>4356</v>
      </c>
      <c r="H834" s="665" t="s">
        <v>522</v>
      </c>
      <c r="I834" s="665" t="s">
        <v>4361</v>
      </c>
      <c r="J834" s="665" t="s">
        <v>1039</v>
      </c>
      <c r="K834" s="665" t="s">
        <v>4362</v>
      </c>
      <c r="L834" s="666">
        <v>87.89</v>
      </c>
      <c r="M834" s="666">
        <v>87.89</v>
      </c>
      <c r="N834" s="665">
        <v>1</v>
      </c>
      <c r="O834" s="748">
        <v>0.5</v>
      </c>
      <c r="P834" s="666"/>
      <c r="Q834" s="681">
        <v>0</v>
      </c>
      <c r="R834" s="665"/>
      <c r="S834" s="681">
        <v>0</v>
      </c>
      <c r="T834" s="748"/>
      <c r="U834" s="704">
        <v>0</v>
      </c>
    </row>
    <row r="835" spans="1:21" ht="14.4" customHeight="1" x14ac:dyDescent="0.3">
      <c r="A835" s="664">
        <v>30</v>
      </c>
      <c r="B835" s="665" t="s">
        <v>521</v>
      </c>
      <c r="C835" s="665" t="s">
        <v>3969</v>
      </c>
      <c r="D835" s="746" t="s">
        <v>5322</v>
      </c>
      <c r="E835" s="747" t="s">
        <v>3988</v>
      </c>
      <c r="F835" s="665" t="s">
        <v>3966</v>
      </c>
      <c r="G835" s="665" t="s">
        <v>4372</v>
      </c>
      <c r="H835" s="665" t="s">
        <v>2584</v>
      </c>
      <c r="I835" s="665" t="s">
        <v>4376</v>
      </c>
      <c r="J835" s="665" t="s">
        <v>4377</v>
      </c>
      <c r="K835" s="665" t="s">
        <v>4378</v>
      </c>
      <c r="L835" s="666">
        <v>251.52</v>
      </c>
      <c r="M835" s="666">
        <v>251.52</v>
      </c>
      <c r="N835" s="665">
        <v>1</v>
      </c>
      <c r="O835" s="748">
        <v>0.5</v>
      </c>
      <c r="P835" s="666"/>
      <c r="Q835" s="681">
        <v>0</v>
      </c>
      <c r="R835" s="665"/>
      <c r="S835" s="681">
        <v>0</v>
      </c>
      <c r="T835" s="748"/>
      <c r="U835" s="704">
        <v>0</v>
      </c>
    </row>
    <row r="836" spans="1:21" ht="14.4" customHeight="1" x14ac:dyDescent="0.3">
      <c r="A836" s="664">
        <v>30</v>
      </c>
      <c r="B836" s="665" t="s">
        <v>521</v>
      </c>
      <c r="C836" s="665" t="s">
        <v>3969</v>
      </c>
      <c r="D836" s="746" t="s">
        <v>5322</v>
      </c>
      <c r="E836" s="747" t="s">
        <v>3988</v>
      </c>
      <c r="F836" s="665" t="s">
        <v>3966</v>
      </c>
      <c r="G836" s="665" t="s">
        <v>4098</v>
      </c>
      <c r="H836" s="665" t="s">
        <v>2584</v>
      </c>
      <c r="I836" s="665" t="s">
        <v>2841</v>
      </c>
      <c r="J836" s="665" t="s">
        <v>3677</v>
      </c>
      <c r="K836" s="665" t="s">
        <v>3678</v>
      </c>
      <c r="L836" s="666">
        <v>120.61</v>
      </c>
      <c r="M836" s="666">
        <v>120.61</v>
      </c>
      <c r="N836" s="665">
        <v>1</v>
      </c>
      <c r="O836" s="748">
        <v>0.5</v>
      </c>
      <c r="P836" s="666"/>
      <c r="Q836" s="681">
        <v>0</v>
      </c>
      <c r="R836" s="665"/>
      <c r="S836" s="681">
        <v>0</v>
      </c>
      <c r="T836" s="748"/>
      <c r="U836" s="704">
        <v>0</v>
      </c>
    </row>
    <row r="837" spans="1:21" ht="14.4" customHeight="1" x14ac:dyDescent="0.3">
      <c r="A837" s="664">
        <v>30</v>
      </c>
      <c r="B837" s="665" t="s">
        <v>521</v>
      </c>
      <c r="C837" s="665" t="s">
        <v>3969</v>
      </c>
      <c r="D837" s="746" t="s">
        <v>5322</v>
      </c>
      <c r="E837" s="747" t="s">
        <v>3988</v>
      </c>
      <c r="F837" s="665" t="s">
        <v>3966</v>
      </c>
      <c r="G837" s="665" t="s">
        <v>4098</v>
      </c>
      <c r="H837" s="665" t="s">
        <v>2584</v>
      </c>
      <c r="I837" s="665" t="s">
        <v>2727</v>
      </c>
      <c r="J837" s="665" t="s">
        <v>3679</v>
      </c>
      <c r="K837" s="665" t="s">
        <v>3680</v>
      </c>
      <c r="L837" s="666">
        <v>184.74</v>
      </c>
      <c r="M837" s="666">
        <v>369.48</v>
      </c>
      <c r="N837" s="665">
        <v>2</v>
      </c>
      <c r="O837" s="748">
        <v>1</v>
      </c>
      <c r="P837" s="666"/>
      <c r="Q837" s="681">
        <v>0</v>
      </c>
      <c r="R837" s="665"/>
      <c r="S837" s="681">
        <v>0</v>
      </c>
      <c r="T837" s="748"/>
      <c r="U837" s="704">
        <v>0</v>
      </c>
    </row>
    <row r="838" spans="1:21" ht="14.4" customHeight="1" x14ac:dyDescent="0.3">
      <c r="A838" s="664">
        <v>30</v>
      </c>
      <c r="B838" s="665" t="s">
        <v>521</v>
      </c>
      <c r="C838" s="665" t="s">
        <v>3969</v>
      </c>
      <c r="D838" s="746" t="s">
        <v>5322</v>
      </c>
      <c r="E838" s="747" t="s">
        <v>3988</v>
      </c>
      <c r="F838" s="665" t="s">
        <v>3966</v>
      </c>
      <c r="G838" s="665" t="s">
        <v>4102</v>
      </c>
      <c r="H838" s="665" t="s">
        <v>522</v>
      </c>
      <c r="I838" s="665" t="s">
        <v>2312</v>
      </c>
      <c r="J838" s="665" t="s">
        <v>2313</v>
      </c>
      <c r="K838" s="665" t="s">
        <v>4687</v>
      </c>
      <c r="L838" s="666">
        <v>0</v>
      </c>
      <c r="M838" s="666">
        <v>0</v>
      </c>
      <c r="N838" s="665">
        <v>1</v>
      </c>
      <c r="O838" s="748">
        <v>0.5</v>
      </c>
      <c r="P838" s="666">
        <v>0</v>
      </c>
      <c r="Q838" s="681"/>
      <c r="R838" s="665">
        <v>1</v>
      </c>
      <c r="S838" s="681">
        <v>1</v>
      </c>
      <c r="T838" s="748">
        <v>0.5</v>
      </c>
      <c r="U838" s="704">
        <v>1</v>
      </c>
    </row>
    <row r="839" spans="1:21" ht="14.4" customHeight="1" x14ac:dyDescent="0.3">
      <c r="A839" s="664">
        <v>30</v>
      </c>
      <c r="B839" s="665" t="s">
        <v>521</v>
      </c>
      <c r="C839" s="665" t="s">
        <v>3969</v>
      </c>
      <c r="D839" s="746" t="s">
        <v>5322</v>
      </c>
      <c r="E839" s="747" t="s">
        <v>3988</v>
      </c>
      <c r="F839" s="665" t="s">
        <v>3966</v>
      </c>
      <c r="G839" s="665" t="s">
        <v>4102</v>
      </c>
      <c r="H839" s="665" t="s">
        <v>522</v>
      </c>
      <c r="I839" s="665" t="s">
        <v>4103</v>
      </c>
      <c r="J839" s="665" t="s">
        <v>2313</v>
      </c>
      <c r="K839" s="665" t="s">
        <v>4104</v>
      </c>
      <c r="L839" s="666">
        <v>0</v>
      </c>
      <c r="M839" s="666">
        <v>0</v>
      </c>
      <c r="N839" s="665">
        <v>1</v>
      </c>
      <c r="O839" s="748">
        <v>0.5</v>
      </c>
      <c r="P839" s="666"/>
      <c r="Q839" s="681"/>
      <c r="R839" s="665"/>
      <c r="S839" s="681">
        <v>0</v>
      </c>
      <c r="T839" s="748"/>
      <c r="U839" s="704">
        <v>0</v>
      </c>
    </row>
    <row r="840" spans="1:21" ht="14.4" customHeight="1" x14ac:dyDescent="0.3">
      <c r="A840" s="664">
        <v>30</v>
      </c>
      <c r="B840" s="665" t="s">
        <v>521</v>
      </c>
      <c r="C840" s="665" t="s">
        <v>3969</v>
      </c>
      <c r="D840" s="746" t="s">
        <v>5322</v>
      </c>
      <c r="E840" s="747" t="s">
        <v>3988</v>
      </c>
      <c r="F840" s="665" t="s">
        <v>3966</v>
      </c>
      <c r="G840" s="665" t="s">
        <v>4381</v>
      </c>
      <c r="H840" s="665" t="s">
        <v>2584</v>
      </c>
      <c r="I840" s="665" t="s">
        <v>3058</v>
      </c>
      <c r="J840" s="665" t="s">
        <v>3059</v>
      </c>
      <c r="K840" s="665" t="s">
        <v>3698</v>
      </c>
      <c r="L840" s="666">
        <v>2376.9299999999998</v>
      </c>
      <c r="M840" s="666">
        <v>2376.9299999999998</v>
      </c>
      <c r="N840" s="665">
        <v>1</v>
      </c>
      <c r="O840" s="748">
        <v>1</v>
      </c>
      <c r="P840" s="666"/>
      <c r="Q840" s="681">
        <v>0</v>
      </c>
      <c r="R840" s="665"/>
      <c r="S840" s="681">
        <v>0</v>
      </c>
      <c r="T840" s="748"/>
      <c r="U840" s="704">
        <v>0</v>
      </c>
    </row>
    <row r="841" spans="1:21" ht="14.4" customHeight="1" x14ac:dyDescent="0.3">
      <c r="A841" s="664">
        <v>30</v>
      </c>
      <c r="B841" s="665" t="s">
        <v>521</v>
      </c>
      <c r="C841" s="665" t="s">
        <v>3969</v>
      </c>
      <c r="D841" s="746" t="s">
        <v>5322</v>
      </c>
      <c r="E841" s="747" t="s">
        <v>3988</v>
      </c>
      <c r="F841" s="665" t="s">
        <v>3966</v>
      </c>
      <c r="G841" s="665" t="s">
        <v>4105</v>
      </c>
      <c r="H841" s="665" t="s">
        <v>522</v>
      </c>
      <c r="I841" s="665" t="s">
        <v>3512</v>
      </c>
      <c r="J841" s="665" t="s">
        <v>3513</v>
      </c>
      <c r="K841" s="665" t="s">
        <v>4106</v>
      </c>
      <c r="L841" s="666">
        <v>280.77</v>
      </c>
      <c r="M841" s="666">
        <v>280.77</v>
      </c>
      <c r="N841" s="665">
        <v>1</v>
      </c>
      <c r="O841" s="748">
        <v>0.5</v>
      </c>
      <c r="P841" s="666">
        <v>280.77</v>
      </c>
      <c r="Q841" s="681">
        <v>1</v>
      </c>
      <c r="R841" s="665">
        <v>1</v>
      </c>
      <c r="S841" s="681">
        <v>1</v>
      </c>
      <c r="T841" s="748">
        <v>0.5</v>
      </c>
      <c r="U841" s="704">
        <v>1</v>
      </c>
    </row>
    <row r="842" spans="1:21" ht="14.4" customHeight="1" x14ac:dyDescent="0.3">
      <c r="A842" s="664">
        <v>30</v>
      </c>
      <c r="B842" s="665" t="s">
        <v>521</v>
      </c>
      <c r="C842" s="665" t="s">
        <v>3969</v>
      </c>
      <c r="D842" s="746" t="s">
        <v>5322</v>
      </c>
      <c r="E842" s="747" t="s">
        <v>3988</v>
      </c>
      <c r="F842" s="665" t="s">
        <v>3966</v>
      </c>
      <c r="G842" s="665" t="s">
        <v>4107</v>
      </c>
      <c r="H842" s="665" t="s">
        <v>2584</v>
      </c>
      <c r="I842" s="665" t="s">
        <v>2687</v>
      </c>
      <c r="J842" s="665" t="s">
        <v>2688</v>
      </c>
      <c r="K842" s="665" t="s">
        <v>3639</v>
      </c>
      <c r="L842" s="666">
        <v>53.57</v>
      </c>
      <c r="M842" s="666">
        <v>160.71</v>
      </c>
      <c r="N842" s="665">
        <v>3</v>
      </c>
      <c r="O842" s="748">
        <v>1</v>
      </c>
      <c r="P842" s="666">
        <v>53.57</v>
      </c>
      <c r="Q842" s="681">
        <v>0.33333333333333331</v>
      </c>
      <c r="R842" s="665">
        <v>1</v>
      </c>
      <c r="S842" s="681">
        <v>0.33333333333333331</v>
      </c>
      <c r="T842" s="748">
        <v>0.5</v>
      </c>
      <c r="U842" s="704">
        <v>0.5</v>
      </c>
    </row>
    <row r="843" spans="1:21" ht="14.4" customHeight="1" x14ac:dyDescent="0.3">
      <c r="A843" s="664">
        <v>30</v>
      </c>
      <c r="B843" s="665" t="s">
        <v>521</v>
      </c>
      <c r="C843" s="665" t="s">
        <v>3969</v>
      </c>
      <c r="D843" s="746" t="s">
        <v>5322</v>
      </c>
      <c r="E843" s="747" t="s">
        <v>3988</v>
      </c>
      <c r="F843" s="665" t="s">
        <v>3966</v>
      </c>
      <c r="G843" s="665" t="s">
        <v>4107</v>
      </c>
      <c r="H843" s="665" t="s">
        <v>2584</v>
      </c>
      <c r="I843" s="665" t="s">
        <v>2953</v>
      </c>
      <c r="J843" s="665" t="s">
        <v>2688</v>
      </c>
      <c r="K843" s="665" t="s">
        <v>3640</v>
      </c>
      <c r="L843" s="666">
        <v>133.94</v>
      </c>
      <c r="M843" s="666">
        <v>267.88</v>
      </c>
      <c r="N843" s="665">
        <v>2</v>
      </c>
      <c r="O843" s="748">
        <v>1.5</v>
      </c>
      <c r="P843" s="666">
        <v>133.94</v>
      </c>
      <c r="Q843" s="681">
        <v>0.5</v>
      </c>
      <c r="R843" s="665">
        <v>1</v>
      </c>
      <c r="S843" s="681">
        <v>0.5</v>
      </c>
      <c r="T843" s="748">
        <v>0.5</v>
      </c>
      <c r="U843" s="704">
        <v>0.33333333333333331</v>
      </c>
    </row>
    <row r="844" spans="1:21" ht="14.4" customHeight="1" x14ac:dyDescent="0.3">
      <c r="A844" s="664">
        <v>30</v>
      </c>
      <c r="B844" s="665" t="s">
        <v>521</v>
      </c>
      <c r="C844" s="665" t="s">
        <v>3969</v>
      </c>
      <c r="D844" s="746" t="s">
        <v>5322</v>
      </c>
      <c r="E844" s="747" t="s">
        <v>3988</v>
      </c>
      <c r="F844" s="665" t="s">
        <v>3967</v>
      </c>
      <c r="G844" s="665" t="s">
        <v>4382</v>
      </c>
      <c r="H844" s="665" t="s">
        <v>522</v>
      </c>
      <c r="I844" s="665" t="s">
        <v>4705</v>
      </c>
      <c r="J844" s="665" t="s">
        <v>3982</v>
      </c>
      <c r="K844" s="665"/>
      <c r="L844" s="666">
        <v>0</v>
      </c>
      <c r="M844" s="666">
        <v>0</v>
      </c>
      <c r="N844" s="665">
        <v>1</v>
      </c>
      <c r="O844" s="748">
        <v>1</v>
      </c>
      <c r="P844" s="666">
        <v>0</v>
      </c>
      <c r="Q844" s="681"/>
      <c r="R844" s="665">
        <v>1</v>
      </c>
      <c r="S844" s="681">
        <v>1</v>
      </c>
      <c r="T844" s="748">
        <v>1</v>
      </c>
      <c r="U844" s="704">
        <v>1</v>
      </c>
    </row>
    <row r="845" spans="1:21" ht="14.4" customHeight="1" x14ac:dyDescent="0.3">
      <c r="A845" s="664">
        <v>30</v>
      </c>
      <c r="B845" s="665" t="s">
        <v>521</v>
      </c>
      <c r="C845" s="665" t="s">
        <v>3969</v>
      </c>
      <c r="D845" s="746" t="s">
        <v>5322</v>
      </c>
      <c r="E845" s="747" t="s">
        <v>3979</v>
      </c>
      <c r="F845" s="665" t="s">
        <v>3966</v>
      </c>
      <c r="G845" s="665" t="s">
        <v>4000</v>
      </c>
      <c r="H845" s="665" t="s">
        <v>2584</v>
      </c>
      <c r="I845" s="665" t="s">
        <v>4147</v>
      </c>
      <c r="J845" s="665" t="s">
        <v>4148</v>
      </c>
      <c r="K845" s="665" t="s">
        <v>4149</v>
      </c>
      <c r="L845" s="666">
        <v>278.64</v>
      </c>
      <c r="M845" s="666">
        <v>557.28</v>
      </c>
      <c r="N845" s="665">
        <v>2</v>
      </c>
      <c r="O845" s="748">
        <v>1</v>
      </c>
      <c r="P845" s="666">
        <v>278.64</v>
      </c>
      <c r="Q845" s="681">
        <v>0.5</v>
      </c>
      <c r="R845" s="665">
        <v>1</v>
      </c>
      <c r="S845" s="681">
        <v>0.5</v>
      </c>
      <c r="T845" s="748">
        <v>0.5</v>
      </c>
      <c r="U845" s="704">
        <v>0.5</v>
      </c>
    </row>
    <row r="846" spans="1:21" ht="14.4" customHeight="1" x14ac:dyDescent="0.3">
      <c r="A846" s="664">
        <v>30</v>
      </c>
      <c r="B846" s="665" t="s">
        <v>521</v>
      </c>
      <c r="C846" s="665" t="s">
        <v>3969</v>
      </c>
      <c r="D846" s="746" t="s">
        <v>5322</v>
      </c>
      <c r="E846" s="747" t="s">
        <v>3979</v>
      </c>
      <c r="F846" s="665" t="s">
        <v>3966</v>
      </c>
      <c r="G846" s="665" t="s">
        <v>4108</v>
      </c>
      <c r="H846" s="665" t="s">
        <v>2584</v>
      </c>
      <c r="I846" s="665" t="s">
        <v>3029</v>
      </c>
      <c r="J846" s="665" t="s">
        <v>3030</v>
      </c>
      <c r="K846" s="665" t="s">
        <v>3692</v>
      </c>
      <c r="L846" s="666">
        <v>93.43</v>
      </c>
      <c r="M846" s="666">
        <v>373.72</v>
      </c>
      <c r="N846" s="665">
        <v>4</v>
      </c>
      <c r="O846" s="748">
        <v>3</v>
      </c>
      <c r="P846" s="666">
        <v>186.86</v>
      </c>
      <c r="Q846" s="681">
        <v>0.5</v>
      </c>
      <c r="R846" s="665">
        <v>2</v>
      </c>
      <c r="S846" s="681">
        <v>0.5</v>
      </c>
      <c r="T846" s="748">
        <v>1.5</v>
      </c>
      <c r="U846" s="704">
        <v>0.5</v>
      </c>
    </row>
    <row r="847" spans="1:21" ht="14.4" customHeight="1" x14ac:dyDescent="0.3">
      <c r="A847" s="664">
        <v>30</v>
      </c>
      <c r="B847" s="665" t="s">
        <v>521</v>
      </c>
      <c r="C847" s="665" t="s">
        <v>3969</v>
      </c>
      <c r="D847" s="746" t="s">
        <v>5322</v>
      </c>
      <c r="E847" s="747" t="s">
        <v>3979</v>
      </c>
      <c r="F847" s="665" t="s">
        <v>3966</v>
      </c>
      <c r="G847" s="665" t="s">
        <v>4038</v>
      </c>
      <c r="H847" s="665" t="s">
        <v>522</v>
      </c>
      <c r="I847" s="665" t="s">
        <v>4039</v>
      </c>
      <c r="J847" s="665" t="s">
        <v>4040</v>
      </c>
      <c r="K847" s="665" t="s">
        <v>3869</v>
      </c>
      <c r="L847" s="666">
        <v>0</v>
      </c>
      <c r="M847" s="666">
        <v>0</v>
      </c>
      <c r="N847" s="665">
        <v>2</v>
      </c>
      <c r="O847" s="748">
        <v>2</v>
      </c>
      <c r="P847" s="666">
        <v>0</v>
      </c>
      <c r="Q847" s="681"/>
      <c r="R847" s="665">
        <v>1</v>
      </c>
      <c r="S847" s="681">
        <v>0.5</v>
      </c>
      <c r="T847" s="748">
        <v>1</v>
      </c>
      <c r="U847" s="704">
        <v>0.5</v>
      </c>
    </row>
    <row r="848" spans="1:21" ht="14.4" customHeight="1" x14ac:dyDescent="0.3">
      <c r="A848" s="664">
        <v>30</v>
      </c>
      <c r="B848" s="665" t="s">
        <v>521</v>
      </c>
      <c r="C848" s="665" t="s">
        <v>3969</v>
      </c>
      <c r="D848" s="746" t="s">
        <v>5322</v>
      </c>
      <c r="E848" s="747" t="s">
        <v>3979</v>
      </c>
      <c r="F848" s="665" t="s">
        <v>3966</v>
      </c>
      <c r="G848" s="665" t="s">
        <v>4054</v>
      </c>
      <c r="H848" s="665" t="s">
        <v>522</v>
      </c>
      <c r="I848" s="665" t="s">
        <v>4284</v>
      </c>
      <c r="J848" s="665" t="s">
        <v>846</v>
      </c>
      <c r="K848" s="665" t="s">
        <v>4285</v>
      </c>
      <c r="L848" s="666">
        <v>0</v>
      </c>
      <c r="M848" s="666">
        <v>0</v>
      </c>
      <c r="N848" s="665">
        <v>3</v>
      </c>
      <c r="O848" s="748">
        <v>1.5</v>
      </c>
      <c r="P848" s="666">
        <v>0</v>
      </c>
      <c r="Q848" s="681"/>
      <c r="R848" s="665">
        <v>1</v>
      </c>
      <c r="S848" s="681">
        <v>0.33333333333333331</v>
      </c>
      <c r="T848" s="748">
        <v>0.5</v>
      </c>
      <c r="U848" s="704">
        <v>0.33333333333333331</v>
      </c>
    </row>
    <row r="849" spans="1:21" ht="14.4" customHeight="1" x14ac:dyDescent="0.3">
      <c r="A849" s="664">
        <v>30</v>
      </c>
      <c r="B849" s="665" t="s">
        <v>521</v>
      </c>
      <c r="C849" s="665" t="s">
        <v>3969</v>
      </c>
      <c r="D849" s="746" t="s">
        <v>5322</v>
      </c>
      <c r="E849" s="747" t="s">
        <v>3979</v>
      </c>
      <c r="F849" s="665" t="s">
        <v>3966</v>
      </c>
      <c r="G849" s="665" t="s">
        <v>4074</v>
      </c>
      <c r="H849" s="665" t="s">
        <v>2584</v>
      </c>
      <c r="I849" s="665" t="s">
        <v>4075</v>
      </c>
      <c r="J849" s="665" t="s">
        <v>2586</v>
      </c>
      <c r="K849" s="665" t="s">
        <v>4076</v>
      </c>
      <c r="L849" s="666">
        <v>0</v>
      </c>
      <c r="M849" s="666">
        <v>0</v>
      </c>
      <c r="N849" s="665">
        <v>2</v>
      </c>
      <c r="O849" s="748">
        <v>1</v>
      </c>
      <c r="P849" s="666"/>
      <c r="Q849" s="681"/>
      <c r="R849" s="665"/>
      <c r="S849" s="681">
        <v>0</v>
      </c>
      <c r="T849" s="748"/>
      <c r="U849" s="704">
        <v>0</v>
      </c>
    </row>
    <row r="850" spans="1:21" ht="14.4" customHeight="1" x14ac:dyDescent="0.3">
      <c r="A850" s="664">
        <v>30</v>
      </c>
      <c r="B850" s="665" t="s">
        <v>521</v>
      </c>
      <c r="C850" s="665" t="s">
        <v>3969</v>
      </c>
      <c r="D850" s="746" t="s">
        <v>5322</v>
      </c>
      <c r="E850" s="747" t="s">
        <v>3979</v>
      </c>
      <c r="F850" s="665" t="s">
        <v>3966</v>
      </c>
      <c r="G850" s="665" t="s">
        <v>4074</v>
      </c>
      <c r="H850" s="665" t="s">
        <v>2584</v>
      </c>
      <c r="I850" s="665" t="s">
        <v>4611</v>
      </c>
      <c r="J850" s="665" t="s">
        <v>2589</v>
      </c>
      <c r="K850" s="665" t="s">
        <v>4210</v>
      </c>
      <c r="L850" s="666">
        <v>0</v>
      </c>
      <c r="M850" s="666">
        <v>0</v>
      </c>
      <c r="N850" s="665">
        <v>1</v>
      </c>
      <c r="O850" s="748">
        <v>0.5</v>
      </c>
      <c r="P850" s="666">
        <v>0</v>
      </c>
      <c r="Q850" s="681"/>
      <c r="R850" s="665">
        <v>1</v>
      </c>
      <c r="S850" s="681">
        <v>1</v>
      </c>
      <c r="T850" s="748">
        <v>0.5</v>
      </c>
      <c r="U850" s="704">
        <v>1</v>
      </c>
    </row>
    <row r="851" spans="1:21" ht="14.4" customHeight="1" x14ac:dyDescent="0.3">
      <c r="A851" s="664">
        <v>30</v>
      </c>
      <c r="B851" s="665" t="s">
        <v>521</v>
      </c>
      <c r="C851" s="665" t="s">
        <v>3969</v>
      </c>
      <c r="D851" s="746" t="s">
        <v>5322</v>
      </c>
      <c r="E851" s="747" t="s">
        <v>3976</v>
      </c>
      <c r="F851" s="665" t="s">
        <v>3966</v>
      </c>
      <c r="G851" s="665" t="s">
        <v>4110</v>
      </c>
      <c r="H851" s="665" t="s">
        <v>522</v>
      </c>
      <c r="I851" s="665" t="s">
        <v>4111</v>
      </c>
      <c r="J851" s="665" t="s">
        <v>1258</v>
      </c>
      <c r="K851" s="665" t="s">
        <v>3746</v>
      </c>
      <c r="L851" s="666">
        <v>0</v>
      </c>
      <c r="M851" s="666">
        <v>0</v>
      </c>
      <c r="N851" s="665">
        <v>1</v>
      </c>
      <c r="O851" s="748">
        <v>0.5</v>
      </c>
      <c r="P851" s="666"/>
      <c r="Q851" s="681"/>
      <c r="R851" s="665"/>
      <c r="S851" s="681">
        <v>0</v>
      </c>
      <c r="T851" s="748"/>
      <c r="U851" s="704">
        <v>0</v>
      </c>
    </row>
    <row r="852" spans="1:21" ht="14.4" customHeight="1" x14ac:dyDescent="0.3">
      <c r="A852" s="664">
        <v>30</v>
      </c>
      <c r="B852" s="665" t="s">
        <v>521</v>
      </c>
      <c r="C852" s="665" t="s">
        <v>3969</v>
      </c>
      <c r="D852" s="746" t="s">
        <v>5322</v>
      </c>
      <c r="E852" s="747" t="s">
        <v>3976</v>
      </c>
      <c r="F852" s="665" t="s">
        <v>3966</v>
      </c>
      <c r="G852" s="665" t="s">
        <v>4000</v>
      </c>
      <c r="H852" s="665" t="s">
        <v>2584</v>
      </c>
      <c r="I852" s="665" t="s">
        <v>4706</v>
      </c>
      <c r="J852" s="665" t="s">
        <v>4707</v>
      </c>
      <c r="K852" s="665" t="s">
        <v>4708</v>
      </c>
      <c r="L852" s="666">
        <v>181.13</v>
      </c>
      <c r="M852" s="666">
        <v>181.13</v>
      </c>
      <c r="N852" s="665">
        <v>1</v>
      </c>
      <c r="O852" s="748">
        <v>1</v>
      </c>
      <c r="P852" s="666"/>
      <c r="Q852" s="681">
        <v>0</v>
      </c>
      <c r="R852" s="665"/>
      <c r="S852" s="681">
        <v>0</v>
      </c>
      <c r="T852" s="748"/>
      <c r="U852" s="704">
        <v>0</v>
      </c>
    </row>
    <row r="853" spans="1:21" ht="14.4" customHeight="1" x14ac:dyDescent="0.3">
      <c r="A853" s="664">
        <v>30</v>
      </c>
      <c r="B853" s="665" t="s">
        <v>521</v>
      </c>
      <c r="C853" s="665" t="s">
        <v>3969</v>
      </c>
      <c r="D853" s="746" t="s">
        <v>5322</v>
      </c>
      <c r="E853" s="747" t="s">
        <v>3976</v>
      </c>
      <c r="F853" s="665" t="s">
        <v>3966</v>
      </c>
      <c r="G853" s="665" t="s">
        <v>4000</v>
      </c>
      <c r="H853" s="665" t="s">
        <v>2584</v>
      </c>
      <c r="I853" s="665" t="s">
        <v>2716</v>
      </c>
      <c r="J853" s="665" t="s">
        <v>3781</v>
      </c>
      <c r="K853" s="665" t="s">
        <v>3722</v>
      </c>
      <c r="L853" s="666">
        <v>58.86</v>
      </c>
      <c r="M853" s="666">
        <v>58.86</v>
      </c>
      <c r="N853" s="665">
        <v>1</v>
      </c>
      <c r="O853" s="748">
        <v>0.5</v>
      </c>
      <c r="P853" s="666"/>
      <c r="Q853" s="681">
        <v>0</v>
      </c>
      <c r="R853" s="665"/>
      <c r="S853" s="681">
        <v>0</v>
      </c>
      <c r="T853" s="748"/>
      <c r="U853" s="704">
        <v>0</v>
      </c>
    </row>
    <row r="854" spans="1:21" ht="14.4" customHeight="1" x14ac:dyDescent="0.3">
      <c r="A854" s="664">
        <v>30</v>
      </c>
      <c r="B854" s="665" t="s">
        <v>521</v>
      </c>
      <c r="C854" s="665" t="s">
        <v>3969</v>
      </c>
      <c r="D854" s="746" t="s">
        <v>5322</v>
      </c>
      <c r="E854" s="747" t="s">
        <v>3976</v>
      </c>
      <c r="F854" s="665" t="s">
        <v>3966</v>
      </c>
      <c r="G854" s="665" t="s">
        <v>4000</v>
      </c>
      <c r="H854" s="665" t="s">
        <v>2584</v>
      </c>
      <c r="I854" s="665" t="s">
        <v>2719</v>
      </c>
      <c r="J854" s="665" t="s">
        <v>2724</v>
      </c>
      <c r="K854" s="665" t="s">
        <v>3779</v>
      </c>
      <c r="L854" s="666">
        <v>117.73</v>
      </c>
      <c r="M854" s="666">
        <v>353.19</v>
      </c>
      <c r="N854" s="665">
        <v>3</v>
      </c>
      <c r="O854" s="748">
        <v>1.5</v>
      </c>
      <c r="P854" s="666">
        <v>117.73</v>
      </c>
      <c r="Q854" s="681">
        <v>0.33333333333333337</v>
      </c>
      <c r="R854" s="665">
        <v>1</v>
      </c>
      <c r="S854" s="681">
        <v>0.33333333333333331</v>
      </c>
      <c r="T854" s="748">
        <v>0.5</v>
      </c>
      <c r="U854" s="704">
        <v>0.33333333333333331</v>
      </c>
    </row>
    <row r="855" spans="1:21" ht="14.4" customHeight="1" x14ac:dyDescent="0.3">
      <c r="A855" s="664">
        <v>30</v>
      </c>
      <c r="B855" s="665" t="s">
        <v>521</v>
      </c>
      <c r="C855" s="665" t="s">
        <v>3969</v>
      </c>
      <c r="D855" s="746" t="s">
        <v>5322</v>
      </c>
      <c r="E855" s="747" t="s">
        <v>3976</v>
      </c>
      <c r="F855" s="665" t="s">
        <v>3966</v>
      </c>
      <c r="G855" s="665" t="s">
        <v>4000</v>
      </c>
      <c r="H855" s="665" t="s">
        <v>2584</v>
      </c>
      <c r="I855" s="665" t="s">
        <v>2833</v>
      </c>
      <c r="J855" s="665" t="s">
        <v>2838</v>
      </c>
      <c r="K855" s="665" t="s">
        <v>3783</v>
      </c>
      <c r="L855" s="666">
        <v>181.13</v>
      </c>
      <c r="M855" s="666">
        <v>1449.04</v>
      </c>
      <c r="N855" s="665">
        <v>8</v>
      </c>
      <c r="O855" s="748">
        <v>4</v>
      </c>
      <c r="P855" s="666">
        <v>181.13</v>
      </c>
      <c r="Q855" s="681">
        <v>0.125</v>
      </c>
      <c r="R855" s="665">
        <v>1</v>
      </c>
      <c r="S855" s="681">
        <v>0.125</v>
      </c>
      <c r="T855" s="748">
        <v>0.5</v>
      </c>
      <c r="U855" s="704">
        <v>0.125</v>
      </c>
    </row>
    <row r="856" spans="1:21" ht="14.4" customHeight="1" x14ac:dyDescent="0.3">
      <c r="A856" s="664">
        <v>30</v>
      </c>
      <c r="B856" s="665" t="s">
        <v>521</v>
      </c>
      <c r="C856" s="665" t="s">
        <v>3969</v>
      </c>
      <c r="D856" s="746" t="s">
        <v>5322</v>
      </c>
      <c r="E856" s="747" t="s">
        <v>3976</v>
      </c>
      <c r="F856" s="665" t="s">
        <v>3966</v>
      </c>
      <c r="G856" s="665" t="s">
        <v>4014</v>
      </c>
      <c r="H856" s="665" t="s">
        <v>522</v>
      </c>
      <c r="I856" s="665" t="s">
        <v>4016</v>
      </c>
      <c r="J856" s="665" t="s">
        <v>4017</v>
      </c>
      <c r="K856" s="665" t="s">
        <v>4018</v>
      </c>
      <c r="L856" s="666">
        <v>0</v>
      </c>
      <c r="M856" s="666">
        <v>0</v>
      </c>
      <c r="N856" s="665">
        <v>1</v>
      </c>
      <c r="O856" s="748">
        <v>1</v>
      </c>
      <c r="P856" s="666">
        <v>0</v>
      </c>
      <c r="Q856" s="681"/>
      <c r="R856" s="665">
        <v>1</v>
      </c>
      <c r="S856" s="681">
        <v>1</v>
      </c>
      <c r="T856" s="748">
        <v>1</v>
      </c>
      <c r="U856" s="704">
        <v>1</v>
      </c>
    </row>
    <row r="857" spans="1:21" ht="14.4" customHeight="1" x14ac:dyDescent="0.3">
      <c r="A857" s="664">
        <v>30</v>
      </c>
      <c r="B857" s="665" t="s">
        <v>521</v>
      </c>
      <c r="C857" s="665" t="s">
        <v>3969</v>
      </c>
      <c r="D857" s="746" t="s">
        <v>5322</v>
      </c>
      <c r="E857" s="747" t="s">
        <v>3976</v>
      </c>
      <c r="F857" s="665" t="s">
        <v>3966</v>
      </c>
      <c r="G857" s="665" t="s">
        <v>4031</v>
      </c>
      <c r="H857" s="665" t="s">
        <v>522</v>
      </c>
      <c r="I857" s="665" t="s">
        <v>4032</v>
      </c>
      <c r="J857" s="665" t="s">
        <v>1380</v>
      </c>
      <c r="K857" s="665" t="s">
        <v>4033</v>
      </c>
      <c r="L857" s="666">
        <v>118.65</v>
      </c>
      <c r="M857" s="666">
        <v>118.65</v>
      </c>
      <c r="N857" s="665">
        <v>1</v>
      </c>
      <c r="O857" s="748">
        <v>0.5</v>
      </c>
      <c r="P857" s="666"/>
      <c r="Q857" s="681">
        <v>0</v>
      </c>
      <c r="R857" s="665"/>
      <c r="S857" s="681">
        <v>0</v>
      </c>
      <c r="T857" s="748"/>
      <c r="U857" s="704">
        <v>0</v>
      </c>
    </row>
    <row r="858" spans="1:21" ht="14.4" customHeight="1" x14ac:dyDescent="0.3">
      <c r="A858" s="664">
        <v>30</v>
      </c>
      <c r="B858" s="665" t="s">
        <v>521</v>
      </c>
      <c r="C858" s="665" t="s">
        <v>3969</v>
      </c>
      <c r="D858" s="746" t="s">
        <v>5322</v>
      </c>
      <c r="E858" s="747" t="s">
        <v>3976</v>
      </c>
      <c r="F858" s="665" t="s">
        <v>3966</v>
      </c>
      <c r="G858" s="665" t="s">
        <v>4108</v>
      </c>
      <c r="H858" s="665" t="s">
        <v>2584</v>
      </c>
      <c r="I858" s="665" t="s">
        <v>3029</v>
      </c>
      <c r="J858" s="665" t="s">
        <v>3030</v>
      </c>
      <c r="K858" s="665" t="s">
        <v>3692</v>
      </c>
      <c r="L858" s="666">
        <v>93.43</v>
      </c>
      <c r="M858" s="666">
        <v>1027.73</v>
      </c>
      <c r="N858" s="665">
        <v>11</v>
      </c>
      <c r="O858" s="748">
        <v>8</v>
      </c>
      <c r="P858" s="666">
        <v>280.29000000000002</v>
      </c>
      <c r="Q858" s="681">
        <v>0.27272727272727276</v>
      </c>
      <c r="R858" s="665">
        <v>3</v>
      </c>
      <c r="S858" s="681">
        <v>0.27272727272727271</v>
      </c>
      <c r="T858" s="748">
        <v>2.5</v>
      </c>
      <c r="U858" s="704">
        <v>0.3125</v>
      </c>
    </row>
    <row r="859" spans="1:21" ht="14.4" customHeight="1" x14ac:dyDescent="0.3">
      <c r="A859" s="664">
        <v>30</v>
      </c>
      <c r="B859" s="665" t="s">
        <v>521</v>
      </c>
      <c r="C859" s="665" t="s">
        <v>3969</v>
      </c>
      <c r="D859" s="746" t="s">
        <v>5322</v>
      </c>
      <c r="E859" s="747" t="s">
        <v>3976</v>
      </c>
      <c r="F859" s="665" t="s">
        <v>3966</v>
      </c>
      <c r="G859" s="665" t="s">
        <v>4108</v>
      </c>
      <c r="H859" s="665" t="s">
        <v>522</v>
      </c>
      <c r="I859" s="665" t="s">
        <v>4709</v>
      </c>
      <c r="J859" s="665" t="s">
        <v>4694</v>
      </c>
      <c r="K859" s="665" t="s">
        <v>4697</v>
      </c>
      <c r="L859" s="666">
        <v>0</v>
      </c>
      <c r="M859" s="666">
        <v>0</v>
      </c>
      <c r="N859" s="665">
        <v>1</v>
      </c>
      <c r="O859" s="748">
        <v>0.5</v>
      </c>
      <c r="P859" s="666">
        <v>0</v>
      </c>
      <c r="Q859" s="681"/>
      <c r="R859" s="665">
        <v>1</v>
      </c>
      <c r="S859" s="681">
        <v>1</v>
      </c>
      <c r="T859" s="748">
        <v>0.5</v>
      </c>
      <c r="U859" s="704">
        <v>1</v>
      </c>
    </row>
    <row r="860" spans="1:21" ht="14.4" customHeight="1" x14ac:dyDescent="0.3">
      <c r="A860" s="664">
        <v>30</v>
      </c>
      <c r="B860" s="665" t="s">
        <v>521</v>
      </c>
      <c r="C860" s="665" t="s">
        <v>3969</v>
      </c>
      <c r="D860" s="746" t="s">
        <v>5322</v>
      </c>
      <c r="E860" s="747" t="s">
        <v>3976</v>
      </c>
      <c r="F860" s="665" t="s">
        <v>3966</v>
      </c>
      <c r="G860" s="665" t="s">
        <v>4038</v>
      </c>
      <c r="H860" s="665" t="s">
        <v>522</v>
      </c>
      <c r="I860" s="665" t="s">
        <v>4039</v>
      </c>
      <c r="J860" s="665" t="s">
        <v>4040</v>
      </c>
      <c r="K860" s="665" t="s">
        <v>3869</v>
      </c>
      <c r="L860" s="666">
        <v>0</v>
      </c>
      <c r="M860" s="666">
        <v>0</v>
      </c>
      <c r="N860" s="665">
        <v>7</v>
      </c>
      <c r="O860" s="748">
        <v>4.5</v>
      </c>
      <c r="P860" s="666">
        <v>0</v>
      </c>
      <c r="Q860" s="681"/>
      <c r="R860" s="665">
        <v>1</v>
      </c>
      <c r="S860" s="681">
        <v>0.14285714285714285</v>
      </c>
      <c r="T860" s="748">
        <v>0.5</v>
      </c>
      <c r="U860" s="704">
        <v>0.1111111111111111</v>
      </c>
    </row>
    <row r="861" spans="1:21" ht="14.4" customHeight="1" x14ac:dyDescent="0.3">
      <c r="A861" s="664">
        <v>30</v>
      </c>
      <c r="B861" s="665" t="s">
        <v>521</v>
      </c>
      <c r="C861" s="665" t="s">
        <v>3969</v>
      </c>
      <c r="D861" s="746" t="s">
        <v>5322</v>
      </c>
      <c r="E861" s="747" t="s">
        <v>3976</v>
      </c>
      <c r="F861" s="665" t="s">
        <v>3966</v>
      </c>
      <c r="G861" s="665" t="s">
        <v>4038</v>
      </c>
      <c r="H861" s="665" t="s">
        <v>522</v>
      </c>
      <c r="I861" s="665" t="s">
        <v>1255</v>
      </c>
      <c r="J861" s="665" t="s">
        <v>1245</v>
      </c>
      <c r="K861" s="665" t="s">
        <v>4422</v>
      </c>
      <c r="L861" s="666">
        <v>26.37</v>
      </c>
      <c r="M861" s="666">
        <v>26.37</v>
      </c>
      <c r="N861" s="665">
        <v>1</v>
      </c>
      <c r="O861" s="748">
        <v>0.5</v>
      </c>
      <c r="P861" s="666">
        <v>26.37</v>
      </c>
      <c r="Q861" s="681">
        <v>1</v>
      </c>
      <c r="R861" s="665">
        <v>1</v>
      </c>
      <c r="S861" s="681">
        <v>1</v>
      </c>
      <c r="T861" s="748">
        <v>0.5</v>
      </c>
      <c r="U861" s="704">
        <v>1</v>
      </c>
    </row>
    <row r="862" spans="1:21" ht="14.4" customHeight="1" x14ac:dyDescent="0.3">
      <c r="A862" s="664">
        <v>30</v>
      </c>
      <c r="B862" s="665" t="s">
        <v>521</v>
      </c>
      <c r="C862" s="665" t="s">
        <v>3969</v>
      </c>
      <c r="D862" s="746" t="s">
        <v>5322</v>
      </c>
      <c r="E862" s="747" t="s">
        <v>3976</v>
      </c>
      <c r="F862" s="665" t="s">
        <v>3966</v>
      </c>
      <c r="G862" s="665" t="s">
        <v>4054</v>
      </c>
      <c r="H862" s="665" t="s">
        <v>522</v>
      </c>
      <c r="I862" s="665" t="s">
        <v>861</v>
      </c>
      <c r="J862" s="665" t="s">
        <v>846</v>
      </c>
      <c r="K862" s="665" t="s">
        <v>4280</v>
      </c>
      <c r="L862" s="666">
        <v>10.65</v>
      </c>
      <c r="M862" s="666">
        <v>42.6</v>
      </c>
      <c r="N862" s="665">
        <v>4</v>
      </c>
      <c r="O862" s="748">
        <v>2.5</v>
      </c>
      <c r="P862" s="666"/>
      <c r="Q862" s="681">
        <v>0</v>
      </c>
      <c r="R862" s="665"/>
      <c r="S862" s="681">
        <v>0</v>
      </c>
      <c r="T862" s="748"/>
      <c r="U862" s="704">
        <v>0</v>
      </c>
    </row>
    <row r="863" spans="1:21" ht="14.4" customHeight="1" x14ac:dyDescent="0.3">
      <c r="A863" s="664">
        <v>30</v>
      </c>
      <c r="B863" s="665" t="s">
        <v>521</v>
      </c>
      <c r="C863" s="665" t="s">
        <v>3969</v>
      </c>
      <c r="D863" s="746" t="s">
        <v>5322</v>
      </c>
      <c r="E863" s="747" t="s">
        <v>3976</v>
      </c>
      <c r="F863" s="665" t="s">
        <v>3966</v>
      </c>
      <c r="G863" s="665" t="s">
        <v>4054</v>
      </c>
      <c r="H863" s="665" t="s">
        <v>522</v>
      </c>
      <c r="I863" s="665" t="s">
        <v>4284</v>
      </c>
      <c r="J863" s="665" t="s">
        <v>846</v>
      </c>
      <c r="K863" s="665" t="s">
        <v>4285</v>
      </c>
      <c r="L863" s="666">
        <v>0</v>
      </c>
      <c r="M863" s="666">
        <v>0</v>
      </c>
      <c r="N863" s="665">
        <v>1</v>
      </c>
      <c r="O863" s="748">
        <v>0.5</v>
      </c>
      <c r="P863" s="666"/>
      <c r="Q863" s="681"/>
      <c r="R863" s="665"/>
      <c r="S863" s="681">
        <v>0</v>
      </c>
      <c r="T863" s="748"/>
      <c r="U863" s="704">
        <v>0</v>
      </c>
    </row>
    <row r="864" spans="1:21" ht="14.4" customHeight="1" x14ac:dyDescent="0.3">
      <c r="A864" s="664">
        <v>30</v>
      </c>
      <c r="B864" s="665" t="s">
        <v>521</v>
      </c>
      <c r="C864" s="665" t="s">
        <v>3969</v>
      </c>
      <c r="D864" s="746" t="s">
        <v>5322</v>
      </c>
      <c r="E864" s="747" t="s">
        <v>3976</v>
      </c>
      <c r="F864" s="665" t="s">
        <v>3966</v>
      </c>
      <c r="G864" s="665" t="s">
        <v>4059</v>
      </c>
      <c r="H864" s="665" t="s">
        <v>2584</v>
      </c>
      <c r="I864" s="665" t="s">
        <v>4061</v>
      </c>
      <c r="J864" s="665" t="s">
        <v>2680</v>
      </c>
      <c r="K864" s="665" t="s">
        <v>3684</v>
      </c>
      <c r="L864" s="666">
        <v>1385.62</v>
      </c>
      <c r="M864" s="666">
        <v>5542.48</v>
      </c>
      <c r="N864" s="665">
        <v>4</v>
      </c>
      <c r="O864" s="748">
        <v>2.5</v>
      </c>
      <c r="P864" s="666">
        <v>1385.62</v>
      </c>
      <c r="Q864" s="681">
        <v>0.25</v>
      </c>
      <c r="R864" s="665">
        <v>1</v>
      </c>
      <c r="S864" s="681">
        <v>0.25</v>
      </c>
      <c r="T864" s="748">
        <v>0.5</v>
      </c>
      <c r="U864" s="704">
        <v>0.2</v>
      </c>
    </row>
    <row r="865" spans="1:21" ht="14.4" customHeight="1" x14ac:dyDescent="0.3">
      <c r="A865" s="664">
        <v>30</v>
      </c>
      <c r="B865" s="665" t="s">
        <v>521</v>
      </c>
      <c r="C865" s="665" t="s">
        <v>3969</v>
      </c>
      <c r="D865" s="746" t="s">
        <v>5322</v>
      </c>
      <c r="E865" s="747" t="s">
        <v>3976</v>
      </c>
      <c r="F865" s="665" t="s">
        <v>3966</v>
      </c>
      <c r="G865" s="665" t="s">
        <v>4059</v>
      </c>
      <c r="H865" s="665" t="s">
        <v>2584</v>
      </c>
      <c r="I865" s="665" t="s">
        <v>2679</v>
      </c>
      <c r="J865" s="665" t="s">
        <v>2680</v>
      </c>
      <c r="K865" s="665" t="s">
        <v>3690</v>
      </c>
      <c r="L865" s="666">
        <v>1847.49</v>
      </c>
      <c r="M865" s="666">
        <v>7389.96</v>
      </c>
      <c r="N865" s="665">
        <v>4</v>
      </c>
      <c r="O865" s="748">
        <v>3.5</v>
      </c>
      <c r="P865" s="666">
        <v>3694.98</v>
      </c>
      <c r="Q865" s="681">
        <v>0.5</v>
      </c>
      <c r="R865" s="665">
        <v>2</v>
      </c>
      <c r="S865" s="681">
        <v>0.5</v>
      </c>
      <c r="T865" s="748">
        <v>2</v>
      </c>
      <c r="U865" s="704">
        <v>0.5714285714285714</v>
      </c>
    </row>
    <row r="866" spans="1:21" ht="14.4" customHeight="1" x14ac:dyDescent="0.3">
      <c r="A866" s="664">
        <v>30</v>
      </c>
      <c r="B866" s="665" t="s">
        <v>521</v>
      </c>
      <c r="C866" s="665" t="s">
        <v>3969</v>
      </c>
      <c r="D866" s="746" t="s">
        <v>5322</v>
      </c>
      <c r="E866" s="747" t="s">
        <v>3976</v>
      </c>
      <c r="F866" s="665" t="s">
        <v>3966</v>
      </c>
      <c r="G866" s="665" t="s">
        <v>4126</v>
      </c>
      <c r="H866" s="665" t="s">
        <v>522</v>
      </c>
      <c r="I866" s="665" t="s">
        <v>1304</v>
      </c>
      <c r="J866" s="665" t="s">
        <v>1305</v>
      </c>
      <c r="K866" s="665" t="s">
        <v>4127</v>
      </c>
      <c r="L866" s="666">
        <v>32.76</v>
      </c>
      <c r="M866" s="666">
        <v>32.76</v>
      </c>
      <c r="N866" s="665">
        <v>1</v>
      </c>
      <c r="O866" s="748">
        <v>0.5</v>
      </c>
      <c r="P866" s="666">
        <v>32.76</v>
      </c>
      <c r="Q866" s="681">
        <v>1</v>
      </c>
      <c r="R866" s="665">
        <v>1</v>
      </c>
      <c r="S866" s="681">
        <v>1</v>
      </c>
      <c r="T866" s="748">
        <v>0.5</v>
      </c>
      <c r="U866" s="704">
        <v>1</v>
      </c>
    </row>
    <row r="867" spans="1:21" ht="14.4" customHeight="1" x14ac:dyDescent="0.3">
      <c r="A867" s="664">
        <v>30</v>
      </c>
      <c r="B867" s="665" t="s">
        <v>521</v>
      </c>
      <c r="C867" s="665" t="s">
        <v>3969</v>
      </c>
      <c r="D867" s="746" t="s">
        <v>5322</v>
      </c>
      <c r="E867" s="747" t="s">
        <v>3976</v>
      </c>
      <c r="F867" s="665" t="s">
        <v>3966</v>
      </c>
      <c r="G867" s="665" t="s">
        <v>4066</v>
      </c>
      <c r="H867" s="665" t="s">
        <v>2584</v>
      </c>
      <c r="I867" s="665" t="s">
        <v>4067</v>
      </c>
      <c r="J867" s="665" t="s">
        <v>3079</v>
      </c>
      <c r="K867" s="665" t="s">
        <v>3627</v>
      </c>
      <c r="L867" s="666">
        <v>28.81</v>
      </c>
      <c r="M867" s="666">
        <v>28.81</v>
      </c>
      <c r="N867" s="665">
        <v>1</v>
      </c>
      <c r="O867" s="748">
        <v>0.5</v>
      </c>
      <c r="P867" s="666"/>
      <c r="Q867" s="681">
        <v>0</v>
      </c>
      <c r="R867" s="665"/>
      <c r="S867" s="681">
        <v>0</v>
      </c>
      <c r="T867" s="748"/>
      <c r="U867" s="704">
        <v>0</v>
      </c>
    </row>
    <row r="868" spans="1:21" ht="14.4" customHeight="1" x14ac:dyDescent="0.3">
      <c r="A868" s="664">
        <v>30</v>
      </c>
      <c r="B868" s="665" t="s">
        <v>521</v>
      </c>
      <c r="C868" s="665" t="s">
        <v>3969</v>
      </c>
      <c r="D868" s="746" t="s">
        <v>5322</v>
      </c>
      <c r="E868" s="747" t="s">
        <v>3976</v>
      </c>
      <c r="F868" s="665" t="s">
        <v>3966</v>
      </c>
      <c r="G868" s="665" t="s">
        <v>4066</v>
      </c>
      <c r="H868" s="665" t="s">
        <v>2584</v>
      </c>
      <c r="I868" s="665" t="s">
        <v>4594</v>
      </c>
      <c r="J868" s="665" t="s">
        <v>3079</v>
      </c>
      <c r="K868" s="665" t="s">
        <v>4595</v>
      </c>
      <c r="L868" s="666">
        <v>0</v>
      </c>
      <c r="M868" s="666">
        <v>0</v>
      </c>
      <c r="N868" s="665">
        <v>1</v>
      </c>
      <c r="O868" s="748">
        <v>1</v>
      </c>
      <c r="P868" s="666">
        <v>0</v>
      </c>
      <c r="Q868" s="681"/>
      <c r="R868" s="665">
        <v>1</v>
      </c>
      <c r="S868" s="681">
        <v>1</v>
      </c>
      <c r="T868" s="748">
        <v>1</v>
      </c>
      <c r="U868" s="704">
        <v>1</v>
      </c>
    </row>
    <row r="869" spans="1:21" ht="14.4" customHeight="1" x14ac:dyDescent="0.3">
      <c r="A869" s="664">
        <v>30</v>
      </c>
      <c r="B869" s="665" t="s">
        <v>521</v>
      </c>
      <c r="C869" s="665" t="s">
        <v>3969</v>
      </c>
      <c r="D869" s="746" t="s">
        <v>5322</v>
      </c>
      <c r="E869" s="747" t="s">
        <v>3976</v>
      </c>
      <c r="F869" s="665" t="s">
        <v>3966</v>
      </c>
      <c r="G869" s="665" t="s">
        <v>4066</v>
      </c>
      <c r="H869" s="665" t="s">
        <v>2584</v>
      </c>
      <c r="I869" s="665" t="s">
        <v>2653</v>
      </c>
      <c r="J869" s="665" t="s">
        <v>2654</v>
      </c>
      <c r="K869" s="665" t="s">
        <v>3629</v>
      </c>
      <c r="L869" s="666">
        <v>57.64</v>
      </c>
      <c r="M869" s="666">
        <v>57.64</v>
      </c>
      <c r="N869" s="665">
        <v>1</v>
      </c>
      <c r="O869" s="748">
        <v>0.5</v>
      </c>
      <c r="P869" s="666"/>
      <c r="Q869" s="681">
        <v>0</v>
      </c>
      <c r="R869" s="665"/>
      <c r="S869" s="681">
        <v>0</v>
      </c>
      <c r="T869" s="748"/>
      <c r="U869" s="704">
        <v>0</v>
      </c>
    </row>
    <row r="870" spans="1:21" ht="14.4" customHeight="1" x14ac:dyDescent="0.3">
      <c r="A870" s="664">
        <v>30</v>
      </c>
      <c r="B870" s="665" t="s">
        <v>521</v>
      </c>
      <c r="C870" s="665" t="s">
        <v>3969</v>
      </c>
      <c r="D870" s="746" t="s">
        <v>5322</v>
      </c>
      <c r="E870" s="747" t="s">
        <v>3976</v>
      </c>
      <c r="F870" s="665" t="s">
        <v>3966</v>
      </c>
      <c r="G870" s="665" t="s">
        <v>4066</v>
      </c>
      <c r="H870" s="665" t="s">
        <v>2584</v>
      </c>
      <c r="I870" s="665" t="s">
        <v>4128</v>
      </c>
      <c r="J870" s="665" t="s">
        <v>2654</v>
      </c>
      <c r="K870" s="665" t="s">
        <v>4129</v>
      </c>
      <c r="L870" s="666">
        <v>0</v>
      </c>
      <c r="M870" s="666">
        <v>0</v>
      </c>
      <c r="N870" s="665">
        <v>2</v>
      </c>
      <c r="O870" s="748">
        <v>1.5</v>
      </c>
      <c r="P870" s="666">
        <v>0</v>
      </c>
      <c r="Q870" s="681"/>
      <c r="R870" s="665">
        <v>1</v>
      </c>
      <c r="S870" s="681">
        <v>0.5</v>
      </c>
      <c r="T870" s="748">
        <v>1</v>
      </c>
      <c r="U870" s="704">
        <v>0.66666666666666663</v>
      </c>
    </row>
    <row r="871" spans="1:21" ht="14.4" customHeight="1" x14ac:dyDescent="0.3">
      <c r="A871" s="664">
        <v>30</v>
      </c>
      <c r="B871" s="665" t="s">
        <v>521</v>
      </c>
      <c r="C871" s="665" t="s">
        <v>3969</v>
      </c>
      <c r="D871" s="746" t="s">
        <v>5322</v>
      </c>
      <c r="E871" s="747" t="s">
        <v>3976</v>
      </c>
      <c r="F871" s="665" t="s">
        <v>3966</v>
      </c>
      <c r="G871" s="665" t="s">
        <v>4074</v>
      </c>
      <c r="H871" s="665" t="s">
        <v>2584</v>
      </c>
      <c r="I871" s="665" t="s">
        <v>2585</v>
      </c>
      <c r="J871" s="665" t="s">
        <v>2586</v>
      </c>
      <c r="K871" s="665" t="s">
        <v>3743</v>
      </c>
      <c r="L871" s="666">
        <v>10.41</v>
      </c>
      <c r="M871" s="666">
        <v>20.82</v>
      </c>
      <c r="N871" s="665">
        <v>2</v>
      </c>
      <c r="O871" s="748">
        <v>1</v>
      </c>
      <c r="P871" s="666"/>
      <c r="Q871" s="681">
        <v>0</v>
      </c>
      <c r="R871" s="665"/>
      <c r="S871" s="681">
        <v>0</v>
      </c>
      <c r="T871" s="748"/>
      <c r="U871" s="704">
        <v>0</v>
      </c>
    </row>
    <row r="872" spans="1:21" ht="14.4" customHeight="1" x14ac:dyDescent="0.3">
      <c r="A872" s="664">
        <v>30</v>
      </c>
      <c r="B872" s="665" t="s">
        <v>521</v>
      </c>
      <c r="C872" s="665" t="s">
        <v>3969</v>
      </c>
      <c r="D872" s="746" t="s">
        <v>5322</v>
      </c>
      <c r="E872" s="747" t="s">
        <v>3976</v>
      </c>
      <c r="F872" s="665" t="s">
        <v>3966</v>
      </c>
      <c r="G872" s="665" t="s">
        <v>4074</v>
      </c>
      <c r="H872" s="665" t="s">
        <v>2584</v>
      </c>
      <c r="I872" s="665" t="s">
        <v>4075</v>
      </c>
      <c r="J872" s="665" t="s">
        <v>2586</v>
      </c>
      <c r="K872" s="665" t="s">
        <v>4076</v>
      </c>
      <c r="L872" s="666">
        <v>0</v>
      </c>
      <c r="M872" s="666">
        <v>0</v>
      </c>
      <c r="N872" s="665">
        <v>7</v>
      </c>
      <c r="O872" s="748">
        <v>5</v>
      </c>
      <c r="P872" s="666"/>
      <c r="Q872" s="681"/>
      <c r="R872" s="665"/>
      <c r="S872" s="681">
        <v>0</v>
      </c>
      <c r="T872" s="748"/>
      <c r="U872" s="704">
        <v>0</v>
      </c>
    </row>
    <row r="873" spans="1:21" ht="14.4" customHeight="1" x14ac:dyDescent="0.3">
      <c r="A873" s="664">
        <v>30</v>
      </c>
      <c r="B873" s="665" t="s">
        <v>521</v>
      </c>
      <c r="C873" s="665" t="s">
        <v>3969</v>
      </c>
      <c r="D873" s="746" t="s">
        <v>5322</v>
      </c>
      <c r="E873" s="747" t="s">
        <v>3976</v>
      </c>
      <c r="F873" s="665" t="s">
        <v>3966</v>
      </c>
      <c r="G873" s="665" t="s">
        <v>4130</v>
      </c>
      <c r="H873" s="665" t="s">
        <v>2584</v>
      </c>
      <c r="I873" s="665" t="s">
        <v>2764</v>
      </c>
      <c r="J873" s="665" t="s">
        <v>2761</v>
      </c>
      <c r="K873" s="665" t="s">
        <v>3779</v>
      </c>
      <c r="L873" s="666">
        <v>181.13</v>
      </c>
      <c r="M873" s="666">
        <v>181.13</v>
      </c>
      <c r="N873" s="665">
        <v>1</v>
      </c>
      <c r="O873" s="748">
        <v>0.5</v>
      </c>
      <c r="P873" s="666"/>
      <c r="Q873" s="681">
        <v>0</v>
      </c>
      <c r="R873" s="665"/>
      <c r="S873" s="681">
        <v>0</v>
      </c>
      <c r="T873" s="748"/>
      <c r="U873" s="704">
        <v>0</v>
      </c>
    </row>
    <row r="874" spans="1:21" ht="14.4" customHeight="1" x14ac:dyDescent="0.3">
      <c r="A874" s="664">
        <v>30</v>
      </c>
      <c r="B874" s="665" t="s">
        <v>521</v>
      </c>
      <c r="C874" s="665" t="s">
        <v>3969</v>
      </c>
      <c r="D874" s="746" t="s">
        <v>5322</v>
      </c>
      <c r="E874" s="747" t="s">
        <v>3976</v>
      </c>
      <c r="F874" s="665" t="s">
        <v>3966</v>
      </c>
      <c r="G874" s="665" t="s">
        <v>4130</v>
      </c>
      <c r="H874" s="665" t="s">
        <v>2584</v>
      </c>
      <c r="I874" s="665" t="s">
        <v>4710</v>
      </c>
      <c r="J874" s="665" t="s">
        <v>4711</v>
      </c>
      <c r="K874" s="665" t="s">
        <v>3783</v>
      </c>
      <c r="L874" s="666">
        <v>278.64</v>
      </c>
      <c r="M874" s="666">
        <v>278.64</v>
      </c>
      <c r="N874" s="665">
        <v>1</v>
      </c>
      <c r="O874" s="748">
        <v>0.5</v>
      </c>
      <c r="P874" s="666">
        <v>278.64</v>
      </c>
      <c r="Q874" s="681">
        <v>1</v>
      </c>
      <c r="R874" s="665">
        <v>1</v>
      </c>
      <c r="S874" s="681">
        <v>1</v>
      </c>
      <c r="T874" s="748">
        <v>0.5</v>
      </c>
      <c r="U874" s="704">
        <v>1</v>
      </c>
    </row>
    <row r="875" spans="1:21" ht="14.4" customHeight="1" x14ac:dyDescent="0.3">
      <c r="A875" s="664">
        <v>30</v>
      </c>
      <c r="B875" s="665" t="s">
        <v>521</v>
      </c>
      <c r="C875" s="665" t="s">
        <v>3969</v>
      </c>
      <c r="D875" s="746" t="s">
        <v>5322</v>
      </c>
      <c r="E875" s="747" t="s">
        <v>3976</v>
      </c>
      <c r="F875" s="665" t="s">
        <v>3966</v>
      </c>
      <c r="G875" s="665" t="s">
        <v>4095</v>
      </c>
      <c r="H875" s="665" t="s">
        <v>522</v>
      </c>
      <c r="I875" s="665" t="s">
        <v>4096</v>
      </c>
      <c r="J875" s="665" t="s">
        <v>547</v>
      </c>
      <c r="K875" s="665" t="s">
        <v>4097</v>
      </c>
      <c r="L875" s="666">
        <v>0</v>
      </c>
      <c r="M875" s="666">
        <v>0</v>
      </c>
      <c r="N875" s="665">
        <v>1</v>
      </c>
      <c r="O875" s="748">
        <v>0.5</v>
      </c>
      <c r="P875" s="666"/>
      <c r="Q875" s="681"/>
      <c r="R875" s="665"/>
      <c r="S875" s="681">
        <v>0</v>
      </c>
      <c r="T875" s="748"/>
      <c r="U875" s="704">
        <v>0</v>
      </c>
    </row>
    <row r="876" spans="1:21" ht="14.4" customHeight="1" x14ac:dyDescent="0.3">
      <c r="A876" s="664">
        <v>30</v>
      </c>
      <c r="B876" s="665" t="s">
        <v>521</v>
      </c>
      <c r="C876" s="665" t="s">
        <v>3969</v>
      </c>
      <c r="D876" s="746" t="s">
        <v>5322</v>
      </c>
      <c r="E876" s="747" t="s">
        <v>3976</v>
      </c>
      <c r="F876" s="665" t="s">
        <v>3966</v>
      </c>
      <c r="G876" s="665" t="s">
        <v>4095</v>
      </c>
      <c r="H876" s="665" t="s">
        <v>522</v>
      </c>
      <c r="I876" s="665" t="s">
        <v>546</v>
      </c>
      <c r="J876" s="665" t="s">
        <v>547</v>
      </c>
      <c r="K876" s="665" t="s">
        <v>3707</v>
      </c>
      <c r="L876" s="666">
        <v>131.32</v>
      </c>
      <c r="M876" s="666">
        <v>262.64</v>
      </c>
      <c r="N876" s="665">
        <v>2</v>
      </c>
      <c r="O876" s="748">
        <v>2</v>
      </c>
      <c r="P876" s="666"/>
      <c r="Q876" s="681">
        <v>0</v>
      </c>
      <c r="R876" s="665"/>
      <c r="S876" s="681">
        <v>0</v>
      </c>
      <c r="T876" s="748"/>
      <c r="U876" s="704">
        <v>0</v>
      </c>
    </row>
    <row r="877" spans="1:21" ht="14.4" customHeight="1" x14ac:dyDescent="0.3">
      <c r="A877" s="664">
        <v>30</v>
      </c>
      <c r="B877" s="665" t="s">
        <v>521</v>
      </c>
      <c r="C877" s="665" t="s">
        <v>3969</v>
      </c>
      <c r="D877" s="746" t="s">
        <v>5322</v>
      </c>
      <c r="E877" s="747" t="s">
        <v>3976</v>
      </c>
      <c r="F877" s="665" t="s">
        <v>3966</v>
      </c>
      <c r="G877" s="665" t="s">
        <v>4098</v>
      </c>
      <c r="H877" s="665" t="s">
        <v>2584</v>
      </c>
      <c r="I877" s="665" t="s">
        <v>4099</v>
      </c>
      <c r="J877" s="665" t="s">
        <v>4100</v>
      </c>
      <c r="K877" s="665" t="s">
        <v>4101</v>
      </c>
      <c r="L877" s="666">
        <v>0</v>
      </c>
      <c r="M877" s="666">
        <v>0</v>
      </c>
      <c r="N877" s="665">
        <v>2</v>
      </c>
      <c r="O877" s="748">
        <v>1</v>
      </c>
      <c r="P877" s="666">
        <v>0</v>
      </c>
      <c r="Q877" s="681"/>
      <c r="R877" s="665">
        <v>1</v>
      </c>
      <c r="S877" s="681">
        <v>0.5</v>
      </c>
      <c r="T877" s="748">
        <v>0.5</v>
      </c>
      <c r="U877" s="704">
        <v>0.5</v>
      </c>
    </row>
    <row r="878" spans="1:21" ht="14.4" customHeight="1" x14ac:dyDescent="0.3">
      <c r="A878" s="664">
        <v>30</v>
      </c>
      <c r="B878" s="665" t="s">
        <v>521</v>
      </c>
      <c r="C878" s="665" t="s">
        <v>3969</v>
      </c>
      <c r="D878" s="746" t="s">
        <v>5322</v>
      </c>
      <c r="E878" s="747" t="s">
        <v>3987</v>
      </c>
      <c r="F878" s="665" t="s">
        <v>3966</v>
      </c>
      <c r="G878" s="665" t="s">
        <v>3990</v>
      </c>
      <c r="H878" s="665" t="s">
        <v>522</v>
      </c>
      <c r="I878" s="665" t="s">
        <v>682</v>
      </c>
      <c r="J878" s="665" t="s">
        <v>683</v>
      </c>
      <c r="K878" s="665" t="s">
        <v>4138</v>
      </c>
      <c r="L878" s="666">
        <v>65.28</v>
      </c>
      <c r="M878" s="666">
        <v>65.28</v>
      </c>
      <c r="N878" s="665">
        <v>1</v>
      </c>
      <c r="O878" s="748">
        <v>1</v>
      </c>
      <c r="P878" s="666"/>
      <c r="Q878" s="681">
        <v>0</v>
      </c>
      <c r="R878" s="665"/>
      <c r="S878" s="681">
        <v>0</v>
      </c>
      <c r="T878" s="748"/>
      <c r="U878" s="704">
        <v>0</v>
      </c>
    </row>
    <row r="879" spans="1:21" ht="14.4" customHeight="1" x14ac:dyDescent="0.3">
      <c r="A879" s="664">
        <v>30</v>
      </c>
      <c r="B879" s="665" t="s">
        <v>521</v>
      </c>
      <c r="C879" s="665" t="s">
        <v>3969</v>
      </c>
      <c r="D879" s="746" t="s">
        <v>5322</v>
      </c>
      <c r="E879" s="747" t="s">
        <v>3987</v>
      </c>
      <c r="F879" s="665" t="s">
        <v>3966</v>
      </c>
      <c r="G879" s="665" t="s">
        <v>4139</v>
      </c>
      <c r="H879" s="665" t="s">
        <v>2584</v>
      </c>
      <c r="I879" s="665" t="s">
        <v>2601</v>
      </c>
      <c r="J879" s="665" t="s">
        <v>2602</v>
      </c>
      <c r="K879" s="665" t="s">
        <v>3703</v>
      </c>
      <c r="L879" s="666">
        <v>72</v>
      </c>
      <c r="M879" s="666">
        <v>72</v>
      </c>
      <c r="N879" s="665">
        <v>1</v>
      </c>
      <c r="O879" s="748">
        <v>1</v>
      </c>
      <c r="P879" s="666"/>
      <c r="Q879" s="681">
        <v>0</v>
      </c>
      <c r="R879" s="665"/>
      <c r="S879" s="681">
        <v>0</v>
      </c>
      <c r="T879" s="748"/>
      <c r="U879" s="704">
        <v>0</v>
      </c>
    </row>
    <row r="880" spans="1:21" ht="14.4" customHeight="1" x14ac:dyDescent="0.3">
      <c r="A880" s="664">
        <v>30</v>
      </c>
      <c r="B880" s="665" t="s">
        <v>521</v>
      </c>
      <c r="C880" s="665" t="s">
        <v>3969</v>
      </c>
      <c r="D880" s="746" t="s">
        <v>5322</v>
      </c>
      <c r="E880" s="747" t="s">
        <v>3987</v>
      </c>
      <c r="F880" s="665" t="s">
        <v>3966</v>
      </c>
      <c r="G880" s="665" t="s">
        <v>4110</v>
      </c>
      <c r="H880" s="665" t="s">
        <v>522</v>
      </c>
      <c r="I880" s="665" t="s">
        <v>4111</v>
      </c>
      <c r="J880" s="665" t="s">
        <v>1258</v>
      </c>
      <c r="K880" s="665" t="s">
        <v>3746</v>
      </c>
      <c r="L880" s="666">
        <v>0</v>
      </c>
      <c r="M880" s="666">
        <v>0</v>
      </c>
      <c r="N880" s="665">
        <v>1</v>
      </c>
      <c r="O880" s="748">
        <v>1</v>
      </c>
      <c r="P880" s="666"/>
      <c r="Q880" s="681"/>
      <c r="R880" s="665"/>
      <c r="S880" s="681">
        <v>0</v>
      </c>
      <c r="T880" s="748"/>
      <c r="U880" s="704">
        <v>0</v>
      </c>
    </row>
    <row r="881" spans="1:21" ht="14.4" customHeight="1" x14ac:dyDescent="0.3">
      <c r="A881" s="664">
        <v>30</v>
      </c>
      <c r="B881" s="665" t="s">
        <v>521</v>
      </c>
      <c r="C881" s="665" t="s">
        <v>3969</v>
      </c>
      <c r="D881" s="746" t="s">
        <v>5322</v>
      </c>
      <c r="E881" s="747" t="s">
        <v>3987</v>
      </c>
      <c r="F881" s="665" t="s">
        <v>3966</v>
      </c>
      <c r="G881" s="665" t="s">
        <v>4110</v>
      </c>
      <c r="H881" s="665" t="s">
        <v>522</v>
      </c>
      <c r="I881" s="665" t="s">
        <v>4712</v>
      </c>
      <c r="J881" s="665" t="s">
        <v>4713</v>
      </c>
      <c r="K881" s="665" t="s">
        <v>4127</v>
      </c>
      <c r="L881" s="666">
        <v>0</v>
      </c>
      <c r="M881" s="666">
        <v>0</v>
      </c>
      <c r="N881" s="665">
        <v>1</v>
      </c>
      <c r="O881" s="748">
        <v>0.5</v>
      </c>
      <c r="P881" s="666">
        <v>0</v>
      </c>
      <c r="Q881" s="681"/>
      <c r="R881" s="665">
        <v>1</v>
      </c>
      <c r="S881" s="681">
        <v>1</v>
      </c>
      <c r="T881" s="748">
        <v>0.5</v>
      </c>
      <c r="U881" s="704">
        <v>1</v>
      </c>
    </row>
    <row r="882" spans="1:21" ht="14.4" customHeight="1" x14ac:dyDescent="0.3">
      <c r="A882" s="664">
        <v>30</v>
      </c>
      <c r="B882" s="665" t="s">
        <v>521</v>
      </c>
      <c r="C882" s="665" t="s">
        <v>3969</v>
      </c>
      <c r="D882" s="746" t="s">
        <v>5322</v>
      </c>
      <c r="E882" s="747" t="s">
        <v>3987</v>
      </c>
      <c r="F882" s="665" t="s">
        <v>3966</v>
      </c>
      <c r="G882" s="665" t="s">
        <v>4000</v>
      </c>
      <c r="H882" s="665" t="s">
        <v>2584</v>
      </c>
      <c r="I882" s="665" t="s">
        <v>4147</v>
      </c>
      <c r="J882" s="665" t="s">
        <v>4148</v>
      </c>
      <c r="K882" s="665" t="s">
        <v>4149</v>
      </c>
      <c r="L882" s="666">
        <v>278.64</v>
      </c>
      <c r="M882" s="666">
        <v>2229.12</v>
      </c>
      <c r="N882" s="665">
        <v>8</v>
      </c>
      <c r="O882" s="748">
        <v>4</v>
      </c>
      <c r="P882" s="666">
        <v>835.92</v>
      </c>
      <c r="Q882" s="681">
        <v>0.375</v>
      </c>
      <c r="R882" s="665">
        <v>3</v>
      </c>
      <c r="S882" s="681">
        <v>0.375</v>
      </c>
      <c r="T882" s="748">
        <v>1.5</v>
      </c>
      <c r="U882" s="704">
        <v>0.375</v>
      </c>
    </row>
    <row r="883" spans="1:21" ht="14.4" customHeight="1" x14ac:dyDescent="0.3">
      <c r="A883" s="664">
        <v>30</v>
      </c>
      <c r="B883" s="665" t="s">
        <v>521</v>
      </c>
      <c r="C883" s="665" t="s">
        <v>3969</v>
      </c>
      <c r="D883" s="746" t="s">
        <v>5322</v>
      </c>
      <c r="E883" s="747" t="s">
        <v>3987</v>
      </c>
      <c r="F883" s="665" t="s">
        <v>3966</v>
      </c>
      <c r="G883" s="665" t="s">
        <v>4000</v>
      </c>
      <c r="H883" s="665" t="s">
        <v>2584</v>
      </c>
      <c r="I883" s="665" t="s">
        <v>4706</v>
      </c>
      <c r="J883" s="665" t="s">
        <v>4707</v>
      </c>
      <c r="K883" s="665" t="s">
        <v>4708</v>
      </c>
      <c r="L883" s="666">
        <v>181.13</v>
      </c>
      <c r="M883" s="666">
        <v>181.13</v>
      </c>
      <c r="N883" s="665">
        <v>1</v>
      </c>
      <c r="O883" s="748">
        <v>0.5</v>
      </c>
      <c r="P883" s="666"/>
      <c r="Q883" s="681">
        <v>0</v>
      </c>
      <c r="R883" s="665"/>
      <c r="S883" s="681">
        <v>0</v>
      </c>
      <c r="T883" s="748"/>
      <c r="U883" s="704">
        <v>0</v>
      </c>
    </row>
    <row r="884" spans="1:21" ht="14.4" customHeight="1" x14ac:dyDescent="0.3">
      <c r="A884" s="664">
        <v>30</v>
      </c>
      <c r="B884" s="665" t="s">
        <v>521</v>
      </c>
      <c r="C884" s="665" t="s">
        <v>3969</v>
      </c>
      <c r="D884" s="746" t="s">
        <v>5322</v>
      </c>
      <c r="E884" s="747" t="s">
        <v>3987</v>
      </c>
      <c r="F884" s="665" t="s">
        <v>3966</v>
      </c>
      <c r="G884" s="665" t="s">
        <v>4000</v>
      </c>
      <c r="H884" s="665" t="s">
        <v>2584</v>
      </c>
      <c r="I884" s="665" t="s">
        <v>2716</v>
      </c>
      <c r="J884" s="665" t="s">
        <v>3781</v>
      </c>
      <c r="K884" s="665" t="s">
        <v>3722</v>
      </c>
      <c r="L884" s="666">
        <v>58.86</v>
      </c>
      <c r="M884" s="666">
        <v>58.86</v>
      </c>
      <c r="N884" s="665">
        <v>1</v>
      </c>
      <c r="O884" s="748">
        <v>0.5</v>
      </c>
      <c r="P884" s="666"/>
      <c r="Q884" s="681">
        <v>0</v>
      </c>
      <c r="R884" s="665"/>
      <c r="S884" s="681">
        <v>0</v>
      </c>
      <c r="T884" s="748"/>
      <c r="U884" s="704">
        <v>0</v>
      </c>
    </row>
    <row r="885" spans="1:21" ht="14.4" customHeight="1" x14ac:dyDescent="0.3">
      <c r="A885" s="664">
        <v>30</v>
      </c>
      <c r="B885" s="665" t="s">
        <v>521</v>
      </c>
      <c r="C885" s="665" t="s">
        <v>3969</v>
      </c>
      <c r="D885" s="746" t="s">
        <v>5322</v>
      </c>
      <c r="E885" s="747" t="s">
        <v>3987</v>
      </c>
      <c r="F885" s="665" t="s">
        <v>3966</v>
      </c>
      <c r="G885" s="665" t="s">
        <v>4000</v>
      </c>
      <c r="H885" s="665" t="s">
        <v>2584</v>
      </c>
      <c r="I885" s="665" t="s">
        <v>2719</v>
      </c>
      <c r="J885" s="665" t="s">
        <v>2724</v>
      </c>
      <c r="K885" s="665" t="s">
        <v>3779</v>
      </c>
      <c r="L885" s="666">
        <v>117.73</v>
      </c>
      <c r="M885" s="666">
        <v>235.46</v>
      </c>
      <c r="N885" s="665">
        <v>2</v>
      </c>
      <c r="O885" s="748">
        <v>2</v>
      </c>
      <c r="P885" s="666"/>
      <c r="Q885" s="681">
        <v>0</v>
      </c>
      <c r="R885" s="665"/>
      <c r="S885" s="681">
        <v>0</v>
      </c>
      <c r="T885" s="748"/>
      <c r="U885" s="704">
        <v>0</v>
      </c>
    </row>
    <row r="886" spans="1:21" ht="14.4" customHeight="1" x14ac:dyDescent="0.3">
      <c r="A886" s="664">
        <v>30</v>
      </c>
      <c r="B886" s="665" t="s">
        <v>521</v>
      </c>
      <c r="C886" s="665" t="s">
        <v>3969</v>
      </c>
      <c r="D886" s="746" t="s">
        <v>5322</v>
      </c>
      <c r="E886" s="747" t="s">
        <v>3987</v>
      </c>
      <c r="F886" s="665" t="s">
        <v>3966</v>
      </c>
      <c r="G886" s="665" t="s">
        <v>4000</v>
      </c>
      <c r="H886" s="665" t="s">
        <v>2584</v>
      </c>
      <c r="I886" s="665" t="s">
        <v>2833</v>
      </c>
      <c r="J886" s="665" t="s">
        <v>2838</v>
      </c>
      <c r="K886" s="665" t="s">
        <v>3783</v>
      </c>
      <c r="L886" s="666">
        <v>181.13</v>
      </c>
      <c r="M886" s="666">
        <v>724.52</v>
      </c>
      <c r="N886" s="665">
        <v>4</v>
      </c>
      <c r="O886" s="748">
        <v>3</v>
      </c>
      <c r="P886" s="666"/>
      <c r="Q886" s="681">
        <v>0</v>
      </c>
      <c r="R886" s="665"/>
      <c r="S886" s="681">
        <v>0</v>
      </c>
      <c r="T886" s="748"/>
      <c r="U886" s="704">
        <v>0</v>
      </c>
    </row>
    <row r="887" spans="1:21" ht="14.4" customHeight="1" x14ac:dyDescent="0.3">
      <c r="A887" s="664">
        <v>30</v>
      </c>
      <c r="B887" s="665" t="s">
        <v>521</v>
      </c>
      <c r="C887" s="665" t="s">
        <v>3969</v>
      </c>
      <c r="D887" s="746" t="s">
        <v>5322</v>
      </c>
      <c r="E887" s="747" t="s">
        <v>3987</v>
      </c>
      <c r="F887" s="665" t="s">
        <v>3966</v>
      </c>
      <c r="G887" s="665" t="s">
        <v>4010</v>
      </c>
      <c r="H887" s="665" t="s">
        <v>2584</v>
      </c>
      <c r="I887" s="665" t="s">
        <v>2813</v>
      </c>
      <c r="J887" s="665" t="s">
        <v>2814</v>
      </c>
      <c r="K887" s="665" t="s">
        <v>3716</v>
      </c>
      <c r="L887" s="666">
        <v>131.54</v>
      </c>
      <c r="M887" s="666">
        <v>131.54</v>
      </c>
      <c r="N887" s="665">
        <v>1</v>
      </c>
      <c r="O887" s="748">
        <v>1</v>
      </c>
      <c r="P887" s="666"/>
      <c r="Q887" s="681">
        <v>0</v>
      </c>
      <c r="R887" s="665"/>
      <c r="S887" s="681">
        <v>0</v>
      </c>
      <c r="T887" s="748"/>
      <c r="U887" s="704">
        <v>0</v>
      </c>
    </row>
    <row r="888" spans="1:21" ht="14.4" customHeight="1" x14ac:dyDescent="0.3">
      <c r="A888" s="664">
        <v>30</v>
      </c>
      <c r="B888" s="665" t="s">
        <v>521</v>
      </c>
      <c r="C888" s="665" t="s">
        <v>3969</v>
      </c>
      <c r="D888" s="746" t="s">
        <v>5322</v>
      </c>
      <c r="E888" s="747" t="s">
        <v>3987</v>
      </c>
      <c r="F888" s="665" t="s">
        <v>3966</v>
      </c>
      <c r="G888" s="665" t="s">
        <v>4528</v>
      </c>
      <c r="H888" s="665" t="s">
        <v>522</v>
      </c>
      <c r="I888" s="665" t="s">
        <v>4714</v>
      </c>
      <c r="J888" s="665" t="s">
        <v>4715</v>
      </c>
      <c r="K888" s="665" t="s">
        <v>4554</v>
      </c>
      <c r="L888" s="666">
        <v>0</v>
      </c>
      <c r="M888" s="666">
        <v>0</v>
      </c>
      <c r="N888" s="665">
        <v>1</v>
      </c>
      <c r="O888" s="748">
        <v>0.5</v>
      </c>
      <c r="P888" s="666"/>
      <c r="Q888" s="681"/>
      <c r="R888" s="665"/>
      <c r="S888" s="681">
        <v>0</v>
      </c>
      <c r="T888" s="748"/>
      <c r="U888" s="704">
        <v>0</v>
      </c>
    </row>
    <row r="889" spans="1:21" ht="14.4" customHeight="1" x14ac:dyDescent="0.3">
      <c r="A889" s="664">
        <v>30</v>
      </c>
      <c r="B889" s="665" t="s">
        <v>521</v>
      </c>
      <c r="C889" s="665" t="s">
        <v>3969</v>
      </c>
      <c r="D889" s="746" t="s">
        <v>5322</v>
      </c>
      <c r="E889" s="747" t="s">
        <v>3987</v>
      </c>
      <c r="F889" s="665" t="s">
        <v>3966</v>
      </c>
      <c r="G889" s="665" t="s">
        <v>4173</v>
      </c>
      <c r="H889" s="665" t="s">
        <v>2584</v>
      </c>
      <c r="I889" s="665" t="s">
        <v>2861</v>
      </c>
      <c r="J889" s="665" t="s">
        <v>2862</v>
      </c>
      <c r="K889" s="665" t="s">
        <v>3722</v>
      </c>
      <c r="L889" s="666">
        <v>132</v>
      </c>
      <c r="M889" s="666">
        <v>132</v>
      </c>
      <c r="N889" s="665">
        <v>1</v>
      </c>
      <c r="O889" s="748">
        <v>0.5</v>
      </c>
      <c r="P889" s="666"/>
      <c r="Q889" s="681">
        <v>0</v>
      </c>
      <c r="R889" s="665"/>
      <c r="S889" s="681">
        <v>0</v>
      </c>
      <c r="T889" s="748"/>
      <c r="U889" s="704">
        <v>0</v>
      </c>
    </row>
    <row r="890" spans="1:21" ht="14.4" customHeight="1" x14ac:dyDescent="0.3">
      <c r="A890" s="664">
        <v>30</v>
      </c>
      <c r="B890" s="665" t="s">
        <v>521</v>
      </c>
      <c r="C890" s="665" t="s">
        <v>3969</v>
      </c>
      <c r="D890" s="746" t="s">
        <v>5322</v>
      </c>
      <c r="E890" s="747" t="s">
        <v>3987</v>
      </c>
      <c r="F890" s="665" t="s">
        <v>3966</v>
      </c>
      <c r="G890" s="665" t="s">
        <v>4014</v>
      </c>
      <c r="H890" s="665" t="s">
        <v>522</v>
      </c>
      <c r="I890" s="665" t="s">
        <v>4016</v>
      </c>
      <c r="J890" s="665" t="s">
        <v>4017</v>
      </c>
      <c r="K890" s="665" t="s">
        <v>4018</v>
      </c>
      <c r="L890" s="666">
        <v>0</v>
      </c>
      <c r="M890" s="666">
        <v>0</v>
      </c>
      <c r="N890" s="665">
        <v>1</v>
      </c>
      <c r="O890" s="748">
        <v>0.5</v>
      </c>
      <c r="P890" s="666"/>
      <c r="Q890" s="681"/>
      <c r="R890" s="665"/>
      <c r="S890" s="681">
        <v>0</v>
      </c>
      <c r="T890" s="748"/>
      <c r="U890" s="704">
        <v>0</v>
      </c>
    </row>
    <row r="891" spans="1:21" ht="14.4" customHeight="1" x14ac:dyDescent="0.3">
      <c r="A891" s="664">
        <v>30</v>
      </c>
      <c r="B891" s="665" t="s">
        <v>521</v>
      </c>
      <c r="C891" s="665" t="s">
        <v>3969</v>
      </c>
      <c r="D891" s="746" t="s">
        <v>5322</v>
      </c>
      <c r="E891" s="747" t="s">
        <v>3987</v>
      </c>
      <c r="F891" s="665" t="s">
        <v>3966</v>
      </c>
      <c r="G891" s="665" t="s">
        <v>4203</v>
      </c>
      <c r="H891" s="665" t="s">
        <v>522</v>
      </c>
      <c r="I891" s="665" t="s">
        <v>1213</v>
      </c>
      <c r="J891" s="665" t="s">
        <v>1214</v>
      </c>
      <c r="K891" s="665" t="s">
        <v>4204</v>
      </c>
      <c r="L891" s="666">
        <v>33</v>
      </c>
      <c r="M891" s="666">
        <v>33</v>
      </c>
      <c r="N891" s="665">
        <v>1</v>
      </c>
      <c r="O891" s="748">
        <v>0.5</v>
      </c>
      <c r="P891" s="666"/>
      <c r="Q891" s="681">
        <v>0</v>
      </c>
      <c r="R891" s="665"/>
      <c r="S891" s="681">
        <v>0</v>
      </c>
      <c r="T891" s="748"/>
      <c r="U891" s="704">
        <v>0</v>
      </c>
    </row>
    <row r="892" spans="1:21" ht="14.4" customHeight="1" x14ac:dyDescent="0.3">
      <c r="A892" s="664">
        <v>30</v>
      </c>
      <c r="B892" s="665" t="s">
        <v>521</v>
      </c>
      <c r="C892" s="665" t="s">
        <v>3969</v>
      </c>
      <c r="D892" s="746" t="s">
        <v>5322</v>
      </c>
      <c r="E892" s="747" t="s">
        <v>3987</v>
      </c>
      <c r="F892" s="665" t="s">
        <v>3966</v>
      </c>
      <c r="G892" s="665" t="s">
        <v>4031</v>
      </c>
      <c r="H892" s="665" t="s">
        <v>522</v>
      </c>
      <c r="I892" s="665" t="s">
        <v>4032</v>
      </c>
      <c r="J892" s="665" t="s">
        <v>1380</v>
      </c>
      <c r="K892" s="665" t="s">
        <v>4033</v>
      </c>
      <c r="L892" s="666">
        <v>118.65</v>
      </c>
      <c r="M892" s="666">
        <v>1542.45</v>
      </c>
      <c r="N892" s="665">
        <v>13</v>
      </c>
      <c r="O892" s="748">
        <v>8.5</v>
      </c>
      <c r="P892" s="666">
        <v>355.95000000000005</v>
      </c>
      <c r="Q892" s="681">
        <v>0.23076923076923078</v>
      </c>
      <c r="R892" s="665">
        <v>3</v>
      </c>
      <c r="S892" s="681">
        <v>0.23076923076923078</v>
      </c>
      <c r="T892" s="748">
        <v>1.5</v>
      </c>
      <c r="U892" s="704">
        <v>0.17647058823529413</v>
      </c>
    </row>
    <row r="893" spans="1:21" ht="14.4" customHeight="1" x14ac:dyDescent="0.3">
      <c r="A893" s="664">
        <v>30</v>
      </c>
      <c r="B893" s="665" t="s">
        <v>521</v>
      </c>
      <c r="C893" s="665" t="s">
        <v>3969</v>
      </c>
      <c r="D893" s="746" t="s">
        <v>5322</v>
      </c>
      <c r="E893" s="747" t="s">
        <v>3987</v>
      </c>
      <c r="F893" s="665" t="s">
        <v>3966</v>
      </c>
      <c r="G893" s="665" t="s">
        <v>4382</v>
      </c>
      <c r="H893" s="665" t="s">
        <v>522</v>
      </c>
      <c r="I893" s="665" t="s">
        <v>4716</v>
      </c>
      <c r="J893" s="665" t="s">
        <v>3982</v>
      </c>
      <c r="K893" s="665"/>
      <c r="L893" s="666">
        <v>0</v>
      </c>
      <c r="M893" s="666">
        <v>0</v>
      </c>
      <c r="N893" s="665">
        <v>1</v>
      </c>
      <c r="O893" s="748">
        <v>0.5</v>
      </c>
      <c r="P893" s="666">
        <v>0</v>
      </c>
      <c r="Q893" s="681"/>
      <c r="R893" s="665">
        <v>1</v>
      </c>
      <c r="S893" s="681">
        <v>1</v>
      </c>
      <c r="T893" s="748">
        <v>0.5</v>
      </c>
      <c r="U893" s="704">
        <v>1</v>
      </c>
    </row>
    <row r="894" spans="1:21" ht="14.4" customHeight="1" x14ac:dyDescent="0.3">
      <c r="A894" s="664">
        <v>30</v>
      </c>
      <c r="B894" s="665" t="s">
        <v>521</v>
      </c>
      <c r="C894" s="665" t="s">
        <v>3969</v>
      </c>
      <c r="D894" s="746" t="s">
        <v>5322</v>
      </c>
      <c r="E894" s="747" t="s">
        <v>3987</v>
      </c>
      <c r="F894" s="665" t="s">
        <v>3966</v>
      </c>
      <c r="G894" s="665" t="s">
        <v>4108</v>
      </c>
      <c r="H894" s="665" t="s">
        <v>2584</v>
      </c>
      <c r="I894" s="665" t="s">
        <v>3029</v>
      </c>
      <c r="J894" s="665" t="s">
        <v>3030</v>
      </c>
      <c r="K894" s="665" t="s">
        <v>3692</v>
      </c>
      <c r="L894" s="666">
        <v>93.43</v>
      </c>
      <c r="M894" s="666">
        <v>1588.3100000000004</v>
      </c>
      <c r="N894" s="665">
        <v>17</v>
      </c>
      <c r="O894" s="748">
        <v>12.5</v>
      </c>
      <c r="P894" s="666">
        <v>373.72</v>
      </c>
      <c r="Q894" s="681">
        <v>0.23529411764705879</v>
      </c>
      <c r="R894" s="665">
        <v>4</v>
      </c>
      <c r="S894" s="681">
        <v>0.23529411764705882</v>
      </c>
      <c r="T894" s="748">
        <v>3.5</v>
      </c>
      <c r="U894" s="704">
        <v>0.28000000000000003</v>
      </c>
    </row>
    <row r="895" spans="1:21" ht="14.4" customHeight="1" x14ac:dyDescent="0.3">
      <c r="A895" s="664">
        <v>30</v>
      </c>
      <c r="B895" s="665" t="s">
        <v>521</v>
      </c>
      <c r="C895" s="665" t="s">
        <v>3969</v>
      </c>
      <c r="D895" s="746" t="s">
        <v>5322</v>
      </c>
      <c r="E895" s="747" t="s">
        <v>3987</v>
      </c>
      <c r="F895" s="665" t="s">
        <v>3966</v>
      </c>
      <c r="G895" s="665" t="s">
        <v>4108</v>
      </c>
      <c r="H895" s="665" t="s">
        <v>522</v>
      </c>
      <c r="I895" s="665" t="s">
        <v>4709</v>
      </c>
      <c r="J895" s="665" t="s">
        <v>4694</v>
      </c>
      <c r="K895" s="665" t="s">
        <v>4697</v>
      </c>
      <c r="L895" s="666">
        <v>0</v>
      </c>
      <c r="M895" s="666">
        <v>0</v>
      </c>
      <c r="N895" s="665">
        <v>1</v>
      </c>
      <c r="O895" s="748">
        <v>1</v>
      </c>
      <c r="P895" s="666">
        <v>0</v>
      </c>
      <c r="Q895" s="681"/>
      <c r="R895" s="665">
        <v>1</v>
      </c>
      <c r="S895" s="681">
        <v>1</v>
      </c>
      <c r="T895" s="748">
        <v>1</v>
      </c>
      <c r="U895" s="704">
        <v>1</v>
      </c>
    </row>
    <row r="896" spans="1:21" ht="14.4" customHeight="1" x14ac:dyDescent="0.3">
      <c r="A896" s="664">
        <v>30</v>
      </c>
      <c r="B896" s="665" t="s">
        <v>521</v>
      </c>
      <c r="C896" s="665" t="s">
        <v>3969</v>
      </c>
      <c r="D896" s="746" t="s">
        <v>5322</v>
      </c>
      <c r="E896" s="747" t="s">
        <v>3987</v>
      </c>
      <c r="F896" s="665" t="s">
        <v>3966</v>
      </c>
      <c r="G896" s="665" t="s">
        <v>4038</v>
      </c>
      <c r="H896" s="665" t="s">
        <v>522</v>
      </c>
      <c r="I896" s="665" t="s">
        <v>1191</v>
      </c>
      <c r="J896" s="665" t="s">
        <v>4040</v>
      </c>
      <c r="K896" s="665" t="s">
        <v>4238</v>
      </c>
      <c r="L896" s="666">
        <v>31.65</v>
      </c>
      <c r="M896" s="666">
        <v>31.65</v>
      </c>
      <c r="N896" s="665">
        <v>1</v>
      </c>
      <c r="O896" s="748">
        <v>0.5</v>
      </c>
      <c r="P896" s="666"/>
      <c r="Q896" s="681">
        <v>0</v>
      </c>
      <c r="R896" s="665"/>
      <c r="S896" s="681">
        <v>0</v>
      </c>
      <c r="T896" s="748"/>
      <c r="U896" s="704">
        <v>0</v>
      </c>
    </row>
    <row r="897" spans="1:21" ht="14.4" customHeight="1" x14ac:dyDescent="0.3">
      <c r="A897" s="664">
        <v>30</v>
      </c>
      <c r="B897" s="665" t="s">
        <v>521</v>
      </c>
      <c r="C897" s="665" t="s">
        <v>3969</v>
      </c>
      <c r="D897" s="746" t="s">
        <v>5322</v>
      </c>
      <c r="E897" s="747" t="s">
        <v>3987</v>
      </c>
      <c r="F897" s="665" t="s">
        <v>3966</v>
      </c>
      <c r="G897" s="665" t="s">
        <v>4038</v>
      </c>
      <c r="H897" s="665" t="s">
        <v>522</v>
      </c>
      <c r="I897" s="665" t="s">
        <v>4039</v>
      </c>
      <c r="J897" s="665" t="s">
        <v>4040</v>
      </c>
      <c r="K897" s="665" t="s">
        <v>3869</v>
      </c>
      <c r="L897" s="666">
        <v>0</v>
      </c>
      <c r="M897" s="666">
        <v>0</v>
      </c>
      <c r="N897" s="665">
        <v>2</v>
      </c>
      <c r="O897" s="748">
        <v>1</v>
      </c>
      <c r="P897" s="666"/>
      <c r="Q897" s="681"/>
      <c r="R897" s="665"/>
      <c r="S897" s="681">
        <v>0</v>
      </c>
      <c r="T897" s="748"/>
      <c r="U897" s="704">
        <v>0</v>
      </c>
    </row>
    <row r="898" spans="1:21" ht="14.4" customHeight="1" x14ac:dyDescent="0.3">
      <c r="A898" s="664">
        <v>30</v>
      </c>
      <c r="B898" s="665" t="s">
        <v>521</v>
      </c>
      <c r="C898" s="665" t="s">
        <v>3969</v>
      </c>
      <c r="D898" s="746" t="s">
        <v>5322</v>
      </c>
      <c r="E898" s="747" t="s">
        <v>3987</v>
      </c>
      <c r="F898" s="665" t="s">
        <v>3966</v>
      </c>
      <c r="G898" s="665" t="s">
        <v>4038</v>
      </c>
      <c r="H898" s="665" t="s">
        <v>522</v>
      </c>
      <c r="I898" s="665" t="s">
        <v>1157</v>
      </c>
      <c r="J898" s="665" t="s">
        <v>4040</v>
      </c>
      <c r="K898" s="665" t="s">
        <v>4556</v>
      </c>
      <c r="L898" s="666">
        <v>10.55</v>
      </c>
      <c r="M898" s="666">
        <v>10.55</v>
      </c>
      <c r="N898" s="665">
        <v>1</v>
      </c>
      <c r="O898" s="748">
        <v>0.5</v>
      </c>
      <c r="P898" s="666"/>
      <c r="Q898" s="681">
        <v>0</v>
      </c>
      <c r="R898" s="665"/>
      <c r="S898" s="681">
        <v>0</v>
      </c>
      <c r="T898" s="748"/>
      <c r="U898" s="704">
        <v>0</v>
      </c>
    </row>
    <row r="899" spans="1:21" ht="14.4" customHeight="1" x14ac:dyDescent="0.3">
      <c r="A899" s="664">
        <v>30</v>
      </c>
      <c r="B899" s="665" t="s">
        <v>521</v>
      </c>
      <c r="C899" s="665" t="s">
        <v>3969</v>
      </c>
      <c r="D899" s="746" t="s">
        <v>5322</v>
      </c>
      <c r="E899" s="747" t="s">
        <v>3987</v>
      </c>
      <c r="F899" s="665" t="s">
        <v>3966</v>
      </c>
      <c r="G899" s="665" t="s">
        <v>4038</v>
      </c>
      <c r="H899" s="665" t="s">
        <v>522</v>
      </c>
      <c r="I899" s="665" t="s">
        <v>4240</v>
      </c>
      <c r="J899" s="665" t="s">
        <v>1245</v>
      </c>
      <c r="K899" s="665" t="s">
        <v>4241</v>
      </c>
      <c r="L899" s="666">
        <v>10.55</v>
      </c>
      <c r="M899" s="666">
        <v>10.55</v>
      </c>
      <c r="N899" s="665">
        <v>1</v>
      </c>
      <c r="O899" s="748">
        <v>0.5</v>
      </c>
      <c r="P899" s="666">
        <v>10.55</v>
      </c>
      <c r="Q899" s="681">
        <v>1</v>
      </c>
      <c r="R899" s="665">
        <v>1</v>
      </c>
      <c r="S899" s="681">
        <v>1</v>
      </c>
      <c r="T899" s="748">
        <v>0.5</v>
      </c>
      <c r="U899" s="704">
        <v>1</v>
      </c>
    </row>
    <row r="900" spans="1:21" ht="14.4" customHeight="1" x14ac:dyDescent="0.3">
      <c r="A900" s="664">
        <v>30</v>
      </c>
      <c r="B900" s="665" t="s">
        <v>521</v>
      </c>
      <c r="C900" s="665" t="s">
        <v>3969</v>
      </c>
      <c r="D900" s="746" t="s">
        <v>5322</v>
      </c>
      <c r="E900" s="747" t="s">
        <v>3987</v>
      </c>
      <c r="F900" s="665" t="s">
        <v>3966</v>
      </c>
      <c r="G900" s="665" t="s">
        <v>4120</v>
      </c>
      <c r="H900" s="665" t="s">
        <v>522</v>
      </c>
      <c r="I900" s="665" t="s">
        <v>4717</v>
      </c>
      <c r="J900" s="665" t="s">
        <v>4718</v>
      </c>
      <c r="K900" s="665" t="s">
        <v>4719</v>
      </c>
      <c r="L900" s="666">
        <v>0</v>
      </c>
      <c r="M900" s="666">
        <v>0</v>
      </c>
      <c r="N900" s="665">
        <v>3</v>
      </c>
      <c r="O900" s="748">
        <v>2.5</v>
      </c>
      <c r="P900" s="666">
        <v>0</v>
      </c>
      <c r="Q900" s="681"/>
      <c r="R900" s="665">
        <v>1</v>
      </c>
      <c r="S900" s="681">
        <v>0.33333333333333331</v>
      </c>
      <c r="T900" s="748">
        <v>1</v>
      </c>
      <c r="U900" s="704">
        <v>0.4</v>
      </c>
    </row>
    <row r="901" spans="1:21" ht="14.4" customHeight="1" x14ac:dyDescent="0.3">
      <c r="A901" s="664">
        <v>30</v>
      </c>
      <c r="B901" s="665" t="s">
        <v>521</v>
      </c>
      <c r="C901" s="665" t="s">
        <v>3969</v>
      </c>
      <c r="D901" s="746" t="s">
        <v>5322</v>
      </c>
      <c r="E901" s="747" t="s">
        <v>3987</v>
      </c>
      <c r="F901" s="665" t="s">
        <v>3966</v>
      </c>
      <c r="G901" s="665" t="s">
        <v>4054</v>
      </c>
      <c r="H901" s="665" t="s">
        <v>522</v>
      </c>
      <c r="I901" s="665" t="s">
        <v>861</v>
      </c>
      <c r="J901" s="665" t="s">
        <v>846</v>
      </c>
      <c r="K901" s="665" t="s">
        <v>4280</v>
      </c>
      <c r="L901" s="666">
        <v>10.65</v>
      </c>
      <c r="M901" s="666">
        <v>31.950000000000003</v>
      </c>
      <c r="N901" s="665">
        <v>3</v>
      </c>
      <c r="O901" s="748">
        <v>1.5</v>
      </c>
      <c r="P901" s="666">
        <v>10.65</v>
      </c>
      <c r="Q901" s="681">
        <v>0.33333333333333331</v>
      </c>
      <c r="R901" s="665">
        <v>1</v>
      </c>
      <c r="S901" s="681">
        <v>0.33333333333333331</v>
      </c>
      <c r="T901" s="748">
        <v>0.5</v>
      </c>
      <c r="U901" s="704">
        <v>0.33333333333333331</v>
      </c>
    </row>
    <row r="902" spans="1:21" ht="14.4" customHeight="1" x14ac:dyDescent="0.3">
      <c r="A902" s="664">
        <v>30</v>
      </c>
      <c r="B902" s="665" t="s">
        <v>521</v>
      </c>
      <c r="C902" s="665" t="s">
        <v>3969</v>
      </c>
      <c r="D902" s="746" t="s">
        <v>5322</v>
      </c>
      <c r="E902" s="747" t="s">
        <v>3987</v>
      </c>
      <c r="F902" s="665" t="s">
        <v>3966</v>
      </c>
      <c r="G902" s="665" t="s">
        <v>4054</v>
      </c>
      <c r="H902" s="665" t="s">
        <v>522</v>
      </c>
      <c r="I902" s="665" t="s">
        <v>4284</v>
      </c>
      <c r="J902" s="665" t="s">
        <v>846</v>
      </c>
      <c r="K902" s="665" t="s">
        <v>4285</v>
      </c>
      <c r="L902" s="666">
        <v>0</v>
      </c>
      <c r="M902" s="666">
        <v>0</v>
      </c>
      <c r="N902" s="665">
        <v>4</v>
      </c>
      <c r="O902" s="748">
        <v>2</v>
      </c>
      <c r="P902" s="666"/>
      <c r="Q902" s="681"/>
      <c r="R902" s="665"/>
      <c r="S902" s="681">
        <v>0</v>
      </c>
      <c r="T902" s="748"/>
      <c r="U902" s="704">
        <v>0</v>
      </c>
    </row>
    <row r="903" spans="1:21" ht="14.4" customHeight="1" x14ac:dyDescent="0.3">
      <c r="A903" s="664">
        <v>30</v>
      </c>
      <c r="B903" s="665" t="s">
        <v>521</v>
      </c>
      <c r="C903" s="665" t="s">
        <v>3969</v>
      </c>
      <c r="D903" s="746" t="s">
        <v>5322</v>
      </c>
      <c r="E903" s="747" t="s">
        <v>3987</v>
      </c>
      <c r="F903" s="665" t="s">
        <v>3966</v>
      </c>
      <c r="G903" s="665" t="s">
        <v>4057</v>
      </c>
      <c r="H903" s="665" t="s">
        <v>522</v>
      </c>
      <c r="I903" s="665" t="s">
        <v>4720</v>
      </c>
      <c r="J903" s="665" t="s">
        <v>4721</v>
      </c>
      <c r="K903" s="665" t="s">
        <v>4722</v>
      </c>
      <c r="L903" s="666">
        <v>77.510000000000005</v>
      </c>
      <c r="M903" s="666">
        <v>77.510000000000005</v>
      </c>
      <c r="N903" s="665">
        <v>1</v>
      </c>
      <c r="O903" s="748">
        <v>0.5</v>
      </c>
      <c r="P903" s="666">
        <v>77.510000000000005</v>
      </c>
      <c r="Q903" s="681">
        <v>1</v>
      </c>
      <c r="R903" s="665">
        <v>1</v>
      </c>
      <c r="S903" s="681">
        <v>1</v>
      </c>
      <c r="T903" s="748">
        <v>0.5</v>
      </c>
      <c r="U903" s="704">
        <v>1</v>
      </c>
    </row>
    <row r="904" spans="1:21" ht="14.4" customHeight="1" x14ac:dyDescent="0.3">
      <c r="A904" s="664">
        <v>30</v>
      </c>
      <c r="B904" s="665" t="s">
        <v>521</v>
      </c>
      <c r="C904" s="665" t="s">
        <v>3969</v>
      </c>
      <c r="D904" s="746" t="s">
        <v>5322</v>
      </c>
      <c r="E904" s="747" t="s">
        <v>3987</v>
      </c>
      <c r="F904" s="665" t="s">
        <v>3966</v>
      </c>
      <c r="G904" s="665" t="s">
        <v>4057</v>
      </c>
      <c r="H904" s="665" t="s">
        <v>522</v>
      </c>
      <c r="I904" s="665" t="s">
        <v>1022</v>
      </c>
      <c r="J904" s="665" t="s">
        <v>1023</v>
      </c>
      <c r="K904" s="665" t="s">
        <v>3716</v>
      </c>
      <c r="L904" s="666">
        <v>38.729999999999997</v>
      </c>
      <c r="M904" s="666">
        <v>38.729999999999997</v>
      </c>
      <c r="N904" s="665">
        <v>1</v>
      </c>
      <c r="O904" s="748">
        <v>1</v>
      </c>
      <c r="P904" s="666"/>
      <c r="Q904" s="681">
        <v>0</v>
      </c>
      <c r="R904" s="665"/>
      <c r="S904" s="681">
        <v>0</v>
      </c>
      <c r="T904" s="748"/>
      <c r="U904" s="704">
        <v>0</v>
      </c>
    </row>
    <row r="905" spans="1:21" ht="14.4" customHeight="1" x14ac:dyDescent="0.3">
      <c r="A905" s="664">
        <v>30</v>
      </c>
      <c r="B905" s="665" t="s">
        <v>521</v>
      </c>
      <c r="C905" s="665" t="s">
        <v>3969</v>
      </c>
      <c r="D905" s="746" t="s">
        <v>5322</v>
      </c>
      <c r="E905" s="747" t="s">
        <v>3987</v>
      </c>
      <c r="F905" s="665" t="s">
        <v>3966</v>
      </c>
      <c r="G905" s="665" t="s">
        <v>4059</v>
      </c>
      <c r="H905" s="665" t="s">
        <v>2584</v>
      </c>
      <c r="I905" s="665" t="s">
        <v>4723</v>
      </c>
      <c r="J905" s="665" t="s">
        <v>2680</v>
      </c>
      <c r="K905" s="665" t="s">
        <v>3683</v>
      </c>
      <c r="L905" s="666">
        <v>277.12</v>
      </c>
      <c r="M905" s="666">
        <v>1385.6</v>
      </c>
      <c r="N905" s="665">
        <v>5</v>
      </c>
      <c r="O905" s="748">
        <v>3</v>
      </c>
      <c r="P905" s="666">
        <v>831.36</v>
      </c>
      <c r="Q905" s="681">
        <v>0.60000000000000009</v>
      </c>
      <c r="R905" s="665">
        <v>3</v>
      </c>
      <c r="S905" s="681">
        <v>0.6</v>
      </c>
      <c r="T905" s="748">
        <v>2</v>
      </c>
      <c r="U905" s="704">
        <v>0.66666666666666663</v>
      </c>
    </row>
    <row r="906" spans="1:21" ht="14.4" customHeight="1" x14ac:dyDescent="0.3">
      <c r="A906" s="664">
        <v>30</v>
      </c>
      <c r="B906" s="665" t="s">
        <v>521</v>
      </c>
      <c r="C906" s="665" t="s">
        <v>3969</v>
      </c>
      <c r="D906" s="746" t="s">
        <v>5322</v>
      </c>
      <c r="E906" s="747" t="s">
        <v>3987</v>
      </c>
      <c r="F906" s="665" t="s">
        <v>3966</v>
      </c>
      <c r="G906" s="665" t="s">
        <v>4059</v>
      </c>
      <c r="H906" s="665" t="s">
        <v>2584</v>
      </c>
      <c r="I906" s="665" t="s">
        <v>4724</v>
      </c>
      <c r="J906" s="665" t="s">
        <v>2680</v>
      </c>
      <c r="K906" s="665" t="s">
        <v>4725</v>
      </c>
      <c r="L906" s="666">
        <v>369.5</v>
      </c>
      <c r="M906" s="666">
        <v>739</v>
      </c>
      <c r="N906" s="665">
        <v>2</v>
      </c>
      <c r="O906" s="748">
        <v>0.5</v>
      </c>
      <c r="P906" s="666"/>
      <c r="Q906" s="681">
        <v>0</v>
      </c>
      <c r="R906" s="665"/>
      <c r="S906" s="681">
        <v>0</v>
      </c>
      <c r="T906" s="748"/>
      <c r="U906" s="704">
        <v>0</v>
      </c>
    </row>
    <row r="907" spans="1:21" ht="14.4" customHeight="1" x14ac:dyDescent="0.3">
      <c r="A907" s="664">
        <v>30</v>
      </c>
      <c r="B907" s="665" t="s">
        <v>521</v>
      </c>
      <c r="C907" s="665" t="s">
        <v>3969</v>
      </c>
      <c r="D907" s="746" t="s">
        <v>5322</v>
      </c>
      <c r="E907" s="747" t="s">
        <v>3987</v>
      </c>
      <c r="F907" s="665" t="s">
        <v>3966</v>
      </c>
      <c r="G907" s="665" t="s">
        <v>4059</v>
      </c>
      <c r="H907" s="665" t="s">
        <v>2584</v>
      </c>
      <c r="I907" s="665" t="s">
        <v>2679</v>
      </c>
      <c r="J907" s="665" t="s">
        <v>2680</v>
      </c>
      <c r="K907" s="665" t="s">
        <v>3690</v>
      </c>
      <c r="L907" s="666">
        <v>1847.49</v>
      </c>
      <c r="M907" s="666">
        <v>1847.49</v>
      </c>
      <c r="N907" s="665">
        <v>1</v>
      </c>
      <c r="O907" s="748">
        <v>1</v>
      </c>
      <c r="P907" s="666"/>
      <c r="Q907" s="681">
        <v>0</v>
      </c>
      <c r="R907" s="665"/>
      <c r="S907" s="681">
        <v>0</v>
      </c>
      <c r="T907" s="748"/>
      <c r="U907" s="704">
        <v>0</v>
      </c>
    </row>
    <row r="908" spans="1:21" ht="14.4" customHeight="1" x14ac:dyDescent="0.3">
      <c r="A908" s="664">
        <v>30</v>
      </c>
      <c r="B908" s="665" t="s">
        <v>521</v>
      </c>
      <c r="C908" s="665" t="s">
        <v>3969</v>
      </c>
      <c r="D908" s="746" t="s">
        <v>5322</v>
      </c>
      <c r="E908" s="747" t="s">
        <v>3987</v>
      </c>
      <c r="F908" s="665" t="s">
        <v>3966</v>
      </c>
      <c r="G908" s="665" t="s">
        <v>4059</v>
      </c>
      <c r="H908" s="665" t="s">
        <v>2584</v>
      </c>
      <c r="I908" s="665" t="s">
        <v>4726</v>
      </c>
      <c r="J908" s="665" t="s">
        <v>2680</v>
      </c>
      <c r="K908" s="665" t="s">
        <v>4727</v>
      </c>
      <c r="L908" s="666">
        <v>2309.36</v>
      </c>
      <c r="M908" s="666">
        <v>4618.72</v>
      </c>
      <c r="N908" s="665">
        <v>2</v>
      </c>
      <c r="O908" s="748">
        <v>2</v>
      </c>
      <c r="P908" s="666">
        <v>2309.36</v>
      </c>
      <c r="Q908" s="681">
        <v>0.5</v>
      </c>
      <c r="R908" s="665">
        <v>1</v>
      </c>
      <c r="S908" s="681">
        <v>0.5</v>
      </c>
      <c r="T908" s="748">
        <v>1</v>
      </c>
      <c r="U908" s="704">
        <v>0.5</v>
      </c>
    </row>
    <row r="909" spans="1:21" ht="14.4" customHeight="1" x14ac:dyDescent="0.3">
      <c r="A909" s="664">
        <v>30</v>
      </c>
      <c r="B909" s="665" t="s">
        <v>521</v>
      </c>
      <c r="C909" s="665" t="s">
        <v>3969</v>
      </c>
      <c r="D909" s="746" t="s">
        <v>5322</v>
      </c>
      <c r="E909" s="747" t="s">
        <v>3987</v>
      </c>
      <c r="F909" s="665" t="s">
        <v>3966</v>
      </c>
      <c r="G909" s="665" t="s">
        <v>4059</v>
      </c>
      <c r="H909" s="665" t="s">
        <v>2584</v>
      </c>
      <c r="I909" s="665" t="s">
        <v>3088</v>
      </c>
      <c r="J909" s="665" t="s">
        <v>2680</v>
      </c>
      <c r="K909" s="665" t="s">
        <v>3683</v>
      </c>
      <c r="L909" s="666">
        <v>277.12</v>
      </c>
      <c r="M909" s="666">
        <v>554.24</v>
      </c>
      <c r="N909" s="665">
        <v>2</v>
      </c>
      <c r="O909" s="748">
        <v>0.5</v>
      </c>
      <c r="P909" s="666">
        <v>554.24</v>
      </c>
      <c r="Q909" s="681">
        <v>1</v>
      </c>
      <c r="R909" s="665">
        <v>2</v>
      </c>
      <c r="S909" s="681">
        <v>1</v>
      </c>
      <c r="T909" s="748">
        <v>0.5</v>
      </c>
      <c r="U909" s="704">
        <v>1</v>
      </c>
    </row>
    <row r="910" spans="1:21" ht="14.4" customHeight="1" x14ac:dyDescent="0.3">
      <c r="A910" s="664">
        <v>30</v>
      </c>
      <c r="B910" s="665" t="s">
        <v>521</v>
      </c>
      <c r="C910" s="665" t="s">
        <v>3969</v>
      </c>
      <c r="D910" s="746" t="s">
        <v>5322</v>
      </c>
      <c r="E910" s="747" t="s">
        <v>3987</v>
      </c>
      <c r="F910" s="665" t="s">
        <v>3966</v>
      </c>
      <c r="G910" s="665" t="s">
        <v>4066</v>
      </c>
      <c r="H910" s="665" t="s">
        <v>2584</v>
      </c>
      <c r="I910" s="665" t="s">
        <v>4728</v>
      </c>
      <c r="J910" s="665" t="s">
        <v>3079</v>
      </c>
      <c r="K910" s="665" t="s">
        <v>4729</v>
      </c>
      <c r="L910" s="666">
        <v>23.42</v>
      </c>
      <c r="M910" s="666">
        <v>23.42</v>
      </c>
      <c r="N910" s="665">
        <v>1</v>
      </c>
      <c r="O910" s="748">
        <v>1</v>
      </c>
      <c r="P910" s="666"/>
      <c r="Q910" s="681">
        <v>0</v>
      </c>
      <c r="R910" s="665"/>
      <c r="S910" s="681">
        <v>0</v>
      </c>
      <c r="T910" s="748"/>
      <c r="U910" s="704">
        <v>0</v>
      </c>
    </row>
    <row r="911" spans="1:21" ht="14.4" customHeight="1" x14ac:dyDescent="0.3">
      <c r="A911" s="664">
        <v>30</v>
      </c>
      <c r="B911" s="665" t="s">
        <v>521</v>
      </c>
      <c r="C911" s="665" t="s">
        <v>3969</v>
      </c>
      <c r="D911" s="746" t="s">
        <v>5322</v>
      </c>
      <c r="E911" s="747" t="s">
        <v>3987</v>
      </c>
      <c r="F911" s="665" t="s">
        <v>3966</v>
      </c>
      <c r="G911" s="665" t="s">
        <v>4066</v>
      </c>
      <c r="H911" s="665" t="s">
        <v>2584</v>
      </c>
      <c r="I911" s="665" t="s">
        <v>4596</v>
      </c>
      <c r="J911" s="665" t="s">
        <v>2654</v>
      </c>
      <c r="K911" s="665" t="s">
        <v>4597</v>
      </c>
      <c r="L911" s="666">
        <v>100.18</v>
      </c>
      <c r="M911" s="666">
        <v>400.72</v>
      </c>
      <c r="N911" s="665">
        <v>4</v>
      </c>
      <c r="O911" s="748">
        <v>3.5</v>
      </c>
      <c r="P911" s="666">
        <v>100.18</v>
      </c>
      <c r="Q911" s="681">
        <v>0.25</v>
      </c>
      <c r="R911" s="665">
        <v>1</v>
      </c>
      <c r="S911" s="681">
        <v>0.25</v>
      </c>
      <c r="T911" s="748">
        <v>1</v>
      </c>
      <c r="U911" s="704">
        <v>0.2857142857142857</v>
      </c>
    </row>
    <row r="912" spans="1:21" ht="14.4" customHeight="1" x14ac:dyDescent="0.3">
      <c r="A912" s="664">
        <v>30</v>
      </c>
      <c r="B912" s="665" t="s">
        <v>521</v>
      </c>
      <c r="C912" s="665" t="s">
        <v>3969</v>
      </c>
      <c r="D912" s="746" t="s">
        <v>5322</v>
      </c>
      <c r="E912" s="747" t="s">
        <v>3987</v>
      </c>
      <c r="F912" s="665" t="s">
        <v>3966</v>
      </c>
      <c r="G912" s="665" t="s">
        <v>4074</v>
      </c>
      <c r="H912" s="665" t="s">
        <v>2584</v>
      </c>
      <c r="I912" s="665" t="s">
        <v>2585</v>
      </c>
      <c r="J912" s="665" t="s">
        <v>2586</v>
      </c>
      <c r="K912" s="665" t="s">
        <v>3743</v>
      </c>
      <c r="L912" s="666">
        <v>10.41</v>
      </c>
      <c r="M912" s="666">
        <v>10.41</v>
      </c>
      <c r="N912" s="665">
        <v>1</v>
      </c>
      <c r="O912" s="748">
        <v>0.5</v>
      </c>
      <c r="P912" s="666">
        <v>10.41</v>
      </c>
      <c r="Q912" s="681">
        <v>1</v>
      </c>
      <c r="R912" s="665">
        <v>1</v>
      </c>
      <c r="S912" s="681">
        <v>1</v>
      </c>
      <c r="T912" s="748">
        <v>0.5</v>
      </c>
      <c r="U912" s="704">
        <v>1</v>
      </c>
    </row>
    <row r="913" spans="1:21" ht="14.4" customHeight="1" x14ac:dyDescent="0.3">
      <c r="A913" s="664">
        <v>30</v>
      </c>
      <c r="B913" s="665" t="s">
        <v>521</v>
      </c>
      <c r="C913" s="665" t="s">
        <v>3969</v>
      </c>
      <c r="D913" s="746" t="s">
        <v>5322</v>
      </c>
      <c r="E913" s="747" t="s">
        <v>3987</v>
      </c>
      <c r="F913" s="665" t="s">
        <v>3966</v>
      </c>
      <c r="G913" s="665" t="s">
        <v>4074</v>
      </c>
      <c r="H913" s="665" t="s">
        <v>2584</v>
      </c>
      <c r="I913" s="665" t="s">
        <v>4075</v>
      </c>
      <c r="J913" s="665" t="s">
        <v>2586</v>
      </c>
      <c r="K913" s="665" t="s">
        <v>4076</v>
      </c>
      <c r="L913" s="666">
        <v>0</v>
      </c>
      <c r="M913" s="666">
        <v>0</v>
      </c>
      <c r="N913" s="665">
        <v>6</v>
      </c>
      <c r="O913" s="748">
        <v>3.5</v>
      </c>
      <c r="P913" s="666">
        <v>0</v>
      </c>
      <c r="Q913" s="681"/>
      <c r="R913" s="665">
        <v>2</v>
      </c>
      <c r="S913" s="681">
        <v>0.33333333333333331</v>
      </c>
      <c r="T913" s="748">
        <v>1</v>
      </c>
      <c r="U913" s="704">
        <v>0.2857142857142857</v>
      </c>
    </row>
    <row r="914" spans="1:21" ht="14.4" customHeight="1" x14ac:dyDescent="0.3">
      <c r="A914" s="664">
        <v>30</v>
      </c>
      <c r="B914" s="665" t="s">
        <v>521</v>
      </c>
      <c r="C914" s="665" t="s">
        <v>3969</v>
      </c>
      <c r="D914" s="746" t="s">
        <v>5322</v>
      </c>
      <c r="E914" s="747" t="s">
        <v>3987</v>
      </c>
      <c r="F914" s="665" t="s">
        <v>3966</v>
      </c>
      <c r="G914" s="665" t="s">
        <v>4130</v>
      </c>
      <c r="H914" s="665" t="s">
        <v>2584</v>
      </c>
      <c r="I914" s="665" t="s">
        <v>2858</v>
      </c>
      <c r="J914" s="665" t="s">
        <v>2859</v>
      </c>
      <c r="K914" s="665" t="s">
        <v>3722</v>
      </c>
      <c r="L914" s="666">
        <v>117.73</v>
      </c>
      <c r="M914" s="666">
        <v>117.73</v>
      </c>
      <c r="N914" s="665">
        <v>1</v>
      </c>
      <c r="O914" s="748">
        <v>0.5</v>
      </c>
      <c r="P914" s="666"/>
      <c r="Q914" s="681">
        <v>0</v>
      </c>
      <c r="R914" s="665"/>
      <c r="S914" s="681">
        <v>0</v>
      </c>
      <c r="T914" s="748"/>
      <c r="U914" s="704">
        <v>0</v>
      </c>
    </row>
    <row r="915" spans="1:21" ht="14.4" customHeight="1" x14ac:dyDescent="0.3">
      <c r="A915" s="664">
        <v>30</v>
      </c>
      <c r="B915" s="665" t="s">
        <v>521</v>
      </c>
      <c r="C915" s="665" t="s">
        <v>3969</v>
      </c>
      <c r="D915" s="746" t="s">
        <v>5322</v>
      </c>
      <c r="E915" s="747" t="s">
        <v>3987</v>
      </c>
      <c r="F915" s="665" t="s">
        <v>3966</v>
      </c>
      <c r="G915" s="665" t="s">
        <v>4130</v>
      </c>
      <c r="H915" s="665" t="s">
        <v>2584</v>
      </c>
      <c r="I915" s="665" t="s">
        <v>4710</v>
      </c>
      <c r="J915" s="665" t="s">
        <v>4711</v>
      </c>
      <c r="K915" s="665" t="s">
        <v>3783</v>
      </c>
      <c r="L915" s="666">
        <v>278.64</v>
      </c>
      <c r="M915" s="666">
        <v>278.64</v>
      </c>
      <c r="N915" s="665">
        <v>1</v>
      </c>
      <c r="O915" s="748">
        <v>1</v>
      </c>
      <c r="P915" s="666"/>
      <c r="Q915" s="681">
        <v>0</v>
      </c>
      <c r="R915" s="665"/>
      <c r="S915" s="681">
        <v>0</v>
      </c>
      <c r="T915" s="748"/>
      <c r="U915" s="704">
        <v>0</v>
      </c>
    </row>
    <row r="916" spans="1:21" ht="14.4" customHeight="1" x14ac:dyDescent="0.3">
      <c r="A916" s="664">
        <v>30</v>
      </c>
      <c r="B916" s="665" t="s">
        <v>521</v>
      </c>
      <c r="C916" s="665" t="s">
        <v>3969</v>
      </c>
      <c r="D916" s="746" t="s">
        <v>5322</v>
      </c>
      <c r="E916" s="747" t="s">
        <v>3987</v>
      </c>
      <c r="F916" s="665" t="s">
        <v>3966</v>
      </c>
      <c r="G916" s="665" t="s">
        <v>4614</v>
      </c>
      <c r="H916" s="665" t="s">
        <v>2584</v>
      </c>
      <c r="I916" s="665" t="s">
        <v>3099</v>
      </c>
      <c r="J916" s="665" t="s">
        <v>3100</v>
      </c>
      <c r="K916" s="665" t="s">
        <v>3917</v>
      </c>
      <c r="L916" s="666">
        <v>324.38</v>
      </c>
      <c r="M916" s="666">
        <v>324.38</v>
      </c>
      <c r="N916" s="665">
        <v>1</v>
      </c>
      <c r="O916" s="748">
        <v>0.5</v>
      </c>
      <c r="P916" s="666">
        <v>324.38</v>
      </c>
      <c r="Q916" s="681">
        <v>1</v>
      </c>
      <c r="R916" s="665">
        <v>1</v>
      </c>
      <c r="S916" s="681">
        <v>1</v>
      </c>
      <c r="T916" s="748">
        <v>0.5</v>
      </c>
      <c r="U916" s="704">
        <v>1</v>
      </c>
    </row>
    <row r="917" spans="1:21" ht="14.4" customHeight="1" x14ac:dyDescent="0.3">
      <c r="A917" s="664">
        <v>30</v>
      </c>
      <c r="B917" s="665" t="s">
        <v>521</v>
      </c>
      <c r="C917" s="665" t="s">
        <v>3969</v>
      </c>
      <c r="D917" s="746" t="s">
        <v>5322</v>
      </c>
      <c r="E917" s="747" t="s">
        <v>3987</v>
      </c>
      <c r="F917" s="665" t="s">
        <v>3966</v>
      </c>
      <c r="G917" s="665" t="s">
        <v>4086</v>
      </c>
      <c r="H917" s="665" t="s">
        <v>522</v>
      </c>
      <c r="I917" s="665" t="s">
        <v>735</v>
      </c>
      <c r="J917" s="665" t="s">
        <v>736</v>
      </c>
      <c r="K917" s="665" t="s">
        <v>4087</v>
      </c>
      <c r="L917" s="666">
        <v>42.08</v>
      </c>
      <c r="M917" s="666">
        <v>126.24</v>
      </c>
      <c r="N917" s="665">
        <v>3</v>
      </c>
      <c r="O917" s="748">
        <v>3</v>
      </c>
      <c r="P917" s="666"/>
      <c r="Q917" s="681">
        <v>0</v>
      </c>
      <c r="R917" s="665"/>
      <c r="S917" s="681">
        <v>0</v>
      </c>
      <c r="T917" s="748"/>
      <c r="U917" s="704">
        <v>0</v>
      </c>
    </row>
    <row r="918" spans="1:21" ht="14.4" customHeight="1" x14ac:dyDescent="0.3">
      <c r="A918" s="664">
        <v>30</v>
      </c>
      <c r="B918" s="665" t="s">
        <v>521</v>
      </c>
      <c r="C918" s="665" t="s">
        <v>3969</v>
      </c>
      <c r="D918" s="746" t="s">
        <v>5322</v>
      </c>
      <c r="E918" s="747" t="s">
        <v>3987</v>
      </c>
      <c r="F918" s="665" t="s">
        <v>3966</v>
      </c>
      <c r="G918" s="665" t="s">
        <v>4086</v>
      </c>
      <c r="H918" s="665" t="s">
        <v>522</v>
      </c>
      <c r="I918" s="665" t="s">
        <v>1744</v>
      </c>
      <c r="J918" s="665" t="s">
        <v>4730</v>
      </c>
      <c r="K918" s="665" t="s">
        <v>4731</v>
      </c>
      <c r="L918" s="666">
        <v>194.19</v>
      </c>
      <c r="M918" s="666">
        <v>194.19</v>
      </c>
      <c r="N918" s="665">
        <v>1</v>
      </c>
      <c r="O918" s="748">
        <v>1</v>
      </c>
      <c r="P918" s="666"/>
      <c r="Q918" s="681">
        <v>0</v>
      </c>
      <c r="R918" s="665"/>
      <c r="S918" s="681">
        <v>0</v>
      </c>
      <c r="T918" s="748"/>
      <c r="U918" s="704">
        <v>0</v>
      </c>
    </row>
    <row r="919" spans="1:21" ht="14.4" customHeight="1" x14ac:dyDescent="0.3">
      <c r="A919" s="664">
        <v>30</v>
      </c>
      <c r="B919" s="665" t="s">
        <v>521</v>
      </c>
      <c r="C919" s="665" t="s">
        <v>3969</v>
      </c>
      <c r="D919" s="746" t="s">
        <v>5322</v>
      </c>
      <c r="E919" s="747" t="s">
        <v>3987</v>
      </c>
      <c r="F919" s="665" t="s">
        <v>3966</v>
      </c>
      <c r="G919" s="665" t="s">
        <v>4086</v>
      </c>
      <c r="H919" s="665" t="s">
        <v>522</v>
      </c>
      <c r="I919" s="665" t="s">
        <v>881</v>
      </c>
      <c r="J919" s="665" t="s">
        <v>4486</v>
      </c>
      <c r="K919" s="665" t="s">
        <v>4487</v>
      </c>
      <c r="L919" s="666">
        <v>126.23</v>
      </c>
      <c r="M919" s="666">
        <v>126.23</v>
      </c>
      <c r="N919" s="665">
        <v>1</v>
      </c>
      <c r="O919" s="748">
        <v>1</v>
      </c>
      <c r="P919" s="666">
        <v>126.23</v>
      </c>
      <c r="Q919" s="681">
        <v>1</v>
      </c>
      <c r="R919" s="665">
        <v>1</v>
      </c>
      <c r="S919" s="681">
        <v>1</v>
      </c>
      <c r="T919" s="748">
        <v>1</v>
      </c>
      <c r="U919" s="704">
        <v>1</v>
      </c>
    </row>
    <row r="920" spans="1:21" ht="14.4" customHeight="1" x14ac:dyDescent="0.3">
      <c r="A920" s="664">
        <v>30</v>
      </c>
      <c r="B920" s="665" t="s">
        <v>521</v>
      </c>
      <c r="C920" s="665" t="s">
        <v>3969</v>
      </c>
      <c r="D920" s="746" t="s">
        <v>5322</v>
      </c>
      <c r="E920" s="747" t="s">
        <v>3987</v>
      </c>
      <c r="F920" s="665" t="s">
        <v>3966</v>
      </c>
      <c r="G920" s="665" t="s">
        <v>4095</v>
      </c>
      <c r="H920" s="665" t="s">
        <v>522</v>
      </c>
      <c r="I920" s="665" t="s">
        <v>4350</v>
      </c>
      <c r="J920" s="665" t="s">
        <v>547</v>
      </c>
      <c r="K920" s="665" t="s">
        <v>4351</v>
      </c>
      <c r="L920" s="666">
        <v>0</v>
      </c>
      <c r="M920" s="666">
        <v>0</v>
      </c>
      <c r="N920" s="665">
        <v>3</v>
      </c>
      <c r="O920" s="748">
        <v>1.5</v>
      </c>
      <c r="P920" s="666">
        <v>0</v>
      </c>
      <c r="Q920" s="681"/>
      <c r="R920" s="665">
        <v>1</v>
      </c>
      <c r="S920" s="681">
        <v>0.33333333333333331</v>
      </c>
      <c r="T920" s="748">
        <v>0.5</v>
      </c>
      <c r="U920" s="704">
        <v>0.33333333333333331</v>
      </c>
    </row>
    <row r="921" spans="1:21" ht="14.4" customHeight="1" x14ac:dyDescent="0.3">
      <c r="A921" s="664">
        <v>30</v>
      </c>
      <c r="B921" s="665" t="s">
        <v>521</v>
      </c>
      <c r="C921" s="665" t="s">
        <v>3969</v>
      </c>
      <c r="D921" s="746" t="s">
        <v>5322</v>
      </c>
      <c r="E921" s="747" t="s">
        <v>3987</v>
      </c>
      <c r="F921" s="665" t="s">
        <v>3966</v>
      </c>
      <c r="G921" s="665" t="s">
        <v>4095</v>
      </c>
      <c r="H921" s="665" t="s">
        <v>522</v>
      </c>
      <c r="I921" s="665" t="s">
        <v>4732</v>
      </c>
      <c r="J921" s="665" t="s">
        <v>4733</v>
      </c>
      <c r="K921" s="665" t="s">
        <v>4734</v>
      </c>
      <c r="L921" s="666">
        <v>0</v>
      </c>
      <c r="M921" s="666">
        <v>0</v>
      </c>
      <c r="N921" s="665">
        <v>1</v>
      </c>
      <c r="O921" s="748">
        <v>0.5</v>
      </c>
      <c r="P921" s="666"/>
      <c r="Q921" s="681"/>
      <c r="R921" s="665"/>
      <c r="S921" s="681">
        <v>0</v>
      </c>
      <c r="T921" s="748"/>
      <c r="U921" s="704">
        <v>0</v>
      </c>
    </row>
    <row r="922" spans="1:21" ht="14.4" customHeight="1" x14ac:dyDescent="0.3">
      <c r="A922" s="664">
        <v>30</v>
      </c>
      <c r="B922" s="665" t="s">
        <v>521</v>
      </c>
      <c r="C922" s="665" t="s">
        <v>3969</v>
      </c>
      <c r="D922" s="746" t="s">
        <v>5322</v>
      </c>
      <c r="E922" s="747" t="s">
        <v>3987</v>
      </c>
      <c r="F922" s="665" t="s">
        <v>3966</v>
      </c>
      <c r="G922" s="665" t="s">
        <v>4105</v>
      </c>
      <c r="H922" s="665" t="s">
        <v>522</v>
      </c>
      <c r="I922" s="665" t="s">
        <v>2346</v>
      </c>
      <c r="J922" s="665" t="s">
        <v>2347</v>
      </c>
      <c r="K922" s="665" t="s">
        <v>4652</v>
      </c>
      <c r="L922" s="666">
        <v>227.8</v>
      </c>
      <c r="M922" s="666">
        <v>455.6</v>
      </c>
      <c r="N922" s="665">
        <v>2</v>
      </c>
      <c r="O922" s="748">
        <v>1.5</v>
      </c>
      <c r="P922" s="666"/>
      <c r="Q922" s="681">
        <v>0</v>
      </c>
      <c r="R922" s="665"/>
      <c r="S922" s="681">
        <v>0</v>
      </c>
      <c r="T922" s="748"/>
      <c r="U922" s="704">
        <v>0</v>
      </c>
    </row>
    <row r="923" spans="1:21" ht="14.4" customHeight="1" x14ac:dyDescent="0.3">
      <c r="A923" s="664">
        <v>30</v>
      </c>
      <c r="B923" s="665" t="s">
        <v>521</v>
      </c>
      <c r="C923" s="665" t="s">
        <v>3969</v>
      </c>
      <c r="D923" s="746" t="s">
        <v>5322</v>
      </c>
      <c r="E923" s="747" t="s">
        <v>3980</v>
      </c>
      <c r="F923" s="665" t="s">
        <v>3966</v>
      </c>
      <c r="G923" s="665" t="s">
        <v>3990</v>
      </c>
      <c r="H923" s="665" t="s">
        <v>522</v>
      </c>
      <c r="I923" s="665" t="s">
        <v>719</v>
      </c>
      <c r="J923" s="665" t="s">
        <v>720</v>
      </c>
      <c r="K923" s="665" t="s">
        <v>3991</v>
      </c>
      <c r="L923" s="666">
        <v>36.270000000000003</v>
      </c>
      <c r="M923" s="666">
        <v>72.540000000000006</v>
      </c>
      <c r="N923" s="665">
        <v>2</v>
      </c>
      <c r="O923" s="748">
        <v>1</v>
      </c>
      <c r="P923" s="666">
        <v>36.270000000000003</v>
      </c>
      <c r="Q923" s="681">
        <v>0.5</v>
      </c>
      <c r="R923" s="665">
        <v>1</v>
      </c>
      <c r="S923" s="681">
        <v>0.5</v>
      </c>
      <c r="T923" s="748">
        <v>0.5</v>
      </c>
      <c r="U923" s="704">
        <v>0.5</v>
      </c>
    </row>
    <row r="924" spans="1:21" ht="14.4" customHeight="1" x14ac:dyDescent="0.3">
      <c r="A924" s="664">
        <v>30</v>
      </c>
      <c r="B924" s="665" t="s">
        <v>521</v>
      </c>
      <c r="C924" s="665" t="s">
        <v>3969</v>
      </c>
      <c r="D924" s="746" t="s">
        <v>5322</v>
      </c>
      <c r="E924" s="747" t="s">
        <v>3980</v>
      </c>
      <c r="F924" s="665" t="s">
        <v>3966</v>
      </c>
      <c r="G924" s="665" t="s">
        <v>4110</v>
      </c>
      <c r="H924" s="665" t="s">
        <v>522</v>
      </c>
      <c r="I924" s="665" t="s">
        <v>4143</v>
      </c>
      <c r="J924" s="665" t="s">
        <v>1258</v>
      </c>
      <c r="K924" s="665" t="s">
        <v>4127</v>
      </c>
      <c r="L924" s="666">
        <v>0</v>
      </c>
      <c r="M924" s="666">
        <v>0</v>
      </c>
      <c r="N924" s="665">
        <v>1</v>
      </c>
      <c r="O924" s="748">
        <v>0.5</v>
      </c>
      <c r="P924" s="666">
        <v>0</v>
      </c>
      <c r="Q924" s="681"/>
      <c r="R924" s="665">
        <v>1</v>
      </c>
      <c r="S924" s="681">
        <v>1</v>
      </c>
      <c r="T924" s="748">
        <v>0.5</v>
      </c>
      <c r="U924" s="704">
        <v>1</v>
      </c>
    </row>
    <row r="925" spans="1:21" ht="14.4" customHeight="1" x14ac:dyDescent="0.3">
      <c r="A925" s="664">
        <v>30</v>
      </c>
      <c r="B925" s="665" t="s">
        <v>521</v>
      </c>
      <c r="C925" s="665" t="s">
        <v>3969</v>
      </c>
      <c r="D925" s="746" t="s">
        <v>5322</v>
      </c>
      <c r="E925" s="747" t="s">
        <v>3980</v>
      </c>
      <c r="F925" s="665" t="s">
        <v>3966</v>
      </c>
      <c r="G925" s="665" t="s">
        <v>4000</v>
      </c>
      <c r="H925" s="665" t="s">
        <v>2584</v>
      </c>
      <c r="I925" s="665" t="s">
        <v>2716</v>
      </c>
      <c r="J925" s="665" t="s">
        <v>3781</v>
      </c>
      <c r="K925" s="665" t="s">
        <v>3722</v>
      </c>
      <c r="L925" s="666">
        <v>58.86</v>
      </c>
      <c r="M925" s="666">
        <v>176.57999999999998</v>
      </c>
      <c r="N925" s="665">
        <v>3</v>
      </c>
      <c r="O925" s="748">
        <v>1.5</v>
      </c>
      <c r="P925" s="666"/>
      <c r="Q925" s="681">
        <v>0</v>
      </c>
      <c r="R925" s="665"/>
      <c r="S925" s="681">
        <v>0</v>
      </c>
      <c r="T925" s="748"/>
      <c r="U925" s="704">
        <v>0</v>
      </c>
    </row>
    <row r="926" spans="1:21" ht="14.4" customHeight="1" x14ac:dyDescent="0.3">
      <c r="A926" s="664">
        <v>30</v>
      </c>
      <c r="B926" s="665" t="s">
        <v>521</v>
      </c>
      <c r="C926" s="665" t="s">
        <v>3969</v>
      </c>
      <c r="D926" s="746" t="s">
        <v>5322</v>
      </c>
      <c r="E926" s="747" t="s">
        <v>3980</v>
      </c>
      <c r="F926" s="665" t="s">
        <v>3966</v>
      </c>
      <c r="G926" s="665" t="s">
        <v>4000</v>
      </c>
      <c r="H926" s="665" t="s">
        <v>2584</v>
      </c>
      <c r="I926" s="665" t="s">
        <v>2719</v>
      </c>
      <c r="J926" s="665" t="s">
        <v>2724</v>
      </c>
      <c r="K926" s="665" t="s">
        <v>3779</v>
      </c>
      <c r="L926" s="666">
        <v>117.73</v>
      </c>
      <c r="M926" s="666">
        <v>117.73</v>
      </c>
      <c r="N926" s="665">
        <v>1</v>
      </c>
      <c r="O926" s="748">
        <v>0.5</v>
      </c>
      <c r="P926" s="666"/>
      <c r="Q926" s="681">
        <v>0</v>
      </c>
      <c r="R926" s="665"/>
      <c r="S926" s="681">
        <v>0</v>
      </c>
      <c r="T926" s="748"/>
      <c r="U926" s="704">
        <v>0</v>
      </c>
    </row>
    <row r="927" spans="1:21" ht="14.4" customHeight="1" x14ac:dyDescent="0.3">
      <c r="A927" s="664">
        <v>30</v>
      </c>
      <c r="B927" s="665" t="s">
        <v>521</v>
      </c>
      <c r="C927" s="665" t="s">
        <v>3969</v>
      </c>
      <c r="D927" s="746" t="s">
        <v>5322</v>
      </c>
      <c r="E927" s="747" t="s">
        <v>3980</v>
      </c>
      <c r="F927" s="665" t="s">
        <v>3966</v>
      </c>
      <c r="G927" s="665" t="s">
        <v>4003</v>
      </c>
      <c r="H927" s="665" t="s">
        <v>2584</v>
      </c>
      <c r="I927" s="665" t="s">
        <v>2647</v>
      </c>
      <c r="J927" s="665" t="s">
        <v>2648</v>
      </c>
      <c r="K927" s="665" t="s">
        <v>3721</v>
      </c>
      <c r="L927" s="666">
        <v>35.11</v>
      </c>
      <c r="M927" s="666">
        <v>35.11</v>
      </c>
      <c r="N927" s="665">
        <v>1</v>
      </c>
      <c r="O927" s="748">
        <v>0.5</v>
      </c>
      <c r="P927" s="666"/>
      <c r="Q927" s="681">
        <v>0</v>
      </c>
      <c r="R927" s="665"/>
      <c r="S927" s="681">
        <v>0</v>
      </c>
      <c r="T927" s="748"/>
      <c r="U927" s="704">
        <v>0</v>
      </c>
    </row>
    <row r="928" spans="1:21" ht="14.4" customHeight="1" x14ac:dyDescent="0.3">
      <c r="A928" s="664">
        <v>30</v>
      </c>
      <c r="B928" s="665" t="s">
        <v>521</v>
      </c>
      <c r="C928" s="665" t="s">
        <v>3969</v>
      </c>
      <c r="D928" s="746" t="s">
        <v>5322</v>
      </c>
      <c r="E928" s="747" t="s">
        <v>3980</v>
      </c>
      <c r="F928" s="665" t="s">
        <v>3966</v>
      </c>
      <c r="G928" s="665" t="s">
        <v>4004</v>
      </c>
      <c r="H928" s="665" t="s">
        <v>522</v>
      </c>
      <c r="I928" s="665" t="s">
        <v>1790</v>
      </c>
      <c r="J928" s="665" t="s">
        <v>1791</v>
      </c>
      <c r="K928" s="665" t="s">
        <v>4514</v>
      </c>
      <c r="L928" s="666">
        <v>0</v>
      </c>
      <c r="M928" s="666">
        <v>0</v>
      </c>
      <c r="N928" s="665">
        <v>2</v>
      </c>
      <c r="O928" s="748">
        <v>1</v>
      </c>
      <c r="P928" s="666"/>
      <c r="Q928" s="681"/>
      <c r="R928" s="665"/>
      <c r="S928" s="681">
        <v>0</v>
      </c>
      <c r="T928" s="748"/>
      <c r="U928" s="704">
        <v>0</v>
      </c>
    </row>
    <row r="929" spans="1:21" ht="14.4" customHeight="1" x14ac:dyDescent="0.3">
      <c r="A929" s="664">
        <v>30</v>
      </c>
      <c r="B929" s="665" t="s">
        <v>521</v>
      </c>
      <c r="C929" s="665" t="s">
        <v>3969</v>
      </c>
      <c r="D929" s="746" t="s">
        <v>5322</v>
      </c>
      <c r="E929" s="747" t="s">
        <v>3980</v>
      </c>
      <c r="F929" s="665" t="s">
        <v>3966</v>
      </c>
      <c r="G929" s="665" t="s">
        <v>4007</v>
      </c>
      <c r="H929" s="665" t="s">
        <v>522</v>
      </c>
      <c r="I929" s="665" t="s">
        <v>4735</v>
      </c>
      <c r="J929" s="665" t="s">
        <v>1300</v>
      </c>
      <c r="K929" s="665" t="s">
        <v>4736</v>
      </c>
      <c r="L929" s="666">
        <v>0</v>
      </c>
      <c r="M929" s="666">
        <v>0</v>
      </c>
      <c r="N929" s="665">
        <v>1</v>
      </c>
      <c r="O929" s="748">
        <v>0.5</v>
      </c>
      <c r="P929" s="666"/>
      <c r="Q929" s="681"/>
      <c r="R929" s="665"/>
      <c r="S929" s="681">
        <v>0</v>
      </c>
      <c r="T929" s="748"/>
      <c r="U929" s="704">
        <v>0</v>
      </c>
    </row>
    <row r="930" spans="1:21" ht="14.4" customHeight="1" x14ac:dyDescent="0.3">
      <c r="A930" s="664">
        <v>30</v>
      </c>
      <c r="B930" s="665" t="s">
        <v>521</v>
      </c>
      <c r="C930" s="665" t="s">
        <v>3969</v>
      </c>
      <c r="D930" s="746" t="s">
        <v>5322</v>
      </c>
      <c r="E930" s="747" t="s">
        <v>3980</v>
      </c>
      <c r="F930" s="665" t="s">
        <v>3966</v>
      </c>
      <c r="G930" s="665" t="s">
        <v>4163</v>
      </c>
      <c r="H930" s="665" t="s">
        <v>522</v>
      </c>
      <c r="I930" s="665" t="s">
        <v>784</v>
      </c>
      <c r="J930" s="665" t="s">
        <v>785</v>
      </c>
      <c r="K930" s="665" t="s">
        <v>4164</v>
      </c>
      <c r="L930" s="666">
        <v>91.11</v>
      </c>
      <c r="M930" s="666">
        <v>364.44</v>
      </c>
      <c r="N930" s="665">
        <v>4</v>
      </c>
      <c r="O930" s="748">
        <v>2.5</v>
      </c>
      <c r="P930" s="666"/>
      <c r="Q930" s="681">
        <v>0</v>
      </c>
      <c r="R930" s="665"/>
      <c r="S930" s="681">
        <v>0</v>
      </c>
      <c r="T930" s="748"/>
      <c r="U930" s="704">
        <v>0</v>
      </c>
    </row>
    <row r="931" spans="1:21" ht="14.4" customHeight="1" x14ac:dyDescent="0.3">
      <c r="A931" s="664">
        <v>30</v>
      </c>
      <c r="B931" s="665" t="s">
        <v>521</v>
      </c>
      <c r="C931" s="665" t="s">
        <v>3969</v>
      </c>
      <c r="D931" s="746" t="s">
        <v>5322</v>
      </c>
      <c r="E931" s="747" t="s">
        <v>3980</v>
      </c>
      <c r="F931" s="665" t="s">
        <v>3966</v>
      </c>
      <c r="G931" s="665" t="s">
        <v>4173</v>
      </c>
      <c r="H931" s="665" t="s">
        <v>2584</v>
      </c>
      <c r="I931" s="665" t="s">
        <v>2861</v>
      </c>
      <c r="J931" s="665" t="s">
        <v>2862</v>
      </c>
      <c r="K931" s="665" t="s">
        <v>3722</v>
      </c>
      <c r="L931" s="666">
        <v>85.16</v>
      </c>
      <c r="M931" s="666">
        <v>85.16</v>
      </c>
      <c r="N931" s="665">
        <v>1</v>
      </c>
      <c r="O931" s="748">
        <v>0.5</v>
      </c>
      <c r="P931" s="666"/>
      <c r="Q931" s="681">
        <v>0</v>
      </c>
      <c r="R931" s="665"/>
      <c r="S931" s="681">
        <v>0</v>
      </c>
      <c r="T931" s="748"/>
      <c r="U931" s="704">
        <v>0</v>
      </c>
    </row>
    <row r="932" spans="1:21" ht="14.4" customHeight="1" x14ac:dyDescent="0.3">
      <c r="A932" s="664">
        <v>30</v>
      </c>
      <c r="B932" s="665" t="s">
        <v>521</v>
      </c>
      <c r="C932" s="665" t="s">
        <v>3969</v>
      </c>
      <c r="D932" s="746" t="s">
        <v>5322</v>
      </c>
      <c r="E932" s="747" t="s">
        <v>3980</v>
      </c>
      <c r="F932" s="665" t="s">
        <v>3966</v>
      </c>
      <c r="G932" s="665" t="s">
        <v>4539</v>
      </c>
      <c r="H932" s="665" t="s">
        <v>522</v>
      </c>
      <c r="I932" s="665" t="s">
        <v>1329</v>
      </c>
      <c r="J932" s="665" t="s">
        <v>1330</v>
      </c>
      <c r="K932" s="665" t="s">
        <v>4737</v>
      </c>
      <c r="L932" s="666">
        <v>62.18</v>
      </c>
      <c r="M932" s="666">
        <v>124.36</v>
      </c>
      <c r="N932" s="665">
        <v>2</v>
      </c>
      <c r="O932" s="748">
        <v>1</v>
      </c>
      <c r="P932" s="666"/>
      <c r="Q932" s="681">
        <v>0</v>
      </c>
      <c r="R932" s="665"/>
      <c r="S932" s="681">
        <v>0</v>
      </c>
      <c r="T932" s="748"/>
      <c r="U932" s="704">
        <v>0</v>
      </c>
    </row>
    <row r="933" spans="1:21" ht="14.4" customHeight="1" x14ac:dyDescent="0.3">
      <c r="A933" s="664">
        <v>30</v>
      </c>
      <c r="B933" s="665" t="s">
        <v>521</v>
      </c>
      <c r="C933" s="665" t="s">
        <v>3969</v>
      </c>
      <c r="D933" s="746" t="s">
        <v>5322</v>
      </c>
      <c r="E933" s="747" t="s">
        <v>3980</v>
      </c>
      <c r="F933" s="665" t="s">
        <v>3966</v>
      </c>
      <c r="G933" s="665" t="s">
        <v>4014</v>
      </c>
      <c r="H933" s="665" t="s">
        <v>522</v>
      </c>
      <c r="I933" s="665" t="s">
        <v>4016</v>
      </c>
      <c r="J933" s="665" t="s">
        <v>4017</v>
      </c>
      <c r="K933" s="665" t="s">
        <v>4018</v>
      </c>
      <c r="L933" s="666">
        <v>0</v>
      </c>
      <c r="M933" s="666">
        <v>0</v>
      </c>
      <c r="N933" s="665">
        <v>1</v>
      </c>
      <c r="O933" s="748">
        <v>0.5</v>
      </c>
      <c r="P933" s="666">
        <v>0</v>
      </c>
      <c r="Q933" s="681"/>
      <c r="R933" s="665">
        <v>1</v>
      </c>
      <c r="S933" s="681">
        <v>1</v>
      </c>
      <c r="T933" s="748">
        <v>0.5</v>
      </c>
      <c r="U933" s="704">
        <v>1</v>
      </c>
    </row>
    <row r="934" spans="1:21" ht="14.4" customHeight="1" x14ac:dyDescent="0.3">
      <c r="A934" s="664">
        <v>30</v>
      </c>
      <c r="B934" s="665" t="s">
        <v>521</v>
      </c>
      <c r="C934" s="665" t="s">
        <v>3969</v>
      </c>
      <c r="D934" s="746" t="s">
        <v>5322</v>
      </c>
      <c r="E934" s="747" t="s">
        <v>3980</v>
      </c>
      <c r="F934" s="665" t="s">
        <v>3966</v>
      </c>
      <c r="G934" s="665" t="s">
        <v>4664</v>
      </c>
      <c r="H934" s="665" t="s">
        <v>522</v>
      </c>
      <c r="I934" s="665" t="s">
        <v>1011</v>
      </c>
      <c r="J934" s="665" t="s">
        <v>1012</v>
      </c>
      <c r="K934" s="665" t="s">
        <v>4665</v>
      </c>
      <c r="L934" s="666">
        <v>107.27</v>
      </c>
      <c r="M934" s="666">
        <v>107.27</v>
      </c>
      <c r="N934" s="665">
        <v>1</v>
      </c>
      <c r="O934" s="748">
        <v>0.5</v>
      </c>
      <c r="P934" s="666"/>
      <c r="Q934" s="681">
        <v>0</v>
      </c>
      <c r="R934" s="665"/>
      <c r="S934" s="681">
        <v>0</v>
      </c>
      <c r="T934" s="748"/>
      <c r="U934" s="704">
        <v>0</v>
      </c>
    </row>
    <row r="935" spans="1:21" ht="14.4" customHeight="1" x14ac:dyDescent="0.3">
      <c r="A935" s="664">
        <v>30</v>
      </c>
      <c r="B935" s="665" t="s">
        <v>521</v>
      </c>
      <c r="C935" s="665" t="s">
        <v>3969</v>
      </c>
      <c r="D935" s="746" t="s">
        <v>5322</v>
      </c>
      <c r="E935" s="747" t="s">
        <v>3980</v>
      </c>
      <c r="F935" s="665" t="s">
        <v>3966</v>
      </c>
      <c r="G935" s="665" t="s">
        <v>4541</v>
      </c>
      <c r="H935" s="665" t="s">
        <v>2584</v>
      </c>
      <c r="I935" s="665" t="s">
        <v>2683</v>
      </c>
      <c r="J935" s="665" t="s">
        <v>2684</v>
      </c>
      <c r="K935" s="665" t="s">
        <v>3760</v>
      </c>
      <c r="L935" s="666">
        <v>41.49</v>
      </c>
      <c r="M935" s="666">
        <v>41.49</v>
      </c>
      <c r="N935" s="665">
        <v>1</v>
      </c>
      <c r="O935" s="748">
        <v>0.5</v>
      </c>
      <c r="P935" s="666"/>
      <c r="Q935" s="681">
        <v>0</v>
      </c>
      <c r="R935" s="665"/>
      <c r="S935" s="681">
        <v>0</v>
      </c>
      <c r="T935" s="748"/>
      <c r="U935" s="704">
        <v>0</v>
      </c>
    </row>
    <row r="936" spans="1:21" ht="14.4" customHeight="1" x14ac:dyDescent="0.3">
      <c r="A936" s="664">
        <v>30</v>
      </c>
      <c r="B936" s="665" t="s">
        <v>521</v>
      </c>
      <c r="C936" s="665" t="s">
        <v>3969</v>
      </c>
      <c r="D936" s="746" t="s">
        <v>5322</v>
      </c>
      <c r="E936" s="747" t="s">
        <v>3980</v>
      </c>
      <c r="F936" s="665" t="s">
        <v>3966</v>
      </c>
      <c r="G936" s="665" t="s">
        <v>4025</v>
      </c>
      <c r="H936" s="665" t="s">
        <v>522</v>
      </c>
      <c r="I936" s="665" t="s">
        <v>1099</v>
      </c>
      <c r="J936" s="665" t="s">
        <v>4738</v>
      </c>
      <c r="K936" s="665" t="s">
        <v>4739</v>
      </c>
      <c r="L936" s="666">
        <v>15.15</v>
      </c>
      <c r="M936" s="666">
        <v>15.15</v>
      </c>
      <c r="N936" s="665">
        <v>1</v>
      </c>
      <c r="O936" s="748">
        <v>1</v>
      </c>
      <c r="P936" s="666"/>
      <c r="Q936" s="681">
        <v>0</v>
      </c>
      <c r="R936" s="665"/>
      <c r="S936" s="681">
        <v>0</v>
      </c>
      <c r="T936" s="748"/>
      <c r="U936" s="704">
        <v>0</v>
      </c>
    </row>
    <row r="937" spans="1:21" ht="14.4" customHeight="1" x14ac:dyDescent="0.3">
      <c r="A937" s="664">
        <v>30</v>
      </c>
      <c r="B937" s="665" t="s">
        <v>521</v>
      </c>
      <c r="C937" s="665" t="s">
        <v>3969</v>
      </c>
      <c r="D937" s="746" t="s">
        <v>5322</v>
      </c>
      <c r="E937" s="747" t="s">
        <v>3980</v>
      </c>
      <c r="F937" s="665" t="s">
        <v>3966</v>
      </c>
      <c r="G937" s="665" t="s">
        <v>4225</v>
      </c>
      <c r="H937" s="665" t="s">
        <v>522</v>
      </c>
      <c r="I937" s="665" t="s">
        <v>1805</v>
      </c>
      <c r="J937" s="665" t="s">
        <v>1806</v>
      </c>
      <c r="K937" s="665" t="s">
        <v>4226</v>
      </c>
      <c r="L937" s="666">
        <v>76.22</v>
      </c>
      <c r="M937" s="666">
        <v>76.22</v>
      </c>
      <c r="N937" s="665">
        <v>1</v>
      </c>
      <c r="O937" s="748">
        <v>0.5</v>
      </c>
      <c r="P937" s="666"/>
      <c r="Q937" s="681">
        <v>0</v>
      </c>
      <c r="R937" s="665"/>
      <c r="S937" s="681">
        <v>0</v>
      </c>
      <c r="T937" s="748"/>
      <c r="U937" s="704">
        <v>0</v>
      </c>
    </row>
    <row r="938" spans="1:21" ht="14.4" customHeight="1" x14ac:dyDescent="0.3">
      <c r="A938" s="664">
        <v>30</v>
      </c>
      <c r="B938" s="665" t="s">
        <v>521</v>
      </c>
      <c r="C938" s="665" t="s">
        <v>3969</v>
      </c>
      <c r="D938" s="746" t="s">
        <v>5322</v>
      </c>
      <c r="E938" s="747" t="s">
        <v>3980</v>
      </c>
      <c r="F938" s="665" t="s">
        <v>3966</v>
      </c>
      <c r="G938" s="665" t="s">
        <v>4228</v>
      </c>
      <c r="H938" s="665" t="s">
        <v>522</v>
      </c>
      <c r="I938" s="665" t="s">
        <v>792</v>
      </c>
      <c r="J938" s="665" t="s">
        <v>4229</v>
      </c>
      <c r="K938" s="665" t="s">
        <v>4230</v>
      </c>
      <c r="L938" s="666">
        <v>23.61</v>
      </c>
      <c r="M938" s="666">
        <v>23.61</v>
      </c>
      <c r="N938" s="665">
        <v>1</v>
      </c>
      <c r="O938" s="748">
        <v>0.5</v>
      </c>
      <c r="P938" s="666"/>
      <c r="Q938" s="681">
        <v>0</v>
      </c>
      <c r="R938" s="665"/>
      <c r="S938" s="681">
        <v>0</v>
      </c>
      <c r="T938" s="748"/>
      <c r="U938" s="704">
        <v>0</v>
      </c>
    </row>
    <row r="939" spans="1:21" ht="14.4" customHeight="1" x14ac:dyDescent="0.3">
      <c r="A939" s="664">
        <v>30</v>
      </c>
      <c r="B939" s="665" t="s">
        <v>521</v>
      </c>
      <c r="C939" s="665" t="s">
        <v>3969</v>
      </c>
      <c r="D939" s="746" t="s">
        <v>5322</v>
      </c>
      <c r="E939" s="747" t="s">
        <v>3980</v>
      </c>
      <c r="F939" s="665" t="s">
        <v>3966</v>
      </c>
      <c r="G939" s="665" t="s">
        <v>4038</v>
      </c>
      <c r="H939" s="665" t="s">
        <v>522</v>
      </c>
      <c r="I939" s="665" t="s">
        <v>4244</v>
      </c>
      <c r="J939" s="665" t="s">
        <v>2394</v>
      </c>
      <c r="K939" s="665" t="s">
        <v>4245</v>
      </c>
      <c r="L939" s="666">
        <v>0</v>
      </c>
      <c r="M939" s="666">
        <v>0</v>
      </c>
      <c r="N939" s="665">
        <v>1</v>
      </c>
      <c r="O939" s="748">
        <v>0.5</v>
      </c>
      <c r="P939" s="666"/>
      <c r="Q939" s="681"/>
      <c r="R939" s="665"/>
      <c r="S939" s="681">
        <v>0</v>
      </c>
      <c r="T939" s="748"/>
      <c r="U939" s="704">
        <v>0</v>
      </c>
    </row>
    <row r="940" spans="1:21" ht="14.4" customHeight="1" x14ac:dyDescent="0.3">
      <c r="A940" s="664">
        <v>30</v>
      </c>
      <c r="B940" s="665" t="s">
        <v>521</v>
      </c>
      <c r="C940" s="665" t="s">
        <v>3969</v>
      </c>
      <c r="D940" s="746" t="s">
        <v>5322</v>
      </c>
      <c r="E940" s="747" t="s">
        <v>3980</v>
      </c>
      <c r="F940" s="665" t="s">
        <v>3966</v>
      </c>
      <c r="G940" s="665" t="s">
        <v>4247</v>
      </c>
      <c r="H940" s="665" t="s">
        <v>522</v>
      </c>
      <c r="I940" s="665" t="s">
        <v>1172</v>
      </c>
      <c r="J940" s="665" t="s">
        <v>1493</v>
      </c>
      <c r="K940" s="665" t="s">
        <v>3893</v>
      </c>
      <c r="L940" s="666">
        <v>0</v>
      </c>
      <c r="M940" s="666">
        <v>0</v>
      </c>
      <c r="N940" s="665">
        <v>1</v>
      </c>
      <c r="O940" s="748">
        <v>0.5</v>
      </c>
      <c r="P940" s="666">
        <v>0</v>
      </c>
      <c r="Q940" s="681"/>
      <c r="R940" s="665">
        <v>1</v>
      </c>
      <c r="S940" s="681">
        <v>1</v>
      </c>
      <c r="T940" s="748">
        <v>0.5</v>
      </c>
      <c r="U940" s="704">
        <v>1</v>
      </c>
    </row>
    <row r="941" spans="1:21" ht="14.4" customHeight="1" x14ac:dyDescent="0.3">
      <c r="A941" s="664">
        <v>30</v>
      </c>
      <c r="B941" s="665" t="s">
        <v>521</v>
      </c>
      <c r="C941" s="665" t="s">
        <v>3969</v>
      </c>
      <c r="D941" s="746" t="s">
        <v>5322</v>
      </c>
      <c r="E941" s="747" t="s">
        <v>3980</v>
      </c>
      <c r="F941" s="665" t="s">
        <v>3966</v>
      </c>
      <c r="G941" s="665" t="s">
        <v>4257</v>
      </c>
      <c r="H941" s="665" t="s">
        <v>522</v>
      </c>
      <c r="I941" s="665" t="s">
        <v>4259</v>
      </c>
      <c r="J941" s="665" t="s">
        <v>1679</v>
      </c>
      <c r="K941" s="665" t="s">
        <v>4260</v>
      </c>
      <c r="L941" s="666">
        <v>0</v>
      </c>
      <c r="M941" s="666">
        <v>0</v>
      </c>
      <c r="N941" s="665">
        <v>1</v>
      </c>
      <c r="O941" s="748">
        <v>0.5</v>
      </c>
      <c r="P941" s="666">
        <v>0</v>
      </c>
      <c r="Q941" s="681"/>
      <c r="R941" s="665">
        <v>1</v>
      </c>
      <c r="S941" s="681">
        <v>1</v>
      </c>
      <c r="T941" s="748">
        <v>0.5</v>
      </c>
      <c r="U941" s="704">
        <v>1</v>
      </c>
    </row>
    <row r="942" spans="1:21" ht="14.4" customHeight="1" x14ac:dyDescent="0.3">
      <c r="A942" s="664">
        <v>30</v>
      </c>
      <c r="B942" s="665" t="s">
        <v>521</v>
      </c>
      <c r="C942" s="665" t="s">
        <v>3969</v>
      </c>
      <c r="D942" s="746" t="s">
        <v>5322</v>
      </c>
      <c r="E942" s="747" t="s">
        <v>3980</v>
      </c>
      <c r="F942" s="665" t="s">
        <v>3966</v>
      </c>
      <c r="G942" s="665" t="s">
        <v>4120</v>
      </c>
      <c r="H942" s="665" t="s">
        <v>522</v>
      </c>
      <c r="I942" s="665" t="s">
        <v>804</v>
      </c>
      <c r="J942" s="665" t="s">
        <v>805</v>
      </c>
      <c r="K942" s="665" t="s">
        <v>806</v>
      </c>
      <c r="L942" s="666">
        <v>0</v>
      </c>
      <c r="M942" s="666">
        <v>0</v>
      </c>
      <c r="N942" s="665">
        <v>3</v>
      </c>
      <c r="O942" s="748">
        <v>2</v>
      </c>
      <c r="P942" s="666">
        <v>0</v>
      </c>
      <c r="Q942" s="681"/>
      <c r="R942" s="665">
        <v>1</v>
      </c>
      <c r="S942" s="681">
        <v>0.33333333333333331</v>
      </c>
      <c r="T942" s="748">
        <v>0.5</v>
      </c>
      <c r="U942" s="704">
        <v>0.25</v>
      </c>
    </row>
    <row r="943" spans="1:21" ht="14.4" customHeight="1" x14ac:dyDescent="0.3">
      <c r="A943" s="664">
        <v>30</v>
      </c>
      <c r="B943" s="665" t="s">
        <v>521</v>
      </c>
      <c r="C943" s="665" t="s">
        <v>3969</v>
      </c>
      <c r="D943" s="746" t="s">
        <v>5322</v>
      </c>
      <c r="E943" s="747" t="s">
        <v>3980</v>
      </c>
      <c r="F943" s="665" t="s">
        <v>3966</v>
      </c>
      <c r="G943" s="665" t="s">
        <v>4064</v>
      </c>
      <c r="H943" s="665" t="s">
        <v>522</v>
      </c>
      <c r="I943" s="665" t="s">
        <v>4065</v>
      </c>
      <c r="J943" s="665" t="s">
        <v>824</v>
      </c>
      <c r="K943" s="665" t="s">
        <v>3637</v>
      </c>
      <c r="L943" s="666">
        <v>57.64</v>
      </c>
      <c r="M943" s="666">
        <v>172.92000000000002</v>
      </c>
      <c r="N943" s="665">
        <v>3</v>
      </c>
      <c r="O943" s="748">
        <v>1.5</v>
      </c>
      <c r="P943" s="666"/>
      <c r="Q943" s="681">
        <v>0</v>
      </c>
      <c r="R943" s="665"/>
      <c r="S943" s="681">
        <v>0</v>
      </c>
      <c r="T943" s="748"/>
      <c r="U943" s="704">
        <v>0</v>
      </c>
    </row>
    <row r="944" spans="1:21" ht="14.4" customHeight="1" x14ac:dyDescent="0.3">
      <c r="A944" s="664">
        <v>30</v>
      </c>
      <c r="B944" s="665" t="s">
        <v>521</v>
      </c>
      <c r="C944" s="665" t="s">
        <v>3969</v>
      </c>
      <c r="D944" s="746" t="s">
        <v>5322</v>
      </c>
      <c r="E944" s="747" t="s">
        <v>3980</v>
      </c>
      <c r="F944" s="665" t="s">
        <v>3966</v>
      </c>
      <c r="G944" s="665" t="s">
        <v>4064</v>
      </c>
      <c r="H944" s="665" t="s">
        <v>522</v>
      </c>
      <c r="I944" s="665" t="s">
        <v>4740</v>
      </c>
      <c r="J944" s="665" t="s">
        <v>4741</v>
      </c>
      <c r="K944" s="665" t="s">
        <v>3637</v>
      </c>
      <c r="L944" s="666">
        <v>57.64</v>
      </c>
      <c r="M944" s="666">
        <v>57.64</v>
      </c>
      <c r="N944" s="665">
        <v>1</v>
      </c>
      <c r="O944" s="748">
        <v>0.5</v>
      </c>
      <c r="P944" s="666"/>
      <c r="Q944" s="681">
        <v>0</v>
      </c>
      <c r="R944" s="665"/>
      <c r="S944" s="681">
        <v>0</v>
      </c>
      <c r="T944" s="748"/>
      <c r="U944" s="704">
        <v>0</v>
      </c>
    </row>
    <row r="945" spans="1:21" ht="14.4" customHeight="1" x14ac:dyDescent="0.3">
      <c r="A945" s="664">
        <v>30</v>
      </c>
      <c r="B945" s="665" t="s">
        <v>521</v>
      </c>
      <c r="C945" s="665" t="s">
        <v>3969</v>
      </c>
      <c r="D945" s="746" t="s">
        <v>5322</v>
      </c>
      <c r="E945" s="747" t="s">
        <v>3980</v>
      </c>
      <c r="F945" s="665" t="s">
        <v>3966</v>
      </c>
      <c r="G945" s="665" t="s">
        <v>4064</v>
      </c>
      <c r="H945" s="665" t="s">
        <v>522</v>
      </c>
      <c r="I945" s="665" t="s">
        <v>4742</v>
      </c>
      <c r="J945" s="665" t="s">
        <v>4743</v>
      </c>
      <c r="K945" s="665" t="s">
        <v>4675</v>
      </c>
      <c r="L945" s="666">
        <v>0</v>
      </c>
      <c r="M945" s="666">
        <v>0</v>
      </c>
      <c r="N945" s="665">
        <v>1</v>
      </c>
      <c r="O945" s="748">
        <v>0.5</v>
      </c>
      <c r="P945" s="666"/>
      <c r="Q945" s="681"/>
      <c r="R945" s="665"/>
      <c r="S945" s="681">
        <v>0</v>
      </c>
      <c r="T945" s="748"/>
      <c r="U945" s="704">
        <v>0</v>
      </c>
    </row>
    <row r="946" spans="1:21" ht="14.4" customHeight="1" x14ac:dyDescent="0.3">
      <c r="A946" s="664">
        <v>30</v>
      </c>
      <c r="B946" s="665" t="s">
        <v>521</v>
      </c>
      <c r="C946" s="665" t="s">
        <v>3969</v>
      </c>
      <c r="D946" s="746" t="s">
        <v>5322</v>
      </c>
      <c r="E946" s="747" t="s">
        <v>3980</v>
      </c>
      <c r="F946" s="665" t="s">
        <v>3966</v>
      </c>
      <c r="G946" s="665" t="s">
        <v>4066</v>
      </c>
      <c r="H946" s="665" t="s">
        <v>2584</v>
      </c>
      <c r="I946" s="665" t="s">
        <v>4128</v>
      </c>
      <c r="J946" s="665" t="s">
        <v>2654</v>
      </c>
      <c r="K946" s="665" t="s">
        <v>4129</v>
      </c>
      <c r="L946" s="666">
        <v>0</v>
      </c>
      <c r="M946" s="666">
        <v>0</v>
      </c>
      <c r="N946" s="665">
        <v>1</v>
      </c>
      <c r="O946" s="748">
        <v>0.5</v>
      </c>
      <c r="P946" s="666">
        <v>0</v>
      </c>
      <c r="Q946" s="681"/>
      <c r="R946" s="665">
        <v>1</v>
      </c>
      <c r="S946" s="681">
        <v>1</v>
      </c>
      <c r="T946" s="748">
        <v>0.5</v>
      </c>
      <c r="U946" s="704">
        <v>1</v>
      </c>
    </row>
    <row r="947" spans="1:21" ht="14.4" customHeight="1" x14ac:dyDescent="0.3">
      <c r="A947" s="664">
        <v>30</v>
      </c>
      <c r="B947" s="665" t="s">
        <v>521</v>
      </c>
      <c r="C947" s="665" t="s">
        <v>3969</v>
      </c>
      <c r="D947" s="746" t="s">
        <v>5322</v>
      </c>
      <c r="E947" s="747" t="s">
        <v>3980</v>
      </c>
      <c r="F947" s="665" t="s">
        <v>3966</v>
      </c>
      <c r="G947" s="665" t="s">
        <v>4301</v>
      </c>
      <c r="H947" s="665" t="s">
        <v>2584</v>
      </c>
      <c r="I947" s="665" t="s">
        <v>2740</v>
      </c>
      <c r="J947" s="665" t="s">
        <v>2741</v>
      </c>
      <c r="K947" s="665" t="s">
        <v>3721</v>
      </c>
      <c r="L947" s="666">
        <v>48.27</v>
      </c>
      <c r="M947" s="666">
        <v>48.27</v>
      </c>
      <c r="N947" s="665">
        <v>1</v>
      </c>
      <c r="O947" s="748">
        <v>0.5</v>
      </c>
      <c r="P947" s="666"/>
      <c r="Q947" s="681">
        <v>0</v>
      </c>
      <c r="R947" s="665"/>
      <c r="S947" s="681">
        <v>0</v>
      </c>
      <c r="T947" s="748"/>
      <c r="U947" s="704">
        <v>0</v>
      </c>
    </row>
    <row r="948" spans="1:21" ht="14.4" customHeight="1" x14ac:dyDescent="0.3">
      <c r="A948" s="664">
        <v>30</v>
      </c>
      <c r="B948" s="665" t="s">
        <v>521</v>
      </c>
      <c r="C948" s="665" t="s">
        <v>3969</v>
      </c>
      <c r="D948" s="746" t="s">
        <v>5322</v>
      </c>
      <c r="E948" s="747" t="s">
        <v>3980</v>
      </c>
      <c r="F948" s="665" t="s">
        <v>3966</v>
      </c>
      <c r="G948" s="665" t="s">
        <v>4069</v>
      </c>
      <c r="H948" s="665" t="s">
        <v>2584</v>
      </c>
      <c r="I948" s="665" t="s">
        <v>2751</v>
      </c>
      <c r="J948" s="665" t="s">
        <v>3748</v>
      </c>
      <c r="K948" s="665" t="s">
        <v>3749</v>
      </c>
      <c r="L948" s="666">
        <v>87.41</v>
      </c>
      <c r="M948" s="666">
        <v>87.41</v>
      </c>
      <c r="N948" s="665">
        <v>1</v>
      </c>
      <c r="O948" s="748">
        <v>0.5</v>
      </c>
      <c r="P948" s="666"/>
      <c r="Q948" s="681">
        <v>0</v>
      </c>
      <c r="R948" s="665"/>
      <c r="S948" s="681">
        <v>0</v>
      </c>
      <c r="T948" s="748"/>
      <c r="U948" s="704">
        <v>0</v>
      </c>
    </row>
    <row r="949" spans="1:21" ht="14.4" customHeight="1" x14ac:dyDescent="0.3">
      <c r="A949" s="664">
        <v>30</v>
      </c>
      <c r="B949" s="665" t="s">
        <v>521</v>
      </c>
      <c r="C949" s="665" t="s">
        <v>3969</v>
      </c>
      <c r="D949" s="746" t="s">
        <v>5322</v>
      </c>
      <c r="E949" s="747" t="s">
        <v>3980</v>
      </c>
      <c r="F949" s="665" t="s">
        <v>3966</v>
      </c>
      <c r="G949" s="665" t="s">
        <v>4609</v>
      </c>
      <c r="H949" s="665" t="s">
        <v>522</v>
      </c>
      <c r="I949" s="665" t="s">
        <v>4744</v>
      </c>
      <c r="J949" s="665" t="s">
        <v>2276</v>
      </c>
      <c r="K949" s="665" t="s">
        <v>1854</v>
      </c>
      <c r="L949" s="666">
        <v>54.23</v>
      </c>
      <c r="M949" s="666">
        <v>54.23</v>
      </c>
      <c r="N949" s="665">
        <v>1</v>
      </c>
      <c r="O949" s="748">
        <v>0.5</v>
      </c>
      <c r="P949" s="666"/>
      <c r="Q949" s="681">
        <v>0</v>
      </c>
      <c r="R949" s="665"/>
      <c r="S949" s="681">
        <v>0</v>
      </c>
      <c r="T949" s="748"/>
      <c r="U949" s="704">
        <v>0</v>
      </c>
    </row>
    <row r="950" spans="1:21" ht="14.4" customHeight="1" x14ac:dyDescent="0.3">
      <c r="A950" s="664">
        <v>30</v>
      </c>
      <c r="B950" s="665" t="s">
        <v>521</v>
      </c>
      <c r="C950" s="665" t="s">
        <v>3969</v>
      </c>
      <c r="D950" s="746" t="s">
        <v>5322</v>
      </c>
      <c r="E950" s="747" t="s">
        <v>3980</v>
      </c>
      <c r="F950" s="665" t="s">
        <v>3966</v>
      </c>
      <c r="G950" s="665" t="s">
        <v>4471</v>
      </c>
      <c r="H950" s="665" t="s">
        <v>522</v>
      </c>
      <c r="I950" s="665" t="s">
        <v>628</v>
      </c>
      <c r="J950" s="665" t="s">
        <v>4472</v>
      </c>
      <c r="K950" s="665" t="s">
        <v>4473</v>
      </c>
      <c r="L950" s="666">
        <v>24.78</v>
      </c>
      <c r="M950" s="666">
        <v>24.78</v>
      </c>
      <c r="N950" s="665">
        <v>1</v>
      </c>
      <c r="O950" s="748">
        <v>0.5</v>
      </c>
      <c r="P950" s="666">
        <v>24.78</v>
      </c>
      <c r="Q950" s="681">
        <v>1</v>
      </c>
      <c r="R950" s="665">
        <v>1</v>
      </c>
      <c r="S950" s="681">
        <v>1</v>
      </c>
      <c r="T950" s="748">
        <v>0.5</v>
      </c>
      <c r="U950" s="704">
        <v>1</v>
      </c>
    </row>
    <row r="951" spans="1:21" ht="14.4" customHeight="1" x14ac:dyDescent="0.3">
      <c r="A951" s="664">
        <v>30</v>
      </c>
      <c r="B951" s="665" t="s">
        <v>521</v>
      </c>
      <c r="C951" s="665" t="s">
        <v>3969</v>
      </c>
      <c r="D951" s="746" t="s">
        <v>5322</v>
      </c>
      <c r="E951" s="747" t="s">
        <v>3980</v>
      </c>
      <c r="F951" s="665" t="s">
        <v>3966</v>
      </c>
      <c r="G951" s="665" t="s">
        <v>4471</v>
      </c>
      <c r="H951" s="665" t="s">
        <v>522</v>
      </c>
      <c r="I951" s="665" t="s">
        <v>1576</v>
      </c>
      <c r="J951" s="665" t="s">
        <v>4745</v>
      </c>
      <c r="K951" s="665" t="s">
        <v>4547</v>
      </c>
      <c r="L951" s="666">
        <v>99.11</v>
      </c>
      <c r="M951" s="666">
        <v>99.11</v>
      </c>
      <c r="N951" s="665">
        <v>1</v>
      </c>
      <c r="O951" s="748">
        <v>0.5</v>
      </c>
      <c r="P951" s="666">
        <v>99.11</v>
      </c>
      <c r="Q951" s="681">
        <v>1</v>
      </c>
      <c r="R951" s="665">
        <v>1</v>
      </c>
      <c r="S951" s="681">
        <v>1</v>
      </c>
      <c r="T951" s="748">
        <v>0.5</v>
      </c>
      <c r="U951" s="704">
        <v>1</v>
      </c>
    </row>
    <row r="952" spans="1:21" ht="14.4" customHeight="1" x14ac:dyDescent="0.3">
      <c r="A952" s="664">
        <v>30</v>
      </c>
      <c r="B952" s="665" t="s">
        <v>521</v>
      </c>
      <c r="C952" s="665" t="s">
        <v>3969</v>
      </c>
      <c r="D952" s="746" t="s">
        <v>5322</v>
      </c>
      <c r="E952" s="747" t="s">
        <v>3980</v>
      </c>
      <c r="F952" s="665" t="s">
        <v>3966</v>
      </c>
      <c r="G952" s="665" t="s">
        <v>4309</v>
      </c>
      <c r="H952" s="665" t="s">
        <v>522</v>
      </c>
      <c r="I952" s="665" t="s">
        <v>1053</v>
      </c>
      <c r="J952" s="665" t="s">
        <v>1054</v>
      </c>
      <c r="K952" s="665" t="s">
        <v>3912</v>
      </c>
      <c r="L952" s="666">
        <v>105.46</v>
      </c>
      <c r="M952" s="666">
        <v>105.46</v>
      </c>
      <c r="N952" s="665">
        <v>1</v>
      </c>
      <c r="O952" s="748">
        <v>0.5</v>
      </c>
      <c r="P952" s="666"/>
      <c r="Q952" s="681">
        <v>0</v>
      </c>
      <c r="R952" s="665"/>
      <c r="S952" s="681">
        <v>0</v>
      </c>
      <c r="T952" s="748"/>
      <c r="U952" s="704">
        <v>0</v>
      </c>
    </row>
    <row r="953" spans="1:21" ht="14.4" customHeight="1" x14ac:dyDescent="0.3">
      <c r="A953" s="664">
        <v>30</v>
      </c>
      <c r="B953" s="665" t="s">
        <v>521</v>
      </c>
      <c r="C953" s="665" t="s">
        <v>3969</v>
      </c>
      <c r="D953" s="746" t="s">
        <v>5322</v>
      </c>
      <c r="E953" s="747" t="s">
        <v>3980</v>
      </c>
      <c r="F953" s="665" t="s">
        <v>3966</v>
      </c>
      <c r="G953" s="665" t="s">
        <v>4130</v>
      </c>
      <c r="H953" s="665" t="s">
        <v>2584</v>
      </c>
      <c r="I953" s="665" t="s">
        <v>2764</v>
      </c>
      <c r="J953" s="665" t="s">
        <v>2761</v>
      </c>
      <c r="K953" s="665" t="s">
        <v>3779</v>
      </c>
      <c r="L953" s="666">
        <v>181.13</v>
      </c>
      <c r="M953" s="666">
        <v>181.13</v>
      </c>
      <c r="N953" s="665">
        <v>1</v>
      </c>
      <c r="O953" s="748">
        <v>0.5</v>
      </c>
      <c r="P953" s="666">
        <v>181.13</v>
      </c>
      <c r="Q953" s="681">
        <v>1</v>
      </c>
      <c r="R953" s="665">
        <v>1</v>
      </c>
      <c r="S953" s="681">
        <v>1</v>
      </c>
      <c r="T953" s="748">
        <v>0.5</v>
      </c>
      <c r="U953" s="704">
        <v>1</v>
      </c>
    </row>
    <row r="954" spans="1:21" ht="14.4" customHeight="1" x14ac:dyDescent="0.3">
      <c r="A954" s="664">
        <v>30</v>
      </c>
      <c r="B954" s="665" t="s">
        <v>521</v>
      </c>
      <c r="C954" s="665" t="s">
        <v>3969</v>
      </c>
      <c r="D954" s="746" t="s">
        <v>5322</v>
      </c>
      <c r="E954" s="747" t="s">
        <v>3980</v>
      </c>
      <c r="F954" s="665" t="s">
        <v>3966</v>
      </c>
      <c r="G954" s="665" t="s">
        <v>4315</v>
      </c>
      <c r="H954" s="665" t="s">
        <v>522</v>
      </c>
      <c r="I954" s="665" t="s">
        <v>1135</v>
      </c>
      <c r="J954" s="665" t="s">
        <v>4316</v>
      </c>
      <c r="K954" s="665" t="s">
        <v>4317</v>
      </c>
      <c r="L954" s="666">
        <v>0</v>
      </c>
      <c r="M954" s="666">
        <v>0</v>
      </c>
      <c r="N954" s="665">
        <v>1</v>
      </c>
      <c r="O954" s="748">
        <v>0.5</v>
      </c>
      <c r="P954" s="666"/>
      <c r="Q954" s="681"/>
      <c r="R954" s="665"/>
      <c r="S954" s="681">
        <v>0</v>
      </c>
      <c r="T954" s="748"/>
      <c r="U954" s="704">
        <v>0</v>
      </c>
    </row>
    <row r="955" spans="1:21" ht="14.4" customHeight="1" x14ac:dyDescent="0.3">
      <c r="A955" s="664">
        <v>30</v>
      </c>
      <c r="B955" s="665" t="s">
        <v>521</v>
      </c>
      <c r="C955" s="665" t="s">
        <v>3969</v>
      </c>
      <c r="D955" s="746" t="s">
        <v>5322</v>
      </c>
      <c r="E955" s="747" t="s">
        <v>3980</v>
      </c>
      <c r="F955" s="665" t="s">
        <v>3966</v>
      </c>
      <c r="G955" s="665" t="s">
        <v>4318</v>
      </c>
      <c r="H955" s="665" t="s">
        <v>522</v>
      </c>
      <c r="I955" s="665" t="s">
        <v>4319</v>
      </c>
      <c r="J955" s="665" t="s">
        <v>1252</v>
      </c>
      <c r="K955" s="665" t="s">
        <v>4320</v>
      </c>
      <c r="L955" s="666">
        <v>90.53</v>
      </c>
      <c r="M955" s="666">
        <v>90.53</v>
      </c>
      <c r="N955" s="665">
        <v>1</v>
      </c>
      <c r="O955" s="748">
        <v>0.5</v>
      </c>
      <c r="P955" s="666"/>
      <c r="Q955" s="681">
        <v>0</v>
      </c>
      <c r="R955" s="665"/>
      <c r="S955" s="681">
        <v>0</v>
      </c>
      <c r="T955" s="748"/>
      <c r="U955" s="704">
        <v>0</v>
      </c>
    </row>
    <row r="956" spans="1:21" ht="14.4" customHeight="1" x14ac:dyDescent="0.3">
      <c r="A956" s="664">
        <v>30</v>
      </c>
      <c r="B956" s="665" t="s">
        <v>521</v>
      </c>
      <c r="C956" s="665" t="s">
        <v>3969</v>
      </c>
      <c r="D956" s="746" t="s">
        <v>5322</v>
      </c>
      <c r="E956" s="747" t="s">
        <v>3980</v>
      </c>
      <c r="F956" s="665" t="s">
        <v>3966</v>
      </c>
      <c r="G956" s="665" t="s">
        <v>4614</v>
      </c>
      <c r="H956" s="665" t="s">
        <v>2584</v>
      </c>
      <c r="I956" s="665" t="s">
        <v>3099</v>
      </c>
      <c r="J956" s="665" t="s">
        <v>3100</v>
      </c>
      <c r="K956" s="665" t="s">
        <v>3917</v>
      </c>
      <c r="L956" s="666">
        <v>85.16</v>
      </c>
      <c r="M956" s="666">
        <v>170.32</v>
      </c>
      <c r="N956" s="665">
        <v>2</v>
      </c>
      <c r="O956" s="748">
        <v>1</v>
      </c>
      <c r="P956" s="666"/>
      <c r="Q956" s="681">
        <v>0</v>
      </c>
      <c r="R956" s="665"/>
      <c r="S956" s="681">
        <v>0</v>
      </c>
      <c r="T956" s="748"/>
      <c r="U956" s="704">
        <v>0</v>
      </c>
    </row>
    <row r="957" spans="1:21" ht="14.4" customHeight="1" x14ac:dyDescent="0.3">
      <c r="A957" s="664">
        <v>30</v>
      </c>
      <c r="B957" s="665" t="s">
        <v>521</v>
      </c>
      <c r="C957" s="665" t="s">
        <v>3969</v>
      </c>
      <c r="D957" s="746" t="s">
        <v>5322</v>
      </c>
      <c r="E957" s="747" t="s">
        <v>3980</v>
      </c>
      <c r="F957" s="665" t="s">
        <v>3966</v>
      </c>
      <c r="G957" s="665" t="s">
        <v>4746</v>
      </c>
      <c r="H957" s="665" t="s">
        <v>522</v>
      </c>
      <c r="I957" s="665" t="s">
        <v>4747</v>
      </c>
      <c r="J957" s="665" t="s">
        <v>4748</v>
      </c>
      <c r="K957" s="665" t="s">
        <v>4749</v>
      </c>
      <c r="L957" s="666">
        <v>0</v>
      </c>
      <c r="M957" s="666">
        <v>0</v>
      </c>
      <c r="N957" s="665">
        <v>2</v>
      </c>
      <c r="O957" s="748">
        <v>1</v>
      </c>
      <c r="P957" s="666"/>
      <c r="Q957" s="681"/>
      <c r="R957" s="665"/>
      <c r="S957" s="681">
        <v>0</v>
      </c>
      <c r="T957" s="748"/>
      <c r="U957" s="704">
        <v>0</v>
      </c>
    </row>
    <row r="958" spans="1:21" ht="14.4" customHeight="1" x14ac:dyDescent="0.3">
      <c r="A958" s="664">
        <v>30</v>
      </c>
      <c r="B958" s="665" t="s">
        <v>521</v>
      </c>
      <c r="C958" s="665" t="s">
        <v>3969</v>
      </c>
      <c r="D958" s="746" t="s">
        <v>5322</v>
      </c>
      <c r="E958" s="747" t="s">
        <v>3980</v>
      </c>
      <c r="F958" s="665" t="s">
        <v>3966</v>
      </c>
      <c r="G958" s="665" t="s">
        <v>4343</v>
      </c>
      <c r="H958" s="665" t="s">
        <v>522</v>
      </c>
      <c r="I958" s="665" t="s">
        <v>4750</v>
      </c>
      <c r="J958" s="665" t="s">
        <v>1497</v>
      </c>
      <c r="K958" s="665" t="s">
        <v>4751</v>
      </c>
      <c r="L958" s="666">
        <v>0</v>
      </c>
      <c r="M958" s="666">
        <v>0</v>
      </c>
      <c r="N958" s="665">
        <v>1</v>
      </c>
      <c r="O958" s="748">
        <v>0.5</v>
      </c>
      <c r="P958" s="666"/>
      <c r="Q958" s="681"/>
      <c r="R958" s="665"/>
      <c r="S958" s="681">
        <v>0</v>
      </c>
      <c r="T958" s="748"/>
      <c r="U958" s="704">
        <v>0</v>
      </c>
    </row>
    <row r="959" spans="1:21" ht="14.4" customHeight="1" x14ac:dyDescent="0.3">
      <c r="A959" s="664">
        <v>30</v>
      </c>
      <c r="B959" s="665" t="s">
        <v>521</v>
      </c>
      <c r="C959" s="665" t="s">
        <v>3969</v>
      </c>
      <c r="D959" s="746" t="s">
        <v>5322</v>
      </c>
      <c r="E959" s="747" t="s">
        <v>3980</v>
      </c>
      <c r="F959" s="665" t="s">
        <v>3966</v>
      </c>
      <c r="G959" s="665" t="s">
        <v>4131</v>
      </c>
      <c r="H959" s="665" t="s">
        <v>522</v>
      </c>
      <c r="I959" s="665" t="s">
        <v>4132</v>
      </c>
      <c r="J959" s="665" t="s">
        <v>1441</v>
      </c>
      <c r="K959" s="665" t="s">
        <v>4133</v>
      </c>
      <c r="L959" s="666">
        <v>0</v>
      </c>
      <c r="M959" s="666">
        <v>0</v>
      </c>
      <c r="N959" s="665">
        <v>1</v>
      </c>
      <c r="O959" s="748">
        <v>0.5</v>
      </c>
      <c r="P959" s="666">
        <v>0</v>
      </c>
      <c r="Q959" s="681"/>
      <c r="R959" s="665">
        <v>1</v>
      </c>
      <c r="S959" s="681">
        <v>1</v>
      </c>
      <c r="T959" s="748">
        <v>0.5</v>
      </c>
      <c r="U959" s="704">
        <v>1</v>
      </c>
    </row>
    <row r="960" spans="1:21" ht="14.4" customHeight="1" x14ac:dyDescent="0.3">
      <c r="A960" s="664">
        <v>30</v>
      </c>
      <c r="B960" s="665" t="s">
        <v>521</v>
      </c>
      <c r="C960" s="665" t="s">
        <v>3969</v>
      </c>
      <c r="D960" s="746" t="s">
        <v>5322</v>
      </c>
      <c r="E960" s="747" t="s">
        <v>3980</v>
      </c>
      <c r="F960" s="665" t="s">
        <v>3966</v>
      </c>
      <c r="G960" s="665" t="s">
        <v>4131</v>
      </c>
      <c r="H960" s="665" t="s">
        <v>522</v>
      </c>
      <c r="I960" s="665" t="s">
        <v>1285</v>
      </c>
      <c r="J960" s="665" t="s">
        <v>1286</v>
      </c>
      <c r="K960" s="665" t="s">
        <v>4366</v>
      </c>
      <c r="L960" s="666">
        <v>0</v>
      </c>
      <c r="M960" s="666">
        <v>0</v>
      </c>
      <c r="N960" s="665">
        <v>3</v>
      </c>
      <c r="O960" s="748">
        <v>1.5</v>
      </c>
      <c r="P960" s="666"/>
      <c r="Q960" s="681"/>
      <c r="R960" s="665"/>
      <c r="S960" s="681">
        <v>0</v>
      </c>
      <c r="T960" s="748"/>
      <c r="U960" s="704">
        <v>0</v>
      </c>
    </row>
    <row r="961" spans="1:21" ht="14.4" customHeight="1" x14ac:dyDescent="0.3">
      <c r="A961" s="664">
        <v>30</v>
      </c>
      <c r="B961" s="665" t="s">
        <v>521</v>
      </c>
      <c r="C961" s="665" t="s">
        <v>3969</v>
      </c>
      <c r="D961" s="746" t="s">
        <v>5322</v>
      </c>
      <c r="E961" s="747" t="s">
        <v>3980</v>
      </c>
      <c r="F961" s="665" t="s">
        <v>3966</v>
      </c>
      <c r="G961" s="665" t="s">
        <v>4098</v>
      </c>
      <c r="H961" s="665" t="s">
        <v>2584</v>
      </c>
      <c r="I961" s="665" t="s">
        <v>2841</v>
      </c>
      <c r="J961" s="665" t="s">
        <v>3677</v>
      </c>
      <c r="K961" s="665" t="s">
        <v>3678</v>
      </c>
      <c r="L961" s="666">
        <v>120.61</v>
      </c>
      <c r="M961" s="666">
        <v>120.61</v>
      </c>
      <c r="N961" s="665">
        <v>1</v>
      </c>
      <c r="O961" s="748">
        <v>0.5</v>
      </c>
      <c r="P961" s="666">
        <v>120.61</v>
      </c>
      <c r="Q961" s="681">
        <v>1</v>
      </c>
      <c r="R961" s="665">
        <v>1</v>
      </c>
      <c r="S961" s="681">
        <v>1</v>
      </c>
      <c r="T961" s="748">
        <v>0.5</v>
      </c>
      <c r="U961" s="704">
        <v>1</v>
      </c>
    </row>
    <row r="962" spans="1:21" ht="14.4" customHeight="1" x14ac:dyDescent="0.3">
      <c r="A962" s="664">
        <v>30</v>
      </c>
      <c r="B962" s="665" t="s">
        <v>521</v>
      </c>
      <c r="C962" s="665" t="s">
        <v>3971</v>
      </c>
      <c r="D962" s="746" t="s">
        <v>5323</v>
      </c>
      <c r="E962" s="747" t="s">
        <v>3977</v>
      </c>
      <c r="F962" s="665" t="s">
        <v>3966</v>
      </c>
      <c r="G962" s="665" t="s">
        <v>4656</v>
      </c>
      <c r="H962" s="665" t="s">
        <v>522</v>
      </c>
      <c r="I962" s="665" t="s">
        <v>1030</v>
      </c>
      <c r="J962" s="665" t="s">
        <v>4657</v>
      </c>
      <c r="K962" s="665" t="s">
        <v>4658</v>
      </c>
      <c r="L962" s="666">
        <v>35.11</v>
      </c>
      <c r="M962" s="666">
        <v>315.99</v>
      </c>
      <c r="N962" s="665">
        <v>9</v>
      </c>
      <c r="O962" s="748">
        <v>1.5</v>
      </c>
      <c r="P962" s="666">
        <v>210.66</v>
      </c>
      <c r="Q962" s="681">
        <v>0.66666666666666663</v>
      </c>
      <c r="R962" s="665">
        <v>6</v>
      </c>
      <c r="S962" s="681">
        <v>0.66666666666666663</v>
      </c>
      <c r="T962" s="748">
        <v>1</v>
      </c>
      <c r="U962" s="704">
        <v>0.66666666666666663</v>
      </c>
    </row>
    <row r="963" spans="1:21" ht="14.4" customHeight="1" x14ac:dyDescent="0.3">
      <c r="A963" s="664">
        <v>30</v>
      </c>
      <c r="B963" s="665" t="s">
        <v>521</v>
      </c>
      <c r="C963" s="665" t="s">
        <v>3971</v>
      </c>
      <c r="D963" s="746" t="s">
        <v>5323</v>
      </c>
      <c r="E963" s="747" t="s">
        <v>3977</v>
      </c>
      <c r="F963" s="665" t="s">
        <v>3966</v>
      </c>
      <c r="G963" s="665" t="s">
        <v>4752</v>
      </c>
      <c r="H963" s="665" t="s">
        <v>522</v>
      </c>
      <c r="I963" s="665" t="s">
        <v>4753</v>
      </c>
      <c r="J963" s="665" t="s">
        <v>4754</v>
      </c>
      <c r="K963" s="665" t="s">
        <v>4755</v>
      </c>
      <c r="L963" s="666">
        <v>73.069999999999993</v>
      </c>
      <c r="M963" s="666">
        <v>73.069999999999993</v>
      </c>
      <c r="N963" s="665">
        <v>1</v>
      </c>
      <c r="O963" s="748">
        <v>0.5</v>
      </c>
      <c r="P963" s="666">
        <v>73.069999999999993</v>
      </c>
      <c r="Q963" s="681">
        <v>1</v>
      </c>
      <c r="R963" s="665">
        <v>1</v>
      </c>
      <c r="S963" s="681">
        <v>1</v>
      </c>
      <c r="T963" s="748">
        <v>0.5</v>
      </c>
      <c r="U963" s="704">
        <v>1</v>
      </c>
    </row>
    <row r="964" spans="1:21" ht="14.4" customHeight="1" x14ac:dyDescent="0.3">
      <c r="A964" s="664">
        <v>30</v>
      </c>
      <c r="B964" s="665" t="s">
        <v>521</v>
      </c>
      <c r="C964" s="665" t="s">
        <v>3971</v>
      </c>
      <c r="D964" s="746" t="s">
        <v>5323</v>
      </c>
      <c r="E964" s="747" t="s">
        <v>3977</v>
      </c>
      <c r="F964" s="665" t="s">
        <v>3966</v>
      </c>
      <c r="G964" s="665" t="s">
        <v>4503</v>
      </c>
      <c r="H964" s="665" t="s">
        <v>522</v>
      </c>
      <c r="I964" s="665" t="s">
        <v>4756</v>
      </c>
      <c r="J964" s="665" t="s">
        <v>4757</v>
      </c>
      <c r="K964" s="665" t="s">
        <v>4300</v>
      </c>
      <c r="L964" s="666">
        <v>254.83</v>
      </c>
      <c r="M964" s="666">
        <v>2293.4700000000003</v>
      </c>
      <c r="N964" s="665">
        <v>9</v>
      </c>
      <c r="O964" s="748">
        <v>3</v>
      </c>
      <c r="P964" s="666"/>
      <c r="Q964" s="681">
        <v>0</v>
      </c>
      <c r="R964" s="665"/>
      <c r="S964" s="681">
        <v>0</v>
      </c>
      <c r="T964" s="748"/>
      <c r="U964" s="704">
        <v>0</v>
      </c>
    </row>
    <row r="965" spans="1:21" ht="14.4" customHeight="1" x14ac:dyDescent="0.3">
      <c r="A965" s="664">
        <v>30</v>
      </c>
      <c r="B965" s="665" t="s">
        <v>521</v>
      </c>
      <c r="C965" s="665" t="s">
        <v>3971</v>
      </c>
      <c r="D965" s="746" t="s">
        <v>5323</v>
      </c>
      <c r="E965" s="747" t="s">
        <v>3977</v>
      </c>
      <c r="F965" s="665" t="s">
        <v>3966</v>
      </c>
      <c r="G965" s="665" t="s">
        <v>3990</v>
      </c>
      <c r="H965" s="665" t="s">
        <v>522</v>
      </c>
      <c r="I965" s="665" t="s">
        <v>4136</v>
      </c>
      <c r="J965" s="665" t="s">
        <v>1230</v>
      </c>
      <c r="K965" s="665" t="s">
        <v>3991</v>
      </c>
      <c r="L965" s="666">
        <v>0</v>
      </c>
      <c r="M965" s="666">
        <v>0</v>
      </c>
      <c r="N965" s="665">
        <v>2</v>
      </c>
      <c r="O965" s="748">
        <v>1</v>
      </c>
      <c r="P965" s="666"/>
      <c r="Q965" s="681"/>
      <c r="R965" s="665"/>
      <c r="S965" s="681">
        <v>0</v>
      </c>
      <c r="T965" s="748"/>
      <c r="U965" s="704">
        <v>0</v>
      </c>
    </row>
    <row r="966" spans="1:21" ht="14.4" customHeight="1" x14ac:dyDescent="0.3">
      <c r="A966" s="664">
        <v>30</v>
      </c>
      <c r="B966" s="665" t="s">
        <v>521</v>
      </c>
      <c r="C966" s="665" t="s">
        <v>3971</v>
      </c>
      <c r="D966" s="746" t="s">
        <v>5323</v>
      </c>
      <c r="E966" s="747" t="s">
        <v>3977</v>
      </c>
      <c r="F966" s="665" t="s">
        <v>3966</v>
      </c>
      <c r="G966" s="665" t="s">
        <v>3990</v>
      </c>
      <c r="H966" s="665" t="s">
        <v>522</v>
      </c>
      <c r="I966" s="665" t="s">
        <v>1229</v>
      </c>
      <c r="J966" s="665" t="s">
        <v>1230</v>
      </c>
      <c r="K966" s="665" t="s">
        <v>4137</v>
      </c>
      <c r="L966" s="666">
        <v>72.55</v>
      </c>
      <c r="M966" s="666">
        <v>72.55</v>
      </c>
      <c r="N966" s="665">
        <v>1</v>
      </c>
      <c r="O966" s="748">
        <v>0.5</v>
      </c>
      <c r="P966" s="666"/>
      <c r="Q966" s="681">
        <v>0</v>
      </c>
      <c r="R966" s="665"/>
      <c r="S966" s="681">
        <v>0</v>
      </c>
      <c r="T966" s="748"/>
      <c r="U966" s="704">
        <v>0</v>
      </c>
    </row>
    <row r="967" spans="1:21" ht="14.4" customHeight="1" x14ac:dyDescent="0.3">
      <c r="A967" s="664">
        <v>30</v>
      </c>
      <c r="B967" s="665" t="s">
        <v>521</v>
      </c>
      <c r="C967" s="665" t="s">
        <v>3971</v>
      </c>
      <c r="D967" s="746" t="s">
        <v>5323</v>
      </c>
      <c r="E967" s="747" t="s">
        <v>3977</v>
      </c>
      <c r="F967" s="665" t="s">
        <v>3966</v>
      </c>
      <c r="G967" s="665" t="s">
        <v>3990</v>
      </c>
      <c r="H967" s="665" t="s">
        <v>522</v>
      </c>
      <c r="I967" s="665" t="s">
        <v>4758</v>
      </c>
      <c r="J967" s="665" t="s">
        <v>720</v>
      </c>
      <c r="K967" s="665" t="s">
        <v>4137</v>
      </c>
      <c r="L967" s="666">
        <v>0</v>
      </c>
      <c r="M967" s="666">
        <v>0</v>
      </c>
      <c r="N967" s="665">
        <v>1</v>
      </c>
      <c r="O967" s="748">
        <v>0.5</v>
      </c>
      <c r="P967" s="666"/>
      <c r="Q967" s="681"/>
      <c r="R967" s="665"/>
      <c r="S967" s="681">
        <v>0</v>
      </c>
      <c r="T967" s="748"/>
      <c r="U967" s="704">
        <v>0</v>
      </c>
    </row>
    <row r="968" spans="1:21" ht="14.4" customHeight="1" x14ac:dyDescent="0.3">
      <c r="A968" s="664">
        <v>30</v>
      </c>
      <c r="B968" s="665" t="s">
        <v>521</v>
      </c>
      <c r="C968" s="665" t="s">
        <v>3971</v>
      </c>
      <c r="D968" s="746" t="s">
        <v>5323</v>
      </c>
      <c r="E968" s="747" t="s">
        <v>3977</v>
      </c>
      <c r="F968" s="665" t="s">
        <v>3966</v>
      </c>
      <c r="G968" s="665" t="s">
        <v>3990</v>
      </c>
      <c r="H968" s="665" t="s">
        <v>522</v>
      </c>
      <c r="I968" s="665" t="s">
        <v>719</v>
      </c>
      <c r="J968" s="665" t="s">
        <v>720</v>
      </c>
      <c r="K968" s="665" t="s">
        <v>3991</v>
      </c>
      <c r="L968" s="666">
        <v>36.270000000000003</v>
      </c>
      <c r="M968" s="666">
        <v>36.270000000000003</v>
      </c>
      <c r="N968" s="665">
        <v>1</v>
      </c>
      <c r="O968" s="748">
        <v>1</v>
      </c>
      <c r="P968" s="666">
        <v>36.270000000000003</v>
      </c>
      <c r="Q968" s="681">
        <v>1</v>
      </c>
      <c r="R968" s="665">
        <v>1</v>
      </c>
      <c r="S968" s="681">
        <v>1</v>
      </c>
      <c r="T968" s="748">
        <v>1</v>
      </c>
      <c r="U968" s="704">
        <v>1</v>
      </c>
    </row>
    <row r="969" spans="1:21" ht="14.4" customHeight="1" x14ac:dyDescent="0.3">
      <c r="A969" s="664">
        <v>30</v>
      </c>
      <c r="B969" s="665" t="s">
        <v>521</v>
      </c>
      <c r="C969" s="665" t="s">
        <v>3971</v>
      </c>
      <c r="D969" s="746" t="s">
        <v>5323</v>
      </c>
      <c r="E969" s="747" t="s">
        <v>3977</v>
      </c>
      <c r="F969" s="665" t="s">
        <v>3966</v>
      </c>
      <c r="G969" s="665" t="s">
        <v>3990</v>
      </c>
      <c r="H969" s="665" t="s">
        <v>522</v>
      </c>
      <c r="I969" s="665" t="s">
        <v>2548</v>
      </c>
      <c r="J969" s="665" t="s">
        <v>720</v>
      </c>
      <c r="K969" s="665" t="s">
        <v>3991</v>
      </c>
      <c r="L969" s="666">
        <v>36.270000000000003</v>
      </c>
      <c r="M969" s="666">
        <v>36.270000000000003</v>
      </c>
      <c r="N969" s="665">
        <v>1</v>
      </c>
      <c r="O969" s="748">
        <v>0.5</v>
      </c>
      <c r="P969" s="666">
        <v>36.270000000000003</v>
      </c>
      <c r="Q969" s="681">
        <v>1</v>
      </c>
      <c r="R969" s="665">
        <v>1</v>
      </c>
      <c r="S969" s="681">
        <v>1</v>
      </c>
      <c r="T969" s="748">
        <v>0.5</v>
      </c>
      <c r="U969" s="704">
        <v>1</v>
      </c>
    </row>
    <row r="970" spans="1:21" ht="14.4" customHeight="1" x14ac:dyDescent="0.3">
      <c r="A970" s="664">
        <v>30</v>
      </c>
      <c r="B970" s="665" t="s">
        <v>521</v>
      </c>
      <c r="C970" s="665" t="s">
        <v>3971</v>
      </c>
      <c r="D970" s="746" t="s">
        <v>5323</v>
      </c>
      <c r="E970" s="747" t="s">
        <v>3977</v>
      </c>
      <c r="F970" s="665" t="s">
        <v>3966</v>
      </c>
      <c r="G970" s="665" t="s">
        <v>3990</v>
      </c>
      <c r="H970" s="665" t="s">
        <v>522</v>
      </c>
      <c r="I970" s="665" t="s">
        <v>4759</v>
      </c>
      <c r="J970" s="665" t="s">
        <v>720</v>
      </c>
      <c r="K970" s="665" t="s">
        <v>4760</v>
      </c>
      <c r="L970" s="666">
        <v>0</v>
      </c>
      <c r="M970" s="666">
        <v>0</v>
      </c>
      <c r="N970" s="665">
        <v>1</v>
      </c>
      <c r="O970" s="748">
        <v>0.5</v>
      </c>
      <c r="P970" s="666"/>
      <c r="Q970" s="681"/>
      <c r="R970" s="665"/>
      <c r="S970" s="681">
        <v>0</v>
      </c>
      <c r="T970" s="748"/>
      <c r="U970" s="704">
        <v>0</v>
      </c>
    </row>
    <row r="971" spans="1:21" ht="14.4" customHeight="1" x14ac:dyDescent="0.3">
      <c r="A971" s="664">
        <v>30</v>
      </c>
      <c r="B971" s="665" t="s">
        <v>521</v>
      </c>
      <c r="C971" s="665" t="s">
        <v>3971</v>
      </c>
      <c r="D971" s="746" t="s">
        <v>5323</v>
      </c>
      <c r="E971" s="747" t="s">
        <v>3977</v>
      </c>
      <c r="F971" s="665" t="s">
        <v>3966</v>
      </c>
      <c r="G971" s="665" t="s">
        <v>3992</v>
      </c>
      <c r="H971" s="665" t="s">
        <v>2584</v>
      </c>
      <c r="I971" s="665" t="s">
        <v>2825</v>
      </c>
      <c r="J971" s="665" t="s">
        <v>3905</v>
      </c>
      <c r="K971" s="665" t="s">
        <v>3906</v>
      </c>
      <c r="L971" s="666">
        <v>14.11</v>
      </c>
      <c r="M971" s="666">
        <v>14.11</v>
      </c>
      <c r="N971" s="665">
        <v>1</v>
      </c>
      <c r="O971" s="748">
        <v>0.5</v>
      </c>
      <c r="P971" s="666">
        <v>14.11</v>
      </c>
      <c r="Q971" s="681">
        <v>1</v>
      </c>
      <c r="R971" s="665">
        <v>1</v>
      </c>
      <c r="S971" s="681">
        <v>1</v>
      </c>
      <c r="T971" s="748">
        <v>0.5</v>
      </c>
      <c r="U971" s="704">
        <v>1</v>
      </c>
    </row>
    <row r="972" spans="1:21" ht="14.4" customHeight="1" x14ac:dyDescent="0.3">
      <c r="A972" s="664">
        <v>30</v>
      </c>
      <c r="B972" s="665" t="s">
        <v>521</v>
      </c>
      <c r="C972" s="665" t="s">
        <v>3971</v>
      </c>
      <c r="D972" s="746" t="s">
        <v>5323</v>
      </c>
      <c r="E972" s="747" t="s">
        <v>3977</v>
      </c>
      <c r="F972" s="665" t="s">
        <v>3966</v>
      </c>
      <c r="G972" s="665" t="s">
        <v>3992</v>
      </c>
      <c r="H972" s="665" t="s">
        <v>2584</v>
      </c>
      <c r="I972" s="665" t="s">
        <v>2709</v>
      </c>
      <c r="J972" s="665" t="s">
        <v>3907</v>
      </c>
      <c r="K972" s="665" t="s">
        <v>3908</v>
      </c>
      <c r="L972" s="666">
        <v>4.7</v>
      </c>
      <c r="M972" s="666">
        <v>32.900000000000006</v>
      </c>
      <c r="N972" s="665">
        <v>7</v>
      </c>
      <c r="O972" s="748">
        <v>1.5</v>
      </c>
      <c r="P972" s="666">
        <v>32.900000000000006</v>
      </c>
      <c r="Q972" s="681">
        <v>1</v>
      </c>
      <c r="R972" s="665">
        <v>7</v>
      </c>
      <c r="S972" s="681">
        <v>1</v>
      </c>
      <c r="T972" s="748">
        <v>1.5</v>
      </c>
      <c r="U972" s="704">
        <v>1</v>
      </c>
    </row>
    <row r="973" spans="1:21" ht="14.4" customHeight="1" x14ac:dyDescent="0.3">
      <c r="A973" s="664">
        <v>30</v>
      </c>
      <c r="B973" s="665" t="s">
        <v>521</v>
      </c>
      <c r="C973" s="665" t="s">
        <v>3971</v>
      </c>
      <c r="D973" s="746" t="s">
        <v>5323</v>
      </c>
      <c r="E973" s="747" t="s">
        <v>3977</v>
      </c>
      <c r="F973" s="665" t="s">
        <v>3966</v>
      </c>
      <c r="G973" s="665" t="s">
        <v>3992</v>
      </c>
      <c r="H973" s="665" t="s">
        <v>2584</v>
      </c>
      <c r="I973" s="665" t="s">
        <v>2912</v>
      </c>
      <c r="J973" s="665" t="s">
        <v>3909</v>
      </c>
      <c r="K973" s="665" t="s">
        <v>3910</v>
      </c>
      <c r="L973" s="666">
        <v>9.4</v>
      </c>
      <c r="M973" s="666">
        <v>28.200000000000003</v>
      </c>
      <c r="N973" s="665">
        <v>3</v>
      </c>
      <c r="O973" s="748">
        <v>0.5</v>
      </c>
      <c r="P973" s="666">
        <v>28.200000000000003</v>
      </c>
      <c r="Q973" s="681">
        <v>1</v>
      </c>
      <c r="R973" s="665">
        <v>3</v>
      </c>
      <c r="S973" s="681">
        <v>1</v>
      </c>
      <c r="T973" s="748">
        <v>0.5</v>
      </c>
      <c r="U973" s="704">
        <v>1</v>
      </c>
    </row>
    <row r="974" spans="1:21" ht="14.4" customHeight="1" x14ac:dyDescent="0.3">
      <c r="A974" s="664">
        <v>30</v>
      </c>
      <c r="B974" s="665" t="s">
        <v>521</v>
      </c>
      <c r="C974" s="665" t="s">
        <v>3971</v>
      </c>
      <c r="D974" s="746" t="s">
        <v>5323</v>
      </c>
      <c r="E974" s="747" t="s">
        <v>3977</v>
      </c>
      <c r="F974" s="665" t="s">
        <v>3966</v>
      </c>
      <c r="G974" s="665" t="s">
        <v>3992</v>
      </c>
      <c r="H974" s="665" t="s">
        <v>522</v>
      </c>
      <c r="I974" s="665" t="s">
        <v>4688</v>
      </c>
      <c r="J974" s="665" t="s">
        <v>4689</v>
      </c>
      <c r="K974" s="665" t="s">
        <v>3908</v>
      </c>
      <c r="L974" s="666">
        <v>4.7</v>
      </c>
      <c r="M974" s="666">
        <v>18.8</v>
      </c>
      <c r="N974" s="665">
        <v>4</v>
      </c>
      <c r="O974" s="748">
        <v>1</v>
      </c>
      <c r="P974" s="666"/>
      <c r="Q974" s="681">
        <v>0</v>
      </c>
      <c r="R974" s="665"/>
      <c r="S974" s="681">
        <v>0</v>
      </c>
      <c r="T974" s="748"/>
      <c r="U974" s="704">
        <v>0</v>
      </c>
    </row>
    <row r="975" spans="1:21" ht="14.4" customHeight="1" x14ac:dyDescent="0.3">
      <c r="A975" s="664">
        <v>30</v>
      </c>
      <c r="B975" s="665" t="s">
        <v>521</v>
      </c>
      <c r="C975" s="665" t="s">
        <v>3971</v>
      </c>
      <c r="D975" s="746" t="s">
        <v>5323</v>
      </c>
      <c r="E975" s="747" t="s">
        <v>3977</v>
      </c>
      <c r="F975" s="665" t="s">
        <v>3966</v>
      </c>
      <c r="G975" s="665" t="s">
        <v>4139</v>
      </c>
      <c r="H975" s="665" t="s">
        <v>2584</v>
      </c>
      <c r="I975" s="665" t="s">
        <v>2601</v>
      </c>
      <c r="J975" s="665" t="s">
        <v>2602</v>
      </c>
      <c r="K975" s="665" t="s">
        <v>3703</v>
      </c>
      <c r="L975" s="666">
        <v>72</v>
      </c>
      <c r="M975" s="666">
        <v>72</v>
      </c>
      <c r="N975" s="665">
        <v>1</v>
      </c>
      <c r="O975" s="748">
        <v>1</v>
      </c>
      <c r="P975" s="666">
        <v>72</v>
      </c>
      <c r="Q975" s="681">
        <v>1</v>
      </c>
      <c r="R975" s="665">
        <v>1</v>
      </c>
      <c r="S975" s="681">
        <v>1</v>
      </c>
      <c r="T975" s="748">
        <v>1</v>
      </c>
      <c r="U975" s="704">
        <v>1</v>
      </c>
    </row>
    <row r="976" spans="1:21" ht="14.4" customHeight="1" x14ac:dyDescent="0.3">
      <c r="A976" s="664">
        <v>30</v>
      </c>
      <c r="B976" s="665" t="s">
        <v>521</v>
      </c>
      <c r="C976" s="665" t="s">
        <v>3971</v>
      </c>
      <c r="D976" s="746" t="s">
        <v>5323</v>
      </c>
      <c r="E976" s="747" t="s">
        <v>3977</v>
      </c>
      <c r="F976" s="665" t="s">
        <v>3966</v>
      </c>
      <c r="G976" s="665" t="s">
        <v>4139</v>
      </c>
      <c r="H976" s="665" t="s">
        <v>2584</v>
      </c>
      <c r="I976" s="665" t="s">
        <v>2605</v>
      </c>
      <c r="J976" s="665" t="s">
        <v>2602</v>
      </c>
      <c r="K976" s="665" t="s">
        <v>3704</v>
      </c>
      <c r="L976" s="666">
        <v>144.01</v>
      </c>
      <c r="M976" s="666">
        <v>432.03</v>
      </c>
      <c r="N976" s="665">
        <v>3</v>
      </c>
      <c r="O976" s="748">
        <v>1</v>
      </c>
      <c r="P976" s="666">
        <v>432.03</v>
      </c>
      <c r="Q976" s="681">
        <v>1</v>
      </c>
      <c r="R976" s="665">
        <v>3</v>
      </c>
      <c r="S976" s="681">
        <v>1</v>
      </c>
      <c r="T976" s="748">
        <v>1</v>
      </c>
      <c r="U976" s="704">
        <v>1</v>
      </c>
    </row>
    <row r="977" spans="1:21" ht="14.4" customHeight="1" x14ac:dyDescent="0.3">
      <c r="A977" s="664">
        <v>30</v>
      </c>
      <c r="B977" s="665" t="s">
        <v>521</v>
      </c>
      <c r="C977" s="665" t="s">
        <v>3971</v>
      </c>
      <c r="D977" s="746" t="s">
        <v>5323</v>
      </c>
      <c r="E977" s="747" t="s">
        <v>3977</v>
      </c>
      <c r="F977" s="665" t="s">
        <v>3966</v>
      </c>
      <c r="G977" s="665" t="s">
        <v>4110</v>
      </c>
      <c r="H977" s="665" t="s">
        <v>522</v>
      </c>
      <c r="I977" s="665" t="s">
        <v>4111</v>
      </c>
      <c r="J977" s="665" t="s">
        <v>1258</v>
      </c>
      <c r="K977" s="665" t="s">
        <v>3746</v>
      </c>
      <c r="L977" s="666">
        <v>0</v>
      </c>
      <c r="M977" s="666">
        <v>0</v>
      </c>
      <c r="N977" s="665">
        <v>1</v>
      </c>
      <c r="O977" s="748">
        <v>0.5</v>
      </c>
      <c r="P977" s="666">
        <v>0</v>
      </c>
      <c r="Q977" s="681"/>
      <c r="R977" s="665">
        <v>1</v>
      </c>
      <c r="S977" s="681">
        <v>1</v>
      </c>
      <c r="T977" s="748">
        <v>0.5</v>
      </c>
      <c r="U977" s="704">
        <v>1</v>
      </c>
    </row>
    <row r="978" spans="1:21" ht="14.4" customHeight="1" x14ac:dyDescent="0.3">
      <c r="A978" s="664">
        <v>30</v>
      </c>
      <c r="B978" s="665" t="s">
        <v>521</v>
      </c>
      <c r="C978" s="665" t="s">
        <v>3971</v>
      </c>
      <c r="D978" s="746" t="s">
        <v>5323</v>
      </c>
      <c r="E978" s="747" t="s">
        <v>3977</v>
      </c>
      <c r="F978" s="665" t="s">
        <v>3966</v>
      </c>
      <c r="G978" s="665" t="s">
        <v>4110</v>
      </c>
      <c r="H978" s="665" t="s">
        <v>522</v>
      </c>
      <c r="I978" s="665" t="s">
        <v>4761</v>
      </c>
      <c r="J978" s="665" t="s">
        <v>1258</v>
      </c>
      <c r="K978" s="665" t="s">
        <v>4762</v>
      </c>
      <c r="L978" s="666">
        <v>0</v>
      </c>
      <c r="M978" s="666">
        <v>0</v>
      </c>
      <c r="N978" s="665">
        <v>1</v>
      </c>
      <c r="O978" s="748">
        <v>0.5</v>
      </c>
      <c r="P978" s="666"/>
      <c r="Q978" s="681"/>
      <c r="R978" s="665"/>
      <c r="S978" s="681">
        <v>0</v>
      </c>
      <c r="T978" s="748"/>
      <c r="U978" s="704">
        <v>0</v>
      </c>
    </row>
    <row r="979" spans="1:21" ht="14.4" customHeight="1" x14ac:dyDescent="0.3">
      <c r="A979" s="664">
        <v>30</v>
      </c>
      <c r="B979" s="665" t="s">
        <v>521</v>
      </c>
      <c r="C979" s="665" t="s">
        <v>3971</v>
      </c>
      <c r="D979" s="746" t="s">
        <v>5323</v>
      </c>
      <c r="E979" s="747" t="s">
        <v>3977</v>
      </c>
      <c r="F979" s="665" t="s">
        <v>3966</v>
      </c>
      <c r="G979" s="665" t="s">
        <v>4110</v>
      </c>
      <c r="H979" s="665" t="s">
        <v>522</v>
      </c>
      <c r="I979" s="665" t="s">
        <v>4763</v>
      </c>
      <c r="J979" s="665" t="s">
        <v>4764</v>
      </c>
      <c r="K979" s="665" t="s">
        <v>4762</v>
      </c>
      <c r="L979" s="666">
        <v>93.27</v>
      </c>
      <c r="M979" s="666">
        <v>93.27</v>
      </c>
      <c r="N979" s="665">
        <v>1</v>
      </c>
      <c r="O979" s="748">
        <v>0.5</v>
      </c>
      <c r="P979" s="666">
        <v>93.27</v>
      </c>
      <c r="Q979" s="681">
        <v>1</v>
      </c>
      <c r="R979" s="665">
        <v>1</v>
      </c>
      <c r="S979" s="681">
        <v>1</v>
      </c>
      <c r="T979" s="748">
        <v>0.5</v>
      </c>
      <c r="U979" s="704">
        <v>1</v>
      </c>
    </row>
    <row r="980" spans="1:21" ht="14.4" customHeight="1" x14ac:dyDescent="0.3">
      <c r="A980" s="664">
        <v>30</v>
      </c>
      <c r="B980" s="665" t="s">
        <v>521</v>
      </c>
      <c r="C980" s="665" t="s">
        <v>3971</v>
      </c>
      <c r="D980" s="746" t="s">
        <v>5323</v>
      </c>
      <c r="E980" s="747" t="s">
        <v>3977</v>
      </c>
      <c r="F980" s="665" t="s">
        <v>3966</v>
      </c>
      <c r="G980" s="665" t="s">
        <v>3999</v>
      </c>
      <c r="H980" s="665" t="s">
        <v>522</v>
      </c>
      <c r="I980" s="665" t="s">
        <v>4765</v>
      </c>
      <c r="J980" s="665" t="s">
        <v>4766</v>
      </c>
      <c r="K980" s="665" t="s">
        <v>4767</v>
      </c>
      <c r="L980" s="666">
        <v>154.36000000000001</v>
      </c>
      <c r="M980" s="666">
        <v>308.72000000000003</v>
      </c>
      <c r="N980" s="665">
        <v>2</v>
      </c>
      <c r="O980" s="748">
        <v>0.5</v>
      </c>
      <c r="P980" s="666">
        <v>308.72000000000003</v>
      </c>
      <c r="Q980" s="681">
        <v>1</v>
      </c>
      <c r="R980" s="665">
        <v>2</v>
      </c>
      <c r="S980" s="681">
        <v>1</v>
      </c>
      <c r="T980" s="748">
        <v>0.5</v>
      </c>
      <c r="U980" s="704">
        <v>1</v>
      </c>
    </row>
    <row r="981" spans="1:21" ht="14.4" customHeight="1" x14ac:dyDescent="0.3">
      <c r="A981" s="664">
        <v>30</v>
      </c>
      <c r="B981" s="665" t="s">
        <v>521</v>
      </c>
      <c r="C981" s="665" t="s">
        <v>3971</v>
      </c>
      <c r="D981" s="746" t="s">
        <v>5323</v>
      </c>
      <c r="E981" s="747" t="s">
        <v>3977</v>
      </c>
      <c r="F981" s="665" t="s">
        <v>3966</v>
      </c>
      <c r="G981" s="665" t="s">
        <v>3999</v>
      </c>
      <c r="H981" s="665" t="s">
        <v>522</v>
      </c>
      <c r="I981" s="665" t="s">
        <v>4768</v>
      </c>
      <c r="J981" s="665" t="s">
        <v>4766</v>
      </c>
      <c r="K981" s="665" t="s">
        <v>3819</v>
      </c>
      <c r="L981" s="666">
        <v>0</v>
      </c>
      <c r="M981" s="666">
        <v>0</v>
      </c>
      <c r="N981" s="665">
        <v>2</v>
      </c>
      <c r="O981" s="748">
        <v>1.5</v>
      </c>
      <c r="P981" s="666"/>
      <c r="Q981" s="681"/>
      <c r="R981" s="665"/>
      <c r="S981" s="681">
        <v>0</v>
      </c>
      <c r="T981" s="748"/>
      <c r="U981" s="704">
        <v>0</v>
      </c>
    </row>
    <row r="982" spans="1:21" ht="14.4" customHeight="1" x14ac:dyDescent="0.3">
      <c r="A982" s="664">
        <v>30</v>
      </c>
      <c r="B982" s="665" t="s">
        <v>521</v>
      </c>
      <c r="C982" s="665" t="s">
        <v>3971</v>
      </c>
      <c r="D982" s="746" t="s">
        <v>5323</v>
      </c>
      <c r="E982" s="747" t="s">
        <v>3977</v>
      </c>
      <c r="F982" s="665" t="s">
        <v>3966</v>
      </c>
      <c r="G982" s="665" t="s">
        <v>4769</v>
      </c>
      <c r="H982" s="665" t="s">
        <v>522</v>
      </c>
      <c r="I982" s="665" t="s">
        <v>4770</v>
      </c>
      <c r="J982" s="665" t="s">
        <v>4771</v>
      </c>
      <c r="K982" s="665" t="s">
        <v>4772</v>
      </c>
      <c r="L982" s="666">
        <v>303.47000000000003</v>
      </c>
      <c r="M982" s="666">
        <v>2124.29</v>
      </c>
      <c r="N982" s="665">
        <v>7</v>
      </c>
      <c r="O982" s="748">
        <v>2</v>
      </c>
      <c r="P982" s="666">
        <v>606.94000000000005</v>
      </c>
      <c r="Q982" s="681">
        <v>0.28571428571428575</v>
      </c>
      <c r="R982" s="665">
        <v>2</v>
      </c>
      <c r="S982" s="681">
        <v>0.2857142857142857</v>
      </c>
      <c r="T982" s="748">
        <v>0.5</v>
      </c>
      <c r="U982" s="704">
        <v>0.25</v>
      </c>
    </row>
    <row r="983" spans="1:21" ht="14.4" customHeight="1" x14ac:dyDescent="0.3">
      <c r="A983" s="664">
        <v>30</v>
      </c>
      <c r="B983" s="665" t="s">
        <v>521</v>
      </c>
      <c r="C983" s="665" t="s">
        <v>3971</v>
      </c>
      <c r="D983" s="746" t="s">
        <v>5323</v>
      </c>
      <c r="E983" s="747" t="s">
        <v>3977</v>
      </c>
      <c r="F983" s="665" t="s">
        <v>3966</v>
      </c>
      <c r="G983" s="665" t="s">
        <v>4000</v>
      </c>
      <c r="H983" s="665" t="s">
        <v>2584</v>
      </c>
      <c r="I983" s="665" t="s">
        <v>4773</v>
      </c>
      <c r="J983" s="665" t="s">
        <v>4394</v>
      </c>
      <c r="K983" s="665" t="s">
        <v>3786</v>
      </c>
      <c r="L983" s="666">
        <v>353.18</v>
      </c>
      <c r="M983" s="666">
        <v>353.18</v>
      </c>
      <c r="N983" s="665">
        <v>1</v>
      </c>
      <c r="O983" s="748">
        <v>0.5</v>
      </c>
      <c r="P983" s="666"/>
      <c r="Q983" s="681">
        <v>0</v>
      </c>
      <c r="R983" s="665"/>
      <c r="S983" s="681">
        <v>0</v>
      </c>
      <c r="T983" s="748"/>
      <c r="U983" s="704">
        <v>0</v>
      </c>
    </row>
    <row r="984" spans="1:21" ht="14.4" customHeight="1" x14ac:dyDescent="0.3">
      <c r="A984" s="664">
        <v>30</v>
      </c>
      <c r="B984" s="665" t="s">
        <v>521</v>
      </c>
      <c r="C984" s="665" t="s">
        <v>3971</v>
      </c>
      <c r="D984" s="746" t="s">
        <v>5323</v>
      </c>
      <c r="E984" s="747" t="s">
        <v>3977</v>
      </c>
      <c r="F984" s="665" t="s">
        <v>3966</v>
      </c>
      <c r="G984" s="665" t="s">
        <v>4000</v>
      </c>
      <c r="H984" s="665" t="s">
        <v>2584</v>
      </c>
      <c r="I984" s="665" t="s">
        <v>4774</v>
      </c>
      <c r="J984" s="665" t="s">
        <v>4394</v>
      </c>
      <c r="K984" s="665" t="s">
        <v>4775</v>
      </c>
      <c r="L984" s="666">
        <v>353.18</v>
      </c>
      <c r="M984" s="666">
        <v>353.18</v>
      </c>
      <c r="N984" s="665">
        <v>1</v>
      </c>
      <c r="O984" s="748">
        <v>0.5</v>
      </c>
      <c r="P984" s="666"/>
      <c r="Q984" s="681">
        <v>0</v>
      </c>
      <c r="R984" s="665"/>
      <c r="S984" s="681">
        <v>0</v>
      </c>
      <c r="T984" s="748"/>
      <c r="U984" s="704">
        <v>0</v>
      </c>
    </row>
    <row r="985" spans="1:21" ht="14.4" customHeight="1" x14ac:dyDescent="0.3">
      <c r="A985" s="664">
        <v>30</v>
      </c>
      <c r="B985" s="665" t="s">
        <v>521</v>
      </c>
      <c r="C985" s="665" t="s">
        <v>3971</v>
      </c>
      <c r="D985" s="746" t="s">
        <v>5323</v>
      </c>
      <c r="E985" s="747" t="s">
        <v>3977</v>
      </c>
      <c r="F985" s="665" t="s">
        <v>3966</v>
      </c>
      <c r="G985" s="665" t="s">
        <v>4000</v>
      </c>
      <c r="H985" s="665" t="s">
        <v>2584</v>
      </c>
      <c r="I985" s="665" t="s">
        <v>2716</v>
      </c>
      <c r="J985" s="665" t="s">
        <v>3781</v>
      </c>
      <c r="K985" s="665" t="s">
        <v>3722</v>
      </c>
      <c r="L985" s="666">
        <v>58.86</v>
      </c>
      <c r="M985" s="666">
        <v>1589.2199999999996</v>
      </c>
      <c r="N985" s="665">
        <v>27</v>
      </c>
      <c r="O985" s="748">
        <v>6.5</v>
      </c>
      <c r="P985" s="666"/>
      <c r="Q985" s="681">
        <v>0</v>
      </c>
      <c r="R985" s="665"/>
      <c r="S985" s="681">
        <v>0</v>
      </c>
      <c r="T985" s="748"/>
      <c r="U985" s="704">
        <v>0</v>
      </c>
    </row>
    <row r="986" spans="1:21" ht="14.4" customHeight="1" x14ac:dyDescent="0.3">
      <c r="A986" s="664">
        <v>30</v>
      </c>
      <c r="B986" s="665" t="s">
        <v>521</v>
      </c>
      <c r="C986" s="665" t="s">
        <v>3971</v>
      </c>
      <c r="D986" s="746" t="s">
        <v>5323</v>
      </c>
      <c r="E986" s="747" t="s">
        <v>3977</v>
      </c>
      <c r="F986" s="665" t="s">
        <v>3966</v>
      </c>
      <c r="G986" s="665" t="s">
        <v>4000</v>
      </c>
      <c r="H986" s="665" t="s">
        <v>2584</v>
      </c>
      <c r="I986" s="665" t="s">
        <v>4776</v>
      </c>
      <c r="J986" s="665" t="s">
        <v>3781</v>
      </c>
      <c r="K986" s="665" t="s">
        <v>4777</v>
      </c>
      <c r="L986" s="666">
        <v>196.21</v>
      </c>
      <c r="M986" s="666">
        <v>196.21</v>
      </c>
      <c r="N986" s="665">
        <v>1</v>
      </c>
      <c r="O986" s="748">
        <v>0.5</v>
      </c>
      <c r="P986" s="666"/>
      <c r="Q986" s="681">
        <v>0</v>
      </c>
      <c r="R986" s="665"/>
      <c r="S986" s="681">
        <v>0</v>
      </c>
      <c r="T986" s="748"/>
      <c r="U986" s="704">
        <v>0</v>
      </c>
    </row>
    <row r="987" spans="1:21" ht="14.4" customHeight="1" x14ac:dyDescent="0.3">
      <c r="A987" s="664">
        <v>30</v>
      </c>
      <c r="B987" s="665" t="s">
        <v>521</v>
      </c>
      <c r="C987" s="665" t="s">
        <v>3971</v>
      </c>
      <c r="D987" s="746" t="s">
        <v>5323</v>
      </c>
      <c r="E987" s="747" t="s">
        <v>3977</v>
      </c>
      <c r="F987" s="665" t="s">
        <v>3966</v>
      </c>
      <c r="G987" s="665" t="s">
        <v>4000</v>
      </c>
      <c r="H987" s="665" t="s">
        <v>2584</v>
      </c>
      <c r="I987" s="665" t="s">
        <v>2719</v>
      </c>
      <c r="J987" s="665" t="s">
        <v>2724</v>
      </c>
      <c r="K987" s="665" t="s">
        <v>3779</v>
      </c>
      <c r="L987" s="666">
        <v>117.73</v>
      </c>
      <c r="M987" s="666">
        <v>5886.5</v>
      </c>
      <c r="N987" s="665">
        <v>50</v>
      </c>
      <c r="O987" s="748">
        <v>11.5</v>
      </c>
      <c r="P987" s="666">
        <v>2472.33</v>
      </c>
      <c r="Q987" s="681">
        <v>0.42</v>
      </c>
      <c r="R987" s="665">
        <v>21</v>
      </c>
      <c r="S987" s="681">
        <v>0.42</v>
      </c>
      <c r="T987" s="748">
        <v>4.5</v>
      </c>
      <c r="U987" s="704">
        <v>0.39130434782608697</v>
      </c>
    </row>
    <row r="988" spans="1:21" ht="14.4" customHeight="1" x14ac:dyDescent="0.3">
      <c r="A988" s="664">
        <v>30</v>
      </c>
      <c r="B988" s="665" t="s">
        <v>521</v>
      </c>
      <c r="C988" s="665" t="s">
        <v>3971</v>
      </c>
      <c r="D988" s="746" t="s">
        <v>5323</v>
      </c>
      <c r="E988" s="747" t="s">
        <v>3977</v>
      </c>
      <c r="F988" s="665" t="s">
        <v>3966</v>
      </c>
      <c r="G988" s="665" t="s">
        <v>4000</v>
      </c>
      <c r="H988" s="665" t="s">
        <v>2584</v>
      </c>
      <c r="I988" s="665" t="s">
        <v>2833</v>
      </c>
      <c r="J988" s="665" t="s">
        <v>2838</v>
      </c>
      <c r="K988" s="665" t="s">
        <v>3783</v>
      </c>
      <c r="L988" s="666">
        <v>181.13</v>
      </c>
      <c r="M988" s="666">
        <v>4347.12</v>
      </c>
      <c r="N988" s="665">
        <v>24</v>
      </c>
      <c r="O988" s="748">
        <v>3.5</v>
      </c>
      <c r="P988" s="666">
        <v>2173.56</v>
      </c>
      <c r="Q988" s="681">
        <v>0.5</v>
      </c>
      <c r="R988" s="665">
        <v>12</v>
      </c>
      <c r="S988" s="681">
        <v>0.5</v>
      </c>
      <c r="T988" s="748">
        <v>2</v>
      </c>
      <c r="U988" s="704">
        <v>0.5714285714285714</v>
      </c>
    </row>
    <row r="989" spans="1:21" ht="14.4" customHeight="1" x14ac:dyDescent="0.3">
      <c r="A989" s="664">
        <v>30</v>
      </c>
      <c r="B989" s="665" t="s">
        <v>521</v>
      </c>
      <c r="C989" s="665" t="s">
        <v>3971</v>
      </c>
      <c r="D989" s="746" t="s">
        <v>5323</v>
      </c>
      <c r="E989" s="747" t="s">
        <v>3977</v>
      </c>
      <c r="F989" s="665" t="s">
        <v>3966</v>
      </c>
      <c r="G989" s="665" t="s">
        <v>4153</v>
      </c>
      <c r="H989" s="665" t="s">
        <v>2584</v>
      </c>
      <c r="I989" s="665" t="s">
        <v>1519</v>
      </c>
      <c r="J989" s="665" t="s">
        <v>2844</v>
      </c>
      <c r="K989" s="665" t="s">
        <v>3930</v>
      </c>
      <c r="L989" s="666">
        <v>103.8</v>
      </c>
      <c r="M989" s="666">
        <v>103.8</v>
      </c>
      <c r="N989" s="665">
        <v>1</v>
      </c>
      <c r="O989" s="748">
        <v>1</v>
      </c>
      <c r="P989" s="666">
        <v>103.8</v>
      </c>
      <c r="Q989" s="681">
        <v>1</v>
      </c>
      <c r="R989" s="665">
        <v>1</v>
      </c>
      <c r="S989" s="681">
        <v>1</v>
      </c>
      <c r="T989" s="748">
        <v>1</v>
      </c>
      <c r="U989" s="704">
        <v>1</v>
      </c>
    </row>
    <row r="990" spans="1:21" ht="14.4" customHeight="1" x14ac:dyDescent="0.3">
      <c r="A990" s="664">
        <v>30</v>
      </c>
      <c r="B990" s="665" t="s">
        <v>521</v>
      </c>
      <c r="C990" s="665" t="s">
        <v>3971</v>
      </c>
      <c r="D990" s="746" t="s">
        <v>5323</v>
      </c>
      <c r="E990" s="747" t="s">
        <v>3977</v>
      </c>
      <c r="F990" s="665" t="s">
        <v>3966</v>
      </c>
      <c r="G990" s="665" t="s">
        <v>4153</v>
      </c>
      <c r="H990" s="665" t="s">
        <v>2584</v>
      </c>
      <c r="I990" s="665" t="s">
        <v>1519</v>
      </c>
      <c r="J990" s="665" t="s">
        <v>2844</v>
      </c>
      <c r="K990" s="665" t="s">
        <v>3930</v>
      </c>
      <c r="L990" s="666">
        <v>131.62</v>
      </c>
      <c r="M990" s="666">
        <v>131.62</v>
      </c>
      <c r="N990" s="665">
        <v>1</v>
      </c>
      <c r="O990" s="748">
        <v>1</v>
      </c>
      <c r="P990" s="666">
        <v>131.62</v>
      </c>
      <c r="Q990" s="681">
        <v>1</v>
      </c>
      <c r="R990" s="665">
        <v>1</v>
      </c>
      <c r="S990" s="681">
        <v>1</v>
      </c>
      <c r="T990" s="748">
        <v>1</v>
      </c>
      <c r="U990" s="704">
        <v>1</v>
      </c>
    </row>
    <row r="991" spans="1:21" ht="14.4" customHeight="1" x14ac:dyDescent="0.3">
      <c r="A991" s="664">
        <v>30</v>
      </c>
      <c r="B991" s="665" t="s">
        <v>521</v>
      </c>
      <c r="C991" s="665" t="s">
        <v>3971</v>
      </c>
      <c r="D991" s="746" t="s">
        <v>5323</v>
      </c>
      <c r="E991" s="747" t="s">
        <v>3977</v>
      </c>
      <c r="F991" s="665" t="s">
        <v>3966</v>
      </c>
      <c r="G991" s="665" t="s">
        <v>4153</v>
      </c>
      <c r="H991" s="665" t="s">
        <v>522</v>
      </c>
      <c r="I991" s="665" t="s">
        <v>4778</v>
      </c>
      <c r="J991" s="665" t="s">
        <v>2844</v>
      </c>
      <c r="K991" s="665" t="s">
        <v>4779</v>
      </c>
      <c r="L991" s="666">
        <v>0</v>
      </c>
      <c r="M991" s="666">
        <v>0</v>
      </c>
      <c r="N991" s="665">
        <v>1</v>
      </c>
      <c r="O991" s="748">
        <v>1</v>
      </c>
      <c r="P991" s="666">
        <v>0</v>
      </c>
      <c r="Q991" s="681"/>
      <c r="R991" s="665">
        <v>1</v>
      </c>
      <c r="S991" s="681">
        <v>1</v>
      </c>
      <c r="T991" s="748">
        <v>1</v>
      </c>
      <c r="U991" s="704">
        <v>1</v>
      </c>
    </row>
    <row r="992" spans="1:21" ht="14.4" customHeight="1" x14ac:dyDescent="0.3">
      <c r="A992" s="664">
        <v>30</v>
      </c>
      <c r="B992" s="665" t="s">
        <v>521</v>
      </c>
      <c r="C992" s="665" t="s">
        <v>3971</v>
      </c>
      <c r="D992" s="746" t="s">
        <v>5323</v>
      </c>
      <c r="E992" s="747" t="s">
        <v>3977</v>
      </c>
      <c r="F992" s="665" t="s">
        <v>3966</v>
      </c>
      <c r="G992" s="665" t="s">
        <v>4001</v>
      </c>
      <c r="H992" s="665" t="s">
        <v>2584</v>
      </c>
      <c r="I992" s="665" t="s">
        <v>2657</v>
      </c>
      <c r="J992" s="665" t="s">
        <v>2658</v>
      </c>
      <c r="K992" s="665" t="s">
        <v>3718</v>
      </c>
      <c r="L992" s="666">
        <v>65.540000000000006</v>
      </c>
      <c r="M992" s="666">
        <v>1769.58</v>
      </c>
      <c r="N992" s="665">
        <v>27</v>
      </c>
      <c r="O992" s="748">
        <v>5</v>
      </c>
      <c r="P992" s="666">
        <v>589.86</v>
      </c>
      <c r="Q992" s="681">
        <v>0.33333333333333337</v>
      </c>
      <c r="R992" s="665">
        <v>9</v>
      </c>
      <c r="S992" s="681">
        <v>0.33333333333333331</v>
      </c>
      <c r="T992" s="748">
        <v>2</v>
      </c>
      <c r="U992" s="704">
        <v>0.4</v>
      </c>
    </row>
    <row r="993" spans="1:21" ht="14.4" customHeight="1" x14ac:dyDescent="0.3">
      <c r="A993" s="664">
        <v>30</v>
      </c>
      <c r="B993" s="665" t="s">
        <v>521</v>
      </c>
      <c r="C993" s="665" t="s">
        <v>3971</v>
      </c>
      <c r="D993" s="746" t="s">
        <v>5323</v>
      </c>
      <c r="E993" s="747" t="s">
        <v>3977</v>
      </c>
      <c r="F993" s="665" t="s">
        <v>3966</v>
      </c>
      <c r="G993" s="665" t="s">
        <v>4001</v>
      </c>
      <c r="H993" s="665" t="s">
        <v>2584</v>
      </c>
      <c r="I993" s="665" t="s">
        <v>2660</v>
      </c>
      <c r="J993" s="665" t="s">
        <v>2658</v>
      </c>
      <c r="K993" s="665" t="s">
        <v>3719</v>
      </c>
      <c r="L993" s="666">
        <v>229.38</v>
      </c>
      <c r="M993" s="666">
        <v>229.38</v>
      </c>
      <c r="N993" s="665">
        <v>1</v>
      </c>
      <c r="O993" s="748">
        <v>0.5</v>
      </c>
      <c r="P993" s="666"/>
      <c r="Q993" s="681">
        <v>0</v>
      </c>
      <c r="R993" s="665"/>
      <c r="S993" s="681">
        <v>0</v>
      </c>
      <c r="T993" s="748"/>
      <c r="U993" s="704">
        <v>0</v>
      </c>
    </row>
    <row r="994" spans="1:21" ht="14.4" customHeight="1" x14ac:dyDescent="0.3">
      <c r="A994" s="664">
        <v>30</v>
      </c>
      <c r="B994" s="665" t="s">
        <v>521</v>
      </c>
      <c r="C994" s="665" t="s">
        <v>3971</v>
      </c>
      <c r="D994" s="746" t="s">
        <v>5323</v>
      </c>
      <c r="E994" s="747" t="s">
        <v>3977</v>
      </c>
      <c r="F994" s="665" t="s">
        <v>3966</v>
      </c>
      <c r="G994" s="665" t="s">
        <v>4003</v>
      </c>
      <c r="H994" s="665" t="s">
        <v>2584</v>
      </c>
      <c r="I994" s="665" t="s">
        <v>4396</v>
      </c>
      <c r="J994" s="665" t="s">
        <v>2648</v>
      </c>
      <c r="K994" s="665" t="s">
        <v>3738</v>
      </c>
      <c r="L994" s="666">
        <v>105.32</v>
      </c>
      <c r="M994" s="666">
        <v>737.24</v>
      </c>
      <c r="N994" s="665">
        <v>7</v>
      </c>
      <c r="O994" s="748">
        <v>3.5</v>
      </c>
      <c r="P994" s="666">
        <v>421.28</v>
      </c>
      <c r="Q994" s="681">
        <v>0.5714285714285714</v>
      </c>
      <c r="R994" s="665">
        <v>4</v>
      </c>
      <c r="S994" s="681">
        <v>0.5714285714285714</v>
      </c>
      <c r="T994" s="748">
        <v>2</v>
      </c>
      <c r="U994" s="704">
        <v>0.5714285714285714</v>
      </c>
    </row>
    <row r="995" spans="1:21" ht="14.4" customHeight="1" x14ac:dyDescent="0.3">
      <c r="A995" s="664">
        <v>30</v>
      </c>
      <c r="B995" s="665" t="s">
        <v>521</v>
      </c>
      <c r="C995" s="665" t="s">
        <v>3971</v>
      </c>
      <c r="D995" s="746" t="s">
        <v>5323</v>
      </c>
      <c r="E995" s="747" t="s">
        <v>3977</v>
      </c>
      <c r="F995" s="665" t="s">
        <v>3966</v>
      </c>
      <c r="G995" s="665" t="s">
        <v>4003</v>
      </c>
      <c r="H995" s="665" t="s">
        <v>522</v>
      </c>
      <c r="I995" s="665" t="s">
        <v>4780</v>
      </c>
      <c r="J995" s="665" t="s">
        <v>4781</v>
      </c>
      <c r="K995" s="665" t="s">
        <v>4518</v>
      </c>
      <c r="L995" s="666">
        <v>16.38</v>
      </c>
      <c r="M995" s="666">
        <v>163.80000000000001</v>
      </c>
      <c r="N995" s="665">
        <v>10</v>
      </c>
      <c r="O995" s="748">
        <v>2</v>
      </c>
      <c r="P995" s="666"/>
      <c r="Q995" s="681">
        <v>0</v>
      </c>
      <c r="R995" s="665"/>
      <c r="S995" s="681">
        <v>0</v>
      </c>
      <c r="T995" s="748"/>
      <c r="U995" s="704">
        <v>0</v>
      </c>
    </row>
    <row r="996" spans="1:21" ht="14.4" customHeight="1" x14ac:dyDescent="0.3">
      <c r="A996" s="664">
        <v>30</v>
      </c>
      <c r="B996" s="665" t="s">
        <v>521</v>
      </c>
      <c r="C996" s="665" t="s">
        <v>3971</v>
      </c>
      <c r="D996" s="746" t="s">
        <v>5323</v>
      </c>
      <c r="E996" s="747" t="s">
        <v>3977</v>
      </c>
      <c r="F996" s="665" t="s">
        <v>3966</v>
      </c>
      <c r="G996" s="665" t="s">
        <v>4003</v>
      </c>
      <c r="H996" s="665" t="s">
        <v>522</v>
      </c>
      <c r="I996" s="665" t="s">
        <v>4782</v>
      </c>
      <c r="J996" s="665" t="s">
        <v>4781</v>
      </c>
      <c r="K996" s="665" t="s">
        <v>4783</v>
      </c>
      <c r="L996" s="666">
        <v>0</v>
      </c>
      <c r="M996" s="666">
        <v>0</v>
      </c>
      <c r="N996" s="665">
        <v>1</v>
      </c>
      <c r="O996" s="748">
        <v>0.5</v>
      </c>
      <c r="P996" s="666"/>
      <c r="Q996" s="681"/>
      <c r="R996" s="665"/>
      <c r="S996" s="681">
        <v>0</v>
      </c>
      <c r="T996" s="748"/>
      <c r="U996" s="704">
        <v>0</v>
      </c>
    </row>
    <row r="997" spans="1:21" ht="14.4" customHeight="1" x14ac:dyDescent="0.3">
      <c r="A997" s="664">
        <v>30</v>
      </c>
      <c r="B997" s="665" t="s">
        <v>521</v>
      </c>
      <c r="C997" s="665" t="s">
        <v>3971</v>
      </c>
      <c r="D997" s="746" t="s">
        <v>5323</v>
      </c>
      <c r="E997" s="747" t="s">
        <v>3977</v>
      </c>
      <c r="F997" s="665" t="s">
        <v>3966</v>
      </c>
      <c r="G997" s="665" t="s">
        <v>4003</v>
      </c>
      <c r="H997" s="665" t="s">
        <v>2584</v>
      </c>
      <c r="I997" s="665" t="s">
        <v>2647</v>
      </c>
      <c r="J997" s="665" t="s">
        <v>2648</v>
      </c>
      <c r="K997" s="665" t="s">
        <v>3721</v>
      </c>
      <c r="L997" s="666">
        <v>35.11</v>
      </c>
      <c r="M997" s="666">
        <v>70.22</v>
      </c>
      <c r="N997" s="665">
        <v>2</v>
      </c>
      <c r="O997" s="748">
        <v>1</v>
      </c>
      <c r="P997" s="666">
        <v>70.22</v>
      </c>
      <c r="Q997" s="681">
        <v>1</v>
      </c>
      <c r="R997" s="665">
        <v>2</v>
      </c>
      <c r="S997" s="681">
        <v>1</v>
      </c>
      <c r="T997" s="748">
        <v>1</v>
      </c>
      <c r="U997" s="704">
        <v>1</v>
      </c>
    </row>
    <row r="998" spans="1:21" ht="14.4" customHeight="1" x14ac:dyDescent="0.3">
      <c r="A998" s="664">
        <v>30</v>
      </c>
      <c r="B998" s="665" t="s">
        <v>521</v>
      </c>
      <c r="C998" s="665" t="s">
        <v>3971</v>
      </c>
      <c r="D998" s="746" t="s">
        <v>5323</v>
      </c>
      <c r="E998" s="747" t="s">
        <v>3977</v>
      </c>
      <c r="F998" s="665" t="s">
        <v>3966</v>
      </c>
      <c r="G998" s="665" t="s">
        <v>4003</v>
      </c>
      <c r="H998" s="665" t="s">
        <v>522</v>
      </c>
      <c r="I998" s="665" t="s">
        <v>4784</v>
      </c>
      <c r="J998" s="665" t="s">
        <v>4785</v>
      </c>
      <c r="K998" s="665" t="s">
        <v>3721</v>
      </c>
      <c r="L998" s="666">
        <v>35.11</v>
      </c>
      <c r="M998" s="666">
        <v>210.66</v>
      </c>
      <c r="N998" s="665">
        <v>6</v>
      </c>
      <c r="O998" s="748">
        <v>1.5</v>
      </c>
      <c r="P998" s="666">
        <v>105.33</v>
      </c>
      <c r="Q998" s="681">
        <v>0.5</v>
      </c>
      <c r="R998" s="665">
        <v>3</v>
      </c>
      <c r="S998" s="681">
        <v>0.5</v>
      </c>
      <c r="T998" s="748">
        <v>0.5</v>
      </c>
      <c r="U998" s="704">
        <v>0.33333333333333331</v>
      </c>
    </row>
    <row r="999" spans="1:21" ht="14.4" customHeight="1" x14ac:dyDescent="0.3">
      <c r="A999" s="664">
        <v>30</v>
      </c>
      <c r="B999" s="665" t="s">
        <v>521</v>
      </c>
      <c r="C999" s="665" t="s">
        <v>3971</v>
      </c>
      <c r="D999" s="746" t="s">
        <v>5323</v>
      </c>
      <c r="E999" s="747" t="s">
        <v>3977</v>
      </c>
      <c r="F999" s="665" t="s">
        <v>3966</v>
      </c>
      <c r="G999" s="665" t="s">
        <v>4786</v>
      </c>
      <c r="H999" s="665" t="s">
        <v>522</v>
      </c>
      <c r="I999" s="665" t="s">
        <v>1049</v>
      </c>
      <c r="J999" s="665" t="s">
        <v>1050</v>
      </c>
      <c r="K999" s="665" t="s">
        <v>3764</v>
      </c>
      <c r="L999" s="666">
        <v>101.23</v>
      </c>
      <c r="M999" s="666">
        <v>404.92</v>
      </c>
      <c r="N999" s="665">
        <v>4</v>
      </c>
      <c r="O999" s="748">
        <v>2</v>
      </c>
      <c r="P999" s="666">
        <v>101.23</v>
      </c>
      <c r="Q999" s="681">
        <v>0.25</v>
      </c>
      <c r="R999" s="665">
        <v>1</v>
      </c>
      <c r="S999" s="681">
        <v>0.25</v>
      </c>
      <c r="T999" s="748">
        <v>1</v>
      </c>
      <c r="U999" s="704">
        <v>0.5</v>
      </c>
    </row>
    <row r="1000" spans="1:21" ht="14.4" customHeight="1" x14ac:dyDescent="0.3">
      <c r="A1000" s="664">
        <v>30</v>
      </c>
      <c r="B1000" s="665" t="s">
        <v>521</v>
      </c>
      <c r="C1000" s="665" t="s">
        <v>3971</v>
      </c>
      <c r="D1000" s="746" t="s">
        <v>5323</v>
      </c>
      <c r="E1000" s="747" t="s">
        <v>3977</v>
      </c>
      <c r="F1000" s="665" t="s">
        <v>3966</v>
      </c>
      <c r="G1000" s="665" t="s">
        <v>4786</v>
      </c>
      <c r="H1000" s="665" t="s">
        <v>522</v>
      </c>
      <c r="I1000" s="665" t="s">
        <v>4787</v>
      </c>
      <c r="J1000" s="665" t="s">
        <v>1050</v>
      </c>
      <c r="K1000" s="665" t="s">
        <v>3765</v>
      </c>
      <c r="L1000" s="666">
        <v>0</v>
      </c>
      <c r="M1000" s="666">
        <v>0</v>
      </c>
      <c r="N1000" s="665">
        <v>7</v>
      </c>
      <c r="O1000" s="748">
        <v>5.5</v>
      </c>
      <c r="P1000" s="666">
        <v>0</v>
      </c>
      <c r="Q1000" s="681"/>
      <c r="R1000" s="665">
        <v>4</v>
      </c>
      <c r="S1000" s="681">
        <v>0.5714285714285714</v>
      </c>
      <c r="T1000" s="748">
        <v>3</v>
      </c>
      <c r="U1000" s="704">
        <v>0.54545454545454541</v>
      </c>
    </row>
    <row r="1001" spans="1:21" ht="14.4" customHeight="1" x14ac:dyDescent="0.3">
      <c r="A1001" s="664">
        <v>30</v>
      </c>
      <c r="B1001" s="665" t="s">
        <v>521</v>
      </c>
      <c r="C1001" s="665" t="s">
        <v>3971</v>
      </c>
      <c r="D1001" s="746" t="s">
        <v>5323</v>
      </c>
      <c r="E1001" s="747" t="s">
        <v>3977</v>
      </c>
      <c r="F1001" s="665" t="s">
        <v>3966</v>
      </c>
      <c r="G1001" s="665" t="s">
        <v>4786</v>
      </c>
      <c r="H1001" s="665" t="s">
        <v>522</v>
      </c>
      <c r="I1001" s="665" t="s">
        <v>1554</v>
      </c>
      <c r="J1001" s="665" t="s">
        <v>1555</v>
      </c>
      <c r="K1001" s="665" t="s">
        <v>4703</v>
      </c>
      <c r="L1001" s="666">
        <v>120.62</v>
      </c>
      <c r="M1001" s="666">
        <v>723.72</v>
      </c>
      <c r="N1001" s="665">
        <v>6</v>
      </c>
      <c r="O1001" s="748">
        <v>0.5</v>
      </c>
      <c r="P1001" s="666">
        <v>723.72</v>
      </c>
      <c r="Q1001" s="681">
        <v>1</v>
      </c>
      <c r="R1001" s="665">
        <v>6</v>
      </c>
      <c r="S1001" s="681">
        <v>1</v>
      </c>
      <c r="T1001" s="748">
        <v>0.5</v>
      </c>
      <c r="U1001" s="704">
        <v>1</v>
      </c>
    </row>
    <row r="1002" spans="1:21" ht="14.4" customHeight="1" x14ac:dyDescent="0.3">
      <c r="A1002" s="664">
        <v>30</v>
      </c>
      <c r="B1002" s="665" t="s">
        <v>521</v>
      </c>
      <c r="C1002" s="665" t="s">
        <v>3971</v>
      </c>
      <c r="D1002" s="746" t="s">
        <v>5323</v>
      </c>
      <c r="E1002" s="747" t="s">
        <v>3977</v>
      </c>
      <c r="F1002" s="665" t="s">
        <v>3966</v>
      </c>
      <c r="G1002" s="665" t="s">
        <v>4786</v>
      </c>
      <c r="H1002" s="665" t="s">
        <v>522</v>
      </c>
      <c r="I1002" s="665" t="s">
        <v>4788</v>
      </c>
      <c r="J1002" s="665" t="s">
        <v>1555</v>
      </c>
      <c r="K1002" s="665" t="s">
        <v>4789</v>
      </c>
      <c r="L1002" s="666">
        <v>0</v>
      </c>
      <c r="M1002" s="666">
        <v>0</v>
      </c>
      <c r="N1002" s="665">
        <v>2</v>
      </c>
      <c r="O1002" s="748">
        <v>2</v>
      </c>
      <c r="P1002" s="666"/>
      <c r="Q1002" s="681"/>
      <c r="R1002" s="665"/>
      <c r="S1002" s="681">
        <v>0</v>
      </c>
      <c r="T1002" s="748"/>
      <c r="U1002" s="704">
        <v>0</v>
      </c>
    </row>
    <row r="1003" spans="1:21" ht="14.4" customHeight="1" x14ac:dyDescent="0.3">
      <c r="A1003" s="664">
        <v>30</v>
      </c>
      <c r="B1003" s="665" t="s">
        <v>521</v>
      </c>
      <c r="C1003" s="665" t="s">
        <v>3971</v>
      </c>
      <c r="D1003" s="746" t="s">
        <v>5323</v>
      </c>
      <c r="E1003" s="747" t="s">
        <v>3977</v>
      </c>
      <c r="F1003" s="665" t="s">
        <v>3966</v>
      </c>
      <c r="G1003" s="665" t="s">
        <v>4112</v>
      </c>
      <c r="H1003" s="665" t="s">
        <v>522</v>
      </c>
      <c r="I1003" s="665" t="s">
        <v>1065</v>
      </c>
      <c r="J1003" s="665" t="s">
        <v>4113</v>
      </c>
      <c r="K1003" s="665" t="s">
        <v>4114</v>
      </c>
      <c r="L1003" s="666">
        <v>0</v>
      </c>
      <c r="M1003" s="666">
        <v>0</v>
      </c>
      <c r="N1003" s="665">
        <v>4</v>
      </c>
      <c r="O1003" s="748">
        <v>2</v>
      </c>
      <c r="P1003" s="666">
        <v>0</v>
      </c>
      <c r="Q1003" s="681"/>
      <c r="R1003" s="665">
        <v>2</v>
      </c>
      <c r="S1003" s="681">
        <v>0.5</v>
      </c>
      <c r="T1003" s="748">
        <v>1</v>
      </c>
      <c r="U1003" s="704">
        <v>0.5</v>
      </c>
    </row>
    <row r="1004" spans="1:21" ht="14.4" customHeight="1" x14ac:dyDescent="0.3">
      <c r="A1004" s="664">
        <v>30</v>
      </c>
      <c r="B1004" s="665" t="s">
        <v>521</v>
      </c>
      <c r="C1004" s="665" t="s">
        <v>3971</v>
      </c>
      <c r="D1004" s="746" t="s">
        <v>5323</v>
      </c>
      <c r="E1004" s="747" t="s">
        <v>3977</v>
      </c>
      <c r="F1004" s="665" t="s">
        <v>3966</v>
      </c>
      <c r="G1004" s="665" t="s">
        <v>4112</v>
      </c>
      <c r="H1004" s="665" t="s">
        <v>522</v>
      </c>
      <c r="I1004" s="665" t="s">
        <v>4790</v>
      </c>
      <c r="J1004" s="665" t="s">
        <v>4113</v>
      </c>
      <c r="K1004" s="665" t="s">
        <v>4114</v>
      </c>
      <c r="L1004" s="666">
        <v>0</v>
      </c>
      <c r="M1004" s="666">
        <v>0</v>
      </c>
      <c r="N1004" s="665">
        <v>2</v>
      </c>
      <c r="O1004" s="748">
        <v>0.5</v>
      </c>
      <c r="P1004" s="666"/>
      <c r="Q1004" s="681"/>
      <c r="R1004" s="665"/>
      <c r="S1004" s="681">
        <v>0</v>
      </c>
      <c r="T1004" s="748"/>
      <c r="U1004" s="704">
        <v>0</v>
      </c>
    </row>
    <row r="1005" spans="1:21" ht="14.4" customHeight="1" x14ac:dyDescent="0.3">
      <c r="A1005" s="664">
        <v>30</v>
      </c>
      <c r="B1005" s="665" t="s">
        <v>521</v>
      </c>
      <c r="C1005" s="665" t="s">
        <v>3971</v>
      </c>
      <c r="D1005" s="746" t="s">
        <v>5323</v>
      </c>
      <c r="E1005" s="747" t="s">
        <v>3977</v>
      </c>
      <c r="F1005" s="665" t="s">
        <v>3966</v>
      </c>
      <c r="G1005" s="665" t="s">
        <v>4791</v>
      </c>
      <c r="H1005" s="665" t="s">
        <v>522</v>
      </c>
      <c r="I1005" s="665" t="s">
        <v>4792</v>
      </c>
      <c r="J1005" s="665" t="s">
        <v>4793</v>
      </c>
      <c r="K1005" s="665" t="s">
        <v>4794</v>
      </c>
      <c r="L1005" s="666">
        <v>0</v>
      </c>
      <c r="M1005" s="666">
        <v>0</v>
      </c>
      <c r="N1005" s="665">
        <v>1</v>
      </c>
      <c r="O1005" s="748">
        <v>1</v>
      </c>
      <c r="P1005" s="666">
        <v>0</v>
      </c>
      <c r="Q1005" s="681"/>
      <c r="R1005" s="665">
        <v>1</v>
      </c>
      <c r="S1005" s="681">
        <v>1</v>
      </c>
      <c r="T1005" s="748">
        <v>1</v>
      </c>
      <c r="U1005" s="704">
        <v>1</v>
      </c>
    </row>
    <row r="1006" spans="1:21" ht="14.4" customHeight="1" x14ac:dyDescent="0.3">
      <c r="A1006" s="664">
        <v>30</v>
      </c>
      <c r="B1006" s="665" t="s">
        <v>521</v>
      </c>
      <c r="C1006" s="665" t="s">
        <v>3971</v>
      </c>
      <c r="D1006" s="746" t="s">
        <v>5323</v>
      </c>
      <c r="E1006" s="747" t="s">
        <v>3977</v>
      </c>
      <c r="F1006" s="665" t="s">
        <v>3966</v>
      </c>
      <c r="G1006" s="665" t="s">
        <v>4795</v>
      </c>
      <c r="H1006" s="665" t="s">
        <v>522</v>
      </c>
      <c r="I1006" s="665" t="s">
        <v>4796</v>
      </c>
      <c r="J1006" s="665" t="s">
        <v>2439</v>
      </c>
      <c r="K1006" s="665" t="s">
        <v>4797</v>
      </c>
      <c r="L1006" s="666">
        <v>35.11</v>
      </c>
      <c r="M1006" s="666">
        <v>140.44</v>
      </c>
      <c r="N1006" s="665">
        <v>4</v>
      </c>
      <c r="O1006" s="748">
        <v>1</v>
      </c>
      <c r="P1006" s="666"/>
      <c r="Q1006" s="681">
        <v>0</v>
      </c>
      <c r="R1006" s="665"/>
      <c r="S1006" s="681">
        <v>0</v>
      </c>
      <c r="T1006" s="748"/>
      <c r="U1006" s="704">
        <v>0</v>
      </c>
    </row>
    <row r="1007" spans="1:21" ht="14.4" customHeight="1" x14ac:dyDescent="0.3">
      <c r="A1007" s="664">
        <v>30</v>
      </c>
      <c r="B1007" s="665" t="s">
        <v>521</v>
      </c>
      <c r="C1007" s="665" t="s">
        <v>3971</v>
      </c>
      <c r="D1007" s="746" t="s">
        <v>5323</v>
      </c>
      <c r="E1007" s="747" t="s">
        <v>3977</v>
      </c>
      <c r="F1007" s="665" t="s">
        <v>3966</v>
      </c>
      <c r="G1007" s="665" t="s">
        <v>4154</v>
      </c>
      <c r="H1007" s="665" t="s">
        <v>2584</v>
      </c>
      <c r="I1007" s="665" t="s">
        <v>2592</v>
      </c>
      <c r="J1007" s="665" t="s">
        <v>2593</v>
      </c>
      <c r="K1007" s="665" t="s">
        <v>3944</v>
      </c>
      <c r="L1007" s="666">
        <v>138.31</v>
      </c>
      <c r="M1007" s="666">
        <v>138.31</v>
      </c>
      <c r="N1007" s="665">
        <v>1</v>
      </c>
      <c r="O1007" s="748">
        <v>0.5</v>
      </c>
      <c r="P1007" s="666"/>
      <c r="Q1007" s="681">
        <v>0</v>
      </c>
      <c r="R1007" s="665"/>
      <c r="S1007" s="681">
        <v>0</v>
      </c>
      <c r="T1007" s="748"/>
      <c r="U1007" s="704">
        <v>0</v>
      </c>
    </row>
    <row r="1008" spans="1:21" ht="14.4" customHeight="1" x14ac:dyDescent="0.3">
      <c r="A1008" s="664">
        <v>30</v>
      </c>
      <c r="B1008" s="665" t="s">
        <v>521</v>
      </c>
      <c r="C1008" s="665" t="s">
        <v>3971</v>
      </c>
      <c r="D1008" s="746" t="s">
        <v>5323</v>
      </c>
      <c r="E1008" s="747" t="s">
        <v>3977</v>
      </c>
      <c r="F1008" s="665" t="s">
        <v>3966</v>
      </c>
      <c r="G1008" s="665" t="s">
        <v>4154</v>
      </c>
      <c r="H1008" s="665" t="s">
        <v>2584</v>
      </c>
      <c r="I1008" s="665" t="s">
        <v>2686</v>
      </c>
      <c r="J1008" s="665" t="s">
        <v>2593</v>
      </c>
      <c r="K1008" s="665" t="s">
        <v>3722</v>
      </c>
      <c r="L1008" s="666">
        <v>69.16</v>
      </c>
      <c r="M1008" s="666">
        <v>276.64</v>
      </c>
      <c r="N1008" s="665">
        <v>4</v>
      </c>
      <c r="O1008" s="748">
        <v>3</v>
      </c>
      <c r="P1008" s="666">
        <v>207.48</v>
      </c>
      <c r="Q1008" s="681">
        <v>0.75</v>
      </c>
      <c r="R1008" s="665">
        <v>3</v>
      </c>
      <c r="S1008" s="681">
        <v>0.75</v>
      </c>
      <c r="T1008" s="748">
        <v>2</v>
      </c>
      <c r="U1008" s="704">
        <v>0.66666666666666663</v>
      </c>
    </row>
    <row r="1009" spans="1:21" ht="14.4" customHeight="1" x14ac:dyDescent="0.3">
      <c r="A1009" s="664">
        <v>30</v>
      </c>
      <c r="B1009" s="665" t="s">
        <v>521</v>
      </c>
      <c r="C1009" s="665" t="s">
        <v>3971</v>
      </c>
      <c r="D1009" s="746" t="s">
        <v>5323</v>
      </c>
      <c r="E1009" s="747" t="s">
        <v>3977</v>
      </c>
      <c r="F1009" s="665" t="s">
        <v>3966</v>
      </c>
      <c r="G1009" s="665" t="s">
        <v>4798</v>
      </c>
      <c r="H1009" s="665" t="s">
        <v>522</v>
      </c>
      <c r="I1009" s="665" t="s">
        <v>3468</v>
      </c>
      <c r="J1009" s="665" t="s">
        <v>4799</v>
      </c>
      <c r="K1009" s="665" t="s">
        <v>4800</v>
      </c>
      <c r="L1009" s="666">
        <v>72.5</v>
      </c>
      <c r="M1009" s="666">
        <v>72.5</v>
      </c>
      <c r="N1009" s="665">
        <v>1</v>
      </c>
      <c r="O1009" s="748">
        <v>1</v>
      </c>
      <c r="P1009" s="666"/>
      <c r="Q1009" s="681">
        <v>0</v>
      </c>
      <c r="R1009" s="665"/>
      <c r="S1009" s="681">
        <v>0</v>
      </c>
      <c r="T1009" s="748"/>
      <c r="U1009" s="704">
        <v>0</v>
      </c>
    </row>
    <row r="1010" spans="1:21" ht="14.4" customHeight="1" x14ac:dyDescent="0.3">
      <c r="A1010" s="664">
        <v>30</v>
      </c>
      <c r="B1010" s="665" t="s">
        <v>521</v>
      </c>
      <c r="C1010" s="665" t="s">
        <v>3971</v>
      </c>
      <c r="D1010" s="746" t="s">
        <v>5323</v>
      </c>
      <c r="E1010" s="747" t="s">
        <v>3977</v>
      </c>
      <c r="F1010" s="665" t="s">
        <v>3966</v>
      </c>
      <c r="G1010" s="665" t="s">
        <v>4004</v>
      </c>
      <c r="H1010" s="665" t="s">
        <v>522</v>
      </c>
      <c r="I1010" s="665" t="s">
        <v>4801</v>
      </c>
      <c r="J1010" s="665" t="s">
        <v>4802</v>
      </c>
      <c r="K1010" s="665" t="s">
        <v>4514</v>
      </c>
      <c r="L1010" s="666">
        <v>0</v>
      </c>
      <c r="M1010" s="666">
        <v>0</v>
      </c>
      <c r="N1010" s="665">
        <v>2</v>
      </c>
      <c r="O1010" s="748">
        <v>0.5</v>
      </c>
      <c r="P1010" s="666"/>
      <c r="Q1010" s="681"/>
      <c r="R1010" s="665"/>
      <c r="S1010" s="681">
        <v>0</v>
      </c>
      <c r="T1010" s="748"/>
      <c r="U1010" s="704">
        <v>0</v>
      </c>
    </row>
    <row r="1011" spans="1:21" ht="14.4" customHeight="1" x14ac:dyDescent="0.3">
      <c r="A1011" s="664">
        <v>30</v>
      </c>
      <c r="B1011" s="665" t="s">
        <v>521</v>
      </c>
      <c r="C1011" s="665" t="s">
        <v>3971</v>
      </c>
      <c r="D1011" s="746" t="s">
        <v>5323</v>
      </c>
      <c r="E1011" s="747" t="s">
        <v>3977</v>
      </c>
      <c r="F1011" s="665" t="s">
        <v>3966</v>
      </c>
      <c r="G1011" s="665" t="s">
        <v>4803</v>
      </c>
      <c r="H1011" s="665" t="s">
        <v>522</v>
      </c>
      <c r="I1011" s="665" t="s">
        <v>4804</v>
      </c>
      <c r="J1011" s="665" t="s">
        <v>4805</v>
      </c>
      <c r="K1011" s="665" t="s">
        <v>4731</v>
      </c>
      <c r="L1011" s="666">
        <v>0</v>
      </c>
      <c r="M1011" s="666">
        <v>0</v>
      </c>
      <c r="N1011" s="665">
        <v>3</v>
      </c>
      <c r="O1011" s="748">
        <v>0.5</v>
      </c>
      <c r="P1011" s="666">
        <v>0</v>
      </c>
      <c r="Q1011" s="681"/>
      <c r="R1011" s="665">
        <v>3</v>
      </c>
      <c r="S1011" s="681">
        <v>1</v>
      </c>
      <c r="T1011" s="748">
        <v>0.5</v>
      </c>
      <c r="U1011" s="704">
        <v>1</v>
      </c>
    </row>
    <row r="1012" spans="1:21" ht="14.4" customHeight="1" x14ac:dyDescent="0.3">
      <c r="A1012" s="664">
        <v>30</v>
      </c>
      <c r="B1012" s="665" t="s">
        <v>521</v>
      </c>
      <c r="C1012" s="665" t="s">
        <v>3971</v>
      </c>
      <c r="D1012" s="746" t="s">
        <v>5323</v>
      </c>
      <c r="E1012" s="747" t="s">
        <v>3977</v>
      </c>
      <c r="F1012" s="665" t="s">
        <v>3966</v>
      </c>
      <c r="G1012" s="665" t="s">
        <v>4115</v>
      </c>
      <c r="H1012" s="665" t="s">
        <v>522</v>
      </c>
      <c r="I1012" s="665" t="s">
        <v>4806</v>
      </c>
      <c r="J1012" s="665" t="s">
        <v>4807</v>
      </c>
      <c r="K1012" s="665" t="s">
        <v>3738</v>
      </c>
      <c r="L1012" s="666">
        <v>207.45</v>
      </c>
      <c r="M1012" s="666">
        <v>207.45</v>
      </c>
      <c r="N1012" s="665">
        <v>1</v>
      </c>
      <c r="O1012" s="748">
        <v>1</v>
      </c>
      <c r="P1012" s="666"/>
      <c r="Q1012" s="681">
        <v>0</v>
      </c>
      <c r="R1012" s="665"/>
      <c r="S1012" s="681">
        <v>0</v>
      </c>
      <c r="T1012" s="748"/>
      <c r="U1012" s="704">
        <v>0</v>
      </c>
    </row>
    <row r="1013" spans="1:21" ht="14.4" customHeight="1" x14ac:dyDescent="0.3">
      <c r="A1013" s="664">
        <v>30</v>
      </c>
      <c r="B1013" s="665" t="s">
        <v>521</v>
      </c>
      <c r="C1013" s="665" t="s">
        <v>3971</v>
      </c>
      <c r="D1013" s="746" t="s">
        <v>5323</v>
      </c>
      <c r="E1013" s="747" t="s">
        <v>3977</v>
      </c>
      <c r="F1013" s="665" t="s">
        <v>3966</v>
      </c>
      <c r="G1013" s="665" t="s">
        <v>4160</v>
      </c>
      <c r="H1013" s="665" t="s">
        <v>522</v>
      </c>
      <c r="I1013" s="665" t="s">
        <v>1042</v>
      </c>
      <c r="J1013" s="665" t="s">
        <v>4161</v>
      </c>
      <c r="K1013" s="665" t="s">
        <v>4162</v>
      </c>
      <c r="L1013" s="666">
        <v>23.72</v>
      </c>
      <c r="M1013" s="666">
        <v>426.96</v>
      </c>
      <c r="N1013" s="665">
        <v>18</v>
      </c>
      <c r="O1013" s="748">
        <v>3</v>
      </c>
      <c r="P1013" s="666">
        <v>213.48</v>
      </c>
      <c r="Q1013" s="681">
        <v>0.5</v>
      </c>
      <c r="R1013" s="665">
        <v>9</v>
      </c>
      <c r="S1013" s="681">
        <v>0.5</v>
      </c>
      <c r="T1013" s="748">
        <v>1.5</v>
      </c>
      <c r="U1013" s="704">
        <v>0.5</v>
      </c>
    </row>
    <row r="1014" spans="1:21" ht="14.4" customHeight="1" x14ac:dyDescent="0.3">
      <c r="A1014" s="664">
        <v>30</v>
      </c>
      <c r="B1014" s="665" t="s">
        <v>521</v>
      </c>
      <c r="C1014" s="665" t="s">
        <v>3971</v>
      </c>
      <c r="D1014" s="746" t="s">
        <v>5323</v>
      </c>
      <c r="E1014" s="747" t="s">
        <v>3977</v>
      </c>
      <c r="F1014" s="665" t="s">
        <v>3966</v>
      </c>
      <c r="G1014" s="665" t="s">
        <v>4808</v>
      </c>
      <c r="H1014" s="665" t="s">
        <v>522</v>
      </c>
      <c r="I1014" s="665" t="s">
        <v>1966</v>
      </c>
      <c r="J1014" s="665" t="s">
        <v>1967</v>
      </c>
      <c r="K1014" s="665" t="s">
        <v>4809</v>
      </c>
      <c r="L1014" s="666">
        <v>140.94999999999999</v>
      </c>
      <c r="M1014" s="666">
        <v>281.89999999999998</v>
      </c>
      <c r="N1014" s="665">
        <v>2</v>
      </c>
      <c r="O1014" s="748">
        <v>1</v>
      </c>
      <c r="P1014" s="666">
        <v>281.89999999999998</v>
      </c>
      <c r="Q1014" s="681">
        <v>1</v>
      </c>
      <c r="R1014" s="665">
        <v>2</v>
      </c>
      <c r="S1014" s="681">
        <v>1</v>
      </c>
      <c r="T1014" s="748">
        <v>1</v>
      </c>
      <c r="U1014" s="704">
        <v>1</v>
      </c>
    </row>
    <row r="1015" spans="1:21" ht="14.4" customHeight="1" x14ac:dyDescent="0.3">
      <c r="A1015" s="664">
        <v>30</v>
      </c>
      <c r="B1015" s="665" t="s">
        <v>521</v>
      </c>
      <c r="C1015" s="665" t="s">
        <v>3971</v>
      </c>
      <c r="D1015" s="746" t="s">
        <v>5323</v>
      </c>
      <c r="E1015" s="747" t="s">
        <v>3977</v>
      </c>
      <c r="F1015" s="665" t="s">
        <v>3966</v>
      </c>
      <c r="G1015" s="665" t="s">
        <v>4808</v>
      </c>
      <c r="H1015" s="665" t="s">
        <v>522</v>
      </c>
      <c r="I1015" s="665" t="s">
        <v>4810</v>
      </c>
      <c r="J1015" s="665" t="s">
        <v>4811</v>
      </c>
      <c r="K1015" s="665" t="s">
        <v>4812</v>
      </c>
      <c r="L1015" s="666">
        <v>0</v>
      </c>
      <c r="M1015" s="666">
        <v>0</v>
      </c>
      <c r="N1015" s="665">
        <v>1</v>
      </c>
      <c r="O1015" s="748">
        <v>0.5</v>
      </c>
      <c r="P1015" s="666">
        <v>0</v>
      </c>
      <c r="Q1015" s="681"/>
      <c r="R1015" s="665">
        <v>1</v>
      </c>
      <c r="S1015" s="681">
        <v>1</v>
      </c>
      <c r="T1015" s="748">
        <v>0.5</v>
      </c>
      <c r="U1015" s="704">
        <v>1</v>
      </c>
    </row>
    <row r="1016" spans="1:21" ht="14.4" customHeight="1" x14ac:dyDescent="0.3">
      <c r="A1016" s="664">
        <v>30</v>
      </c>
      <c r="B1016" s="665" t="s">
        <v>521</v>
      </c>
      <c r="C1016" s="665" t="s">
        <v>3971</v>
      </c>
      <c r="D1016" s="746" t="s">
        <v>5323</v>
      </c>
      <c r="E1016" s="747" t="s">
        <v>3977</v>
      </c>
      <c r="F1016" s="665" t="s">
        <v>3966</v>
      </c>
      <c r="G1016" s="665" t="s">
        <v>4808</v>
      </c>
      <c r="H1016" s="665" t="s">
        <v>522</v>
      </c>
      <c r="I1016" s="665" t="s">
        <v>4813</v>
      </c>
      <c r="J1016" s="665" t="s">
        <v>1967</v>
      </c>
      <c r="K1016" s="665" t="s">
        <v>4814</v>
      </c>
      <c r="L1016" s="666">
        <v>0</v>
      </c>
      <c r="M1016" s="666">
        <v>0</v>
      </c>
      <c r="N1016" s="665">
        <v>3</v>
      </c>
      <c r="O1016" s="748">
        <v>0.5</v>
      </c>
      <c r="P1016" s="666">
        <v>0</v>
      </c>
      <c r="Q1016" s="681"/>
      <c r="R1016" s="665">
        <v>3</v>
      </c>
      <c r="S1016" s="681">
        <v>1</v>
      </c>
      <c r="T1016" s="748">
        <v>0.5</v>
      </c>
      <c r="U1016" s="704">
        <v>1</v>
      </c>
    </row>
    <row r="1017" spans="1:21" ht="14.4" customHeight="1" x14ac:dyDescent="0.3">
      <c r="A1017" s="664">
        <v>30</v>
      </c>
      <c r="B1017" s="665" t="s">
        <v>521</v>
      </c>
      <c r="C1017" s="665" t="s">
        <v>3971</v>
      </c>
      <c r="D1017" s="746" t="s">
        <v>5323</v>
      </c>
      <c r="E1017" s="747" t="s">
        <v>3977</v>
      </c>
      <c r="F1017" s="665" t="s">
        <v>3966</v>
      </c>
      <c r="G1017" s="665" t="s">
        <v>4815</v>
      </c>
      <c r="H1017" s="665" t="s">
        <v>522</v>
      </c>
      <c r="I1017" s="665" t="s">
        <v>1485</v>
      </c>
      <c r="J1017" s="665" t="s">
        <v>1486</v>
      </c>
      <c r="K1017" s="665" t="s">
        <v>4816</v>
      </c>
      <c r="L1017" s="666">
        <v>54.81</v>
      </c>
      <c r="M1017" s="666">
        <v>274.05</v>
      </c>
      <c r="N1017" s="665">
        <v>5</v>
      </c>
      <c r="O1017" s="748">
        <v>2.5</v>
      </c>
      <c r="P1017" s="666">
        <v>54.81</v>
      </c>
      <c r="Q1017" s="681">
        <v>0.2</v>
      </c>
      <c r="R1017" s="665">
        <v>1</v>
      </c>
      <c r="S1017" s="681">
        <v>0.2</v>
      </c>
      <c r="T1017" s="748">
        <v>0.5</v>
      </c>
      <c r="U1017" s="704">
        <v>0.2</v>
      </c>
    </row>
    <row r="1018" spans="1:21" ht="14.4" customHeight="1" x14ac:dyDescent="0.3">
      <c r="A1018" s="664">
        <v>30</v>
      </c>
      <c r="B1018" s="665" t="s">
        <v>521</v>
      </c>
      <c r="C1018" s="665" t="s">
        <v>3971</v>
      </c>
      <c r="D1018" s="746" t="s">
        <v>5323</v>
      </c>
      <c r="E1018" s="747" t="s">
        <v>3977</v>
      </c>
      <c r="F1018" s="665" t="s">
        <v>3966</v>
      </c>
      <c r="G1018" s="665" t="s">
        <v>4815</v>
      </c>
      <c r="H1018" s="665" t="s">
        <v>522</v>
      </c>
      <c r="I1018" s="665" t="s">
        <v>4817</v>
      </c>
      <c r="J1018" s="665" t="s">
        <v>4818</v>
      </c>
      <c r="K1018" s="665" t="s">
        <v>876</v>
      </c>
      <c r="L1018" s="666">
        <v>73.069999999999993</v>
      </c>
      <c r="M1018" s="666">
        <v>146.13999999999999</v>
      </c>
      <c r="N1018" s="665">
        <v>2</v>
      </c>
      <c r="O1018" s="748">
        <v>0.5</v>
      </c>
      <c r="P1018" s="666">
        <v>146.13999999999999</v>
      </c>
      <c r="Q1018" s="681">
        <v>1</v>
      </c>
      <c r="R1018" s="665">
        <v>2</v>
      </c>
      <c r="S1018" s="681">
        <v>1</v>
      </c>
      <c r="T1018" s="748">
        <v>0.5</v>
      </c>
      <c r="U1018" s="704">
        <v>1</v>
      </c>
    </row>
    <row r="1019" spans="1:21" ht="14.4" customHeight="1" x14ac:dyDescent="0.3">
      <c r="A1019" s="664">
        <v>30</v>
      </c>
      <c r="B1019" s="665" t="s">
        <v>521</v>
      </c>
      <c r="C1019" s="665" t="s">
        <v>3971</v>
      </c>
      <c r="D1019" s="746" t="s">
        <v>5323</v>
      </c>
      <c r="E1019" s="747" t="s">
        <v>3977</v>
      </c>
      <c r="F1019" s="665" t="s">
        <v>3966</v>
      </c>
      <c r="G1019" s="665" t="s">
        <v>4815</v>
      </c>
      <c r="H1019" s="665" t="s">
        <v>522</v>
      </c>
      <c r="I1019" s="665" t="s">
        <v>4819</v>
      </c>
      <c r="J1019" s="665" t="s">
        <v>4818</v>
      </c>
      <c r="K1019" s="665" t="s">
        <v>1009</v>
      </c>
      <c r="L1019" s="666">
        <v>243.59</v>
      </c>
      <c r="M1019" s="666">
        <v>487.18</v>
      </c>
      <c r="N1019" s="665">
        <v>2</v>
      </c>
      <c r="O1019" s="748">
        <v>1</v>
      </c>
      <c r="P1019" s="666"/>
      <c r="Q1019" s="681">
        <v>0</v>
      </c>
      <c r="R1019" s="665"/>
      <c r="S1019" s="681">
        <v>0</v>
      </c>
      <c r="T1019" s="748"/>
      <c r="U1019" s="704">
        <v>0</v>
      </c>
    </row>
    <row r="1020" spans="1:21" ht="14.4" customHeight="1" x14ac:dyDescent="0.3">
      <c r="A1020" s="664">
        <v>30</v>
      </c>
      <c r="B1020" s="665" t="s">
        <v>521</v>
      </c>
      <c r="C1020" s="665" t="s">
        <v>3971</v>
      </c>
      <c r="D1020" s="746" t="s">
        <v>5323</v>
      </c>
      <c r="E1020" s="747" t="s">
        <v>3977</v>
      </c>
      <c r="F1020" s="665" t="s">
        <v>3966</v>
      </c>
      <c r="G1020" s="665" t="s">
        <v>4815</v>
      </c>
      <c r="H1020" s="665" t="s">
        <v>522</v>
      </c>
      <c r="I1020" s="665" t="s">
        <v>4820</v>
      </c>
      <c r="J1020" s="665" t="s">
        <v>4821</v>
      </c>
      <c r="K1020" s="665" t="s">
        <v>4822</v>
      </c>
      <c r="L1020" s="666">
        <v>39.020000000000003</v>
      </c>
      <c r="M1020" s="666">
        <v>234.12</v>
      </c>
      <c r="N1020" s="665">
        <v>6</v>
      </c>
      <c r="O1020" s="748">
        <v>1.5</v>
      </c>
      <c r="P1020" s="666">
        <v>234.12</v>
      </c>
      <c r="Q1020" s="681">
        <v>1</v>
      </c>
      <c r="R1020" s="665">
        <v>6</v>
      </c>
      <c r="S1020" s="681">
        <v>1</v>
      </c>
      <c r="T1020" s="748">
        <v>1.5</v>
      </c>
      <c r="U1020" s="704">
        <v>1</v>
      </c>
    </row>
    <row r="1021" spans="1:21" ht="14.4" customHeight="1" x14ac:dyDescent="0.3">
      <c r="A1021" s="664">
        <v>30</v>
      </c>
      <c r="B1021" s="665" t="s">
        <v>521</v>
      </c>
      <c r="C1021" s="665" t="s">
        <v>3971</v>
      </c>
      <c r="D1021" s="746" t="s">
        <v>5323</v>
      </c>
      <c r="E1021" s="747" t="s">
        <v>3977</v>
      </c>
      <c r="F1021" s="665" t="s">
        <v>3966</v>
      </c>
      <c r="G1021" s="665" t="s">
        <v>4815</v>
      </c>
      <c r="H1021" s="665" t="s">
        <v>522</v>
      </c>
      <c r="I1021" s="665" t="s">
        <v>4823</v>
      </c>
      <c r="J1021" s="665" t="s">
        <v>1486</v>
      </c>
      <c r="K1021" s="665" t="s">
        <v>4824</v>
      </c>
      <c r="L1021" s="666">
        <v>0</v>
      </c>
      <c r="M1021" s="666">
        <v>0</v>
      </c>
      <c r="N1021" s="665">
        <v>2</v>
      </c>
      <c r="O1021" s="748">
        <v>1</v>
      </c>
      <c r="P1021" s="666">
        <v>0</v>
      </c>
      <c r="Q1021" s="681"/>
      <c r="R1021" s="665">
        <v>2</v>
      </c>
      <c r="S1021" s="681">
        <v>1</v>
      </c>
      <c r="T1021" s="748">
        <v>1</v>
      </c>
      <c r="U1021" s="704">
        <v>1</v>
      </c>
    </row>
    <row r="1022" spans="1:21" ht="14.4" customHeight="1" x14ac:dyDescent="0.3">
      <c r="A1022" s="664">
        <v>30</v>
      </c>
      <c r="B1022" s="665" t="s">
        <v>521</v>
      </c>
      <c r="C1022" s="665" t="s">
        <v>3971</v>
      </c>
      <c r="D1022" s="746" t="s">
        <v>5323</v>
      </c>
      <c r="E1022" s="747" t="s">
        <v>3977</v>
      </c>
      <c r="F1022" s="665" t="s">
        <v>3966</v>
      </c>
      <c r="G1022" s="665" t="s">
        <v>4163</v>
      </c>
      <c r="H1022" s="665" t="s">
        <v>522</v>
      </c>
      <c r="I1022" s="665" t="s">
        <v>784</v>
      </c>
      <c r="J1022" s="665" t="s">
        <v>785</v>
      </c>
      <c r="K1022" s="665" t="s">
        <v>4164</v>
      </c>
      <c r="L1022" s="666">
        <v>91.11</v>
      </c>
      <c r="M1022" s="666">
        <v>1093.32</v>
      </c>
      <c r="N1022" s="665">
        <v>12</v>
      </c>
      <c r="O1022" s="748">
        <v>4</v>
      </c>
      <c r="P1022" s="666">
        <v>182.22</v>
      </c>
      <c r="Q1022" s="681">
        <v>0.16666666666666669</v>
      </c>
      <c r="R1022" s="665">
        <v>2</v>
      </c>
      <c r="S1022" s="681">
        <v>0.16666666666666666</v>
      </c>
      <c r="T1022" s="748">
        <v>0.5</v>
      </c>
      <c r="U1022" s="704">
        <v>0.125</v>
      </c>
    </row>
    <row r="1023" spans="1:21" ht="14.4" customHeight="1" x14ac:dyDescent="0.3">
      <c r="A1023" s="664">
        <v>30</v>
      </c>
      <c r="B1023" s="665" t="s">
        <v>521</v>
      </c>
      <c r="C1023" s="665" t="s">
        <v>3971</v>
      </c>
      <c r="D1023" s="746" t="s">
        <v>5323</v>
      </c>
      <c r="E1023" s="747" t="s">
        <v>3977</v>
      </c>
      <c r="F1023" s="665" t="s">
        <v>3966</v>
      </c>
      <c r="G1023" s="665" t="s">
        <v>4163</v>
      </c>
      <c r="H1023" s="665" t="s">
        <v>522</v>
      </c>
      <c r="I1023" s="665" t="s">
        <v>4825</v>
      </c>
      <c r="J1023" s="665" t="s">
        <v>785</v>
      </c>
      <c r="K1023" s="665" t="s">
        <v>4164</v>
      </c>
      <c r="L1023" s="666">
        <v>91.11</v>
      </c>
      <c r="M1023" s="666">
        <v>91.11</v>
      </c>
      <c r="N1023" s="665">
        <v>1</v>
      </c>
      <c r="O1023" s="748">
        <v>1</v>
      </c>
      <c r="P1023" s="666">
        <v>91.11</v>
      </c>
      <c r="Q1023" s="681">
        <v>1</v>
      </c>
      <c r="R1023" s="665">
        <v>1</v>
      </c>
      <c r="S1023" s="681">
        <v>1</v>
      </c>
      <c r="T1023" s="748">
        <v>1</v>
      </c>
      <c r="U1023" s="704">
        <v>1</v>
      </c>
    </row>
    <row r="1024" spans="1:21" ht="14.4" customHeight="1" x14ac:dyDescent="0.3">
      <c r="A1024" s="664">
        <v>30</v>
      </c>
      <c r="B1024" s="665" t="s">
        <v>521</v>
      </c>
      <c r="C1024" s="665" t="s">
        <v>3971</v>
      </c>
      <c r="D1024" s="746" t="s">
        <v>5323</v>
      </c>
      <c r="E1024" s="747" t="s">
        <v>3977</v>
      </c>
      <c r="F1024" s="665" t="s">
        <v>3966</v>
      </c>
      <c r="G1024" s="665" t="s">
        <v>4163</v>
      </c>
      <c r="H1024" s="665" t="s">
        <v>522</v>
      </c>
      <c r="I1024" s="665" t="s">
        <v>4661</v>
      </c>
      <c r="J1024" s="665" t="s">
        <v>785</v>
      </c>
      <c r="K1024" s="665" t="s">
        <v>4164</v>
      </c>
      <c r="L1024" s="666">
        <v>91.11</v>
      </c>
      <c r="M1024" s="666">
        <v>1275.54</v>
      </c>
      <c r="N1024" s="665">
        <v>14</v>
      </c>
      <c r="O1024" s="748">
        <v>3</v>
      </c>
      <c r="P1024" s="666">
        <v>182.22</v>
      </c>
      <c r="Q1024" s="681">
        <v>0.14285714285714285</v>
      </c>
      <c r="R1024" s="665">
        <v>2</v>
      </c>
      <c r="S1024" s="681">
        <v>0.14285714285714285</v>
      </c>
      <c r="T1024" s="748">
        <v>0.5</v>
      </c>
      <c r="U1024" s="704">
        <v>0.16666666666666666</v>
      </c>
    </row>
    <row r="1025" spans="1:21" ht="14.4" customHeight="1" x14ac:dyDescent="0.3">
      <c r="A1025" s="664">
        <v>30</v>
      </c>
      <c r="B1025" s="665" t="s">
        <v>521</v>
      </c>
      <c r="C1025" s="665" t="s">
        <v>3971</v>
      </c>
      <c r="D1025" s="746" t="s">
        <v>5323</v>
      </c>
      <c r="E1025" s="747" t="s">
        <v>3977</v>
      </c>
      <c r="F1025" s="665" t="s">
        <v>3966</v>
      </c>
      <c r="G1025" s="665" t="s">
        <v>4163</v>
      </c>
      <c r="H1025" s="665" t="s">
        <v>522</v>
      </c>
      <c r="I1025" s="665" t="s">
        <v>4826</v>
      </c>
      <c r="J1025" s="665" t="s">
        <v>785</v>
      </c>
      <c r="K1025" s="665" t="s">
        <v>4164</v>
      </c>
      <c r="L1025" s="666">
        <v>91.11</v>
      </c>
      <c r="M1025" s="666">
        <v>182.22</v>
      </c>
      <c r="N1025" s="665">
        <v>2</v>
      </c>
      <c r="O1025" s="748">
        <v>0.5</v>
      </c>
      <c r="P1025" s="666">
        <v>182.22</v>
      </c>
      <c r="Q1025" s="681">
        <v>1</v>
      </c>
      <c r="R1025" s="665">
        <v>2</v>
      </c>
      <c r="S1025" s="681">
        <v>1</v>
      </c>
      <c r="T1025" s="748">
        <v>0.5</v>
      </c>
      <c r="U1025" s="704">
        <v>1</v>
      </c>
    </row>
    <row r="1026" spans="1:21" ht="14.4" customHeight="1" x14ac:dyDescent="0.3">
      <c r="A1026" s="664">
        <v>30</v>
      </c>
      <c r="B1026" s="665" t="s">
        <v>521</v>
      </c>
      <c r="C1026" s="665" t="s">
        <v>3971</v>
      </c>
      <c r="D1026" s="746" t="s">
        <v>5323</v>
      </c>
      <c r="E1026" s="747" t="s">
        <v>3977</v>
      </c>
      <c r="F1026" s="665" t="s">
        <v>3966</v>
      </c>
      <c r="G1026" s="665" t="s">
        <v>4402</v>
      </c>
      <c r="H1026" s="665" t="s">
        <v>522</v>
      </c>
      <c r="I1026" s="665" t="s">
        <v>4827</v>
      </c>
      <c r="J1026" s="665" t="s">
        <v>4828</v>
      </c>
      <c r="K1026" s="665" t="s">
        <v>4829</v>
      </c>
      <c r="L1026" s="666">
        <v>0</v>
      </c>
      <c r="M1026" s="666">
        <v>0</v>
      </c>
      <c r="N1026" s="665">
        <v>2</v>
      </c>
      <c r="O1026" s="748">
        <v>1</v>
      </c>
      <c r="P1026" s="666"/>
      <c r="Q1026" s="681"/>
      <c r="R1026" s="665"/>
      <c r="S1026" s="681">
        <v>0</v>
      </c>
      <c r="T1026" s="748"/>
      <c r="U1026" s="704">
        <v>0</v>
      </c>
    </row>
    <row r="1027" spans="1:21" ht="14.4" customHeight="1" x14ac:dyDescent="0.3">
      <c r="A1027" s="664">
        <v>30</v>
      </c>
      <c r="B1027" s="665" t="s">
        <v>521</v>
      </c>
      <c r="C1027" s="665" t="s">
        <v>3971</v>
      </c>
      <c r="D1027" s="746" t="s">
        <v>5323</v>
      </c>
      <c r="E1027" s="747" t="s">
        <v>3977</v>
      </c>
      <c r="F1027" s="665" t="s">
        <v>3966</v>
      </c>
      <c r="G1027" s="665" t="s">
        <v>4830</v>
      </c>
      <c r="H1027" s="665" t="s">
        <v>522</v>
      </c>
      <c r="I1027" s="665" t="s">
        <v>4831</v>
      </c>
      <c r="J1027" s="665" t="s">
        <v>4832</v>
      </c>
      <c r="K1027" s="665" t="s">
        <v>4833</v>
      </c>
      <c r="L1027" s="666">
        <v>0</v>
      </c>
      <c r="M1027" s="666">
        <v>0</v>
      </c>
      <c r="N1027" s="665">
        <v>4</v>
      </c>
      <c r="O1027" s="748">
        <v>2</v>
      </c>
      <c r="P1027" s="666">
        <v>0</v>
      </c>
      <c r="Q1027" s="681"/>
      <c r="R1027" s="665">
        <v>4</v>
      </c>
      <c r="S1027" s="681">
        <v>1</v>
      </c>
      <c r="T1027" s="748">
        <v>2</v>
      </c>
      <c r="U1027" s="704">
        <v>1</v>
      </c>
    </row>
    <row r="1028" spans="1:21" ht="14.4" customHeight="1" x14ac:dyDescent="0.3">
      <c r="A1028" s="664">
        <v>30</v>
      </c>
      <c r="B1028" s="665" t="s">
        <v>521</v>
      </c>
      <c r="C1028" s="665" t="s">
        <v>3971</v>
      </c>
      <c r="D1028" s="746" t="s">
        <v>5323</v>
      </c>
      <c r="E1028" s="747" t="s">
        <v>3977</v>
      </c>
      <c r="F1028" s="665" t="s">
        <v>3966</v>
      </c>
      <c r="G1028" s="665" t="s">
        <v>4830</v>
      </c>
      <c r="H1028" s="665" t="s">
        <v>522</v>
      </c>
      <c r="I1028" s="665" t="s">
        <v>4834</v>
      </c>
      <c r="J1028" s="665" t="s">
        <v>4835</v>
      </c>
      <c r="K1028" s="665" t="s">
        <v>4836</v>
      </c>
      <c r="L1028" s="666">
        <v>46.75</v>
      </c>
      <c r="M1028" s="666">
        <v>187</v>
      </c>
      <c r="N1028" s="665">
        <v>4</v>
      </c>
      <c r="O1028" s="748">
        <v>1</v>
      </c>
      <c r="P1028" s="666">
        <v>187</v>
      </c>
      <c r="Q1028" s="681">
        <v>1</v>
      </c>
      <c r="R1028" s="665">
        <v>4</v>
      </c>
      <c r="S1028" s="681">
        <v>1</v>
      </c>
      <c r="T1028" s="748">
        <v>1</v>
      </c>
      <c r="U1028" s="704">
        <v>1</v>
      </c>
    </row>
    <row r="1029" spans="1:21" ht="14.4" customHeight="1" x14ac:dyDescent="0.3">
      <c r="A1029" s="664">
        <v>30</v>
      </c>
      <c r="B1029" s="665" t="s">
        <v>521</v>
      </c>
      <c r="C1029" s="665" t="s">
        <v>3971</v>
      </c>
      <c r="D1029" s="746" t="s">
        <v>5323</v>
      </c>
      <c r="E1029" s="747" t="s">
        <v>3977</v>
      </c>
      <c r="F1029" s="665" t="s">
        <v>3966</v>
      </c>
      <c r="G1029" s="665" t="s">
        <v>4830</v>
      </c>
      <c r="H1029" s="665" t="s">
        <v>522</v>
      </c>
      <c r="I1029" s="665" t="s">
        <v>3274</v>
      </c>
      <c r="J1029" s="665" t="s">
        <v>4837</v>
      </c>
      <c r="K1029" s="665" t="s">
        <v>4838</v>
      </c>
      <c r="L1029" s="666">
        <v>46.75</v>
      </c>
      <c r="M1029" s="666">
        <v>46.75</v>
      </c>
      <c r="N1029" s="665">
        <v>1</v>
      </c>
      <c r="O1029" s="748">
        <v>1</v>
      </c>
      <c r="P1029" s="666">
        <v>46.75</v>
      </c>
      <c r="Q1029" s="681">
        <v>1</v>
      </c>
      <c r="R1029" s="665">
        <v>1</v>
      </c>
      <c r="S1029" s="681">
        <v>1</v>
      </c>
      <c r="T1029" s="748">
        <v>1</v>
      </c>
      <c r="U1029" s="704">
        <v>1</v>
      </c>
    </row>
    <row r="1030" spans="1:21" ht="14.4" customHeight="1" x14ac:dyDescent="0.3">
      <c r="A1030" s="664">
        <v>30</v>
      </c>
      <c r="B1030" s="665" t="s">
        <v>521</v>
      </c>
      <c r="C1030" s="665" t="s">
        <v>3971</v>
      </c>
      <c r="D1030" s="746" t="s">
        <v>5323</v>
      </c>
      <c r="E1030" s="747" t="s">
        <v>3977</v>
      </c>
      <c r="F1030" s="665" t="s">
        <v>3966</v>
      </c>
      <c r="G1030" s="665" t="s">
        <v>4830</v>
      </c>
      <c r="H1030" s="665" t="s">
        <v>522</v>
      </c>
      <c r="I1030" s="665" t="s">
        <v>4839</v>
      </c>
      <c r="J1030" s="665" t="s">
        <v>4837</v>
      </c>
      <c r="K1030" s="665" t="s">
        <v>4840</v>
      </c>
      <c r="L1030" s="666">
        <v>0</v>
      </c>
      <c r="M1030" s="666">
        <v>0</v>
      </c>
      <c r="N1030" s="665">
        <v>2</v>
      </c>
      <c r="O1030" s="748">
        <v>1</v>
      </c>
      <c r="P1030" s="666"/>
      <c r="Q1030" s="681"/>
      <c r="R1030" s="665"/>
      <c r="S1030" s="681">
        <v>0</v>
      </c>
      <c r="T1030" s="748"/>
      <c r="U1030" s="704">
        <v>0</v>
      </c>
    </row>
    <row r="1031" spans="1:21" ht="14.4" customHeight="1" x14ac:dyDescent="0.3">
      <c r="A1031" s="664">
        <v>30</v>
      </c>
      <c r="B1031" s="665" t="s">
        <v>521</v>
      </c>
      <c r="C1031" s="665" t="s">
        <v>3971</v>
      </c>
      <c r="D1031" s="746" t="s">
        <v>5323</v>
      </c>
      <c r="E1031" s="747" t="s">
        <v>3977</v>
      </c>
      <c r="F1031" s="665" t="s">
        <v>3966</v>
      </c>
      <c r="G1031" s="665" t="s">
        <v>4830</v>
      </c>
      <c r="H1031" s="665" t="s">
        <v>522</v>
      </c>
      <c r="I1031" s="665" t="s">
        <v>3343</v>
      </c>
      <c r="J1031" s="665" t="s">
        <v>3344</v>
      </c>
      <c r="K1031" s="665" t="s">
        <v>4841</v>
      </c>
      <c r="L1031" s="666">
        <v>93.49</v>
      </c>
      <c r="M1031" s="666">
        <v>280.46999999999997</v>
      </c>
      <c r="N1031" s="665">
        <v>3</v>
      </c>
      <c r="O1031" s="748">
        <v>1</v>
      </c>
      <c r="P1031" s="666"/>
      <c r="Q1031" s="681">
        <v>0</v>
      </c>
      <c r="R1031" s="665"/>
      <c r="S1031" s="681">
        <v>0</v>
      </c>
      <c r="T1031" s="748"/>
      <c r="U1031" s="704">
        <v>0</v>
      </c>
    </row>
    <row r="1032" spans="1:21" ht="14.4" customHeight="1" x14ac:dyDescent="0.3">
      <c r="A1032" s="664">
        <v>30</v>
      </c>
      <c r="B1032" s="665" t="s">
        <v>521</v>
      </c>
      <c r="C1032" s="665" t="s">
        <v>3971</v>
      </c>
      <c r="D1032" s="746" t="s">
        <v>5323</v>
      </c>
      <c r="E1032" s="747" t="s">
        <v>3977</v>
      </c>
      <c r="F1032" s="665" t="s">
        <v>3966</v>
      </c>
      <c r="G1032" s="665" t="s">
        <v>4842</v>
      </c>
      <c r="H1032" s="665" t="s">
        <v>522</v>
      </c>
      <c r="I1032" s="665" t="s">
        <v>4843</v>
      </c>
      <c r="J1032" s="665" t="s">
        <v>4844</v>
      </c>
      <c r="K1032" s="665" t="s">
        <v>4305</v>
      </c>
      <c r="L1032" s="666">
        <v>2162.38</v>
      </c>
      <c r="M1032" s="666">
        <v>8649.52</v>
      </c>
      <c r="N1032" s="665">
        <v>4</v>
      </c>
      <c r="O1032" s="748">
        <v>2</v>
      </c>
      <c r="P1032" s="666"/>
      <c r="Q1032" s="681">
        <v>0</v>
      </c>
      <c r="R1032" s="665"/>
      <c r="S1032" s="681">
        <v>0</v>
      </c>
      <c r="T1032" s="748"/>
      <c r="U1032" s="704">
        <v>0</v>
      </c>
    </row>
    <row r="1033" spans="1:21" ht="14.4" customHeight="1" x14ac:dyDescent="0.3">
      <c r="A1033" s="664">
        <v>30</v>
      </c>
      <c r="B1033" s="665" t="s">
        <v>521</v>
      </c>
      <c r="C1033" s="665" t="s">
        <v>3971</v>
      </c>
      <c r="D1033" s="746" t="s">
        <v>5323</v>
      </c>
      <c r="E1033" s="747" t="s">
        <v>3977</v>
      </c>
      <c r="F1033" s="665" t="s">
        <v>3966</v>
      </c>
      <c r="G1033" s="665" t="s">
        <v>4842</v>
      </c>
      <c r="H1033" s="665" t="s">
        <v>522</v>
      </c>
      <c r="I1033" s="665" t="s">
        <v>4845</v>
      </c>
      <c r="J1033" s="665" t="s">
        <v>4844</v>
      </c>
      <c r="K1033" s="665" t="s">
        <v>4846</v>
      </c>
      <c r="L1033" s="666">
        <v>0</v>
      </c>
      <c r="M1033" s="666">
        <v>0</v>
      </c>
      <c r="N1033" s="665">
        <v>8</v>
      </c>
      <c r="O1033" s="748">
        <v>3</v>
      </c>
      <c r="P1033" s="666"/>
      <c r="Q1033" s="681"/>
      <c r="R1033" s="665"/>
      <c r="S1033" s="681">
        <v>0</v>
      </c>
      <c r="T1033" s="748"/>
      <c r="U1033" s="704">
        <v>0</v>
      </c>
    </row>
    <row r="1034" spans="1:21" ht="14.4" customHeight="1" x14ac:dyDescent="0.3">
      <c r="A1034" s="664">
        <v>30</v>
      </c>
      <c r="B1034" s="665" t="s">
        <v>521</v>
      </c>
      <c r="C1034" s="665" t="s">
        <v>3971</v>
      </c>
      <c r="D1034" s="746" t="s">
        <v>5323</v>
      </c>
      <c r="E1034" s="747" t="s">
        <v>3977</v>
      </c>
      <c r="F1034" s="665" t="s">
        <v>3966</v>
      </c>
      <c r="G1034" s="665" t="s">
        <v>4170</v>
      </c>
      <c r="H1034" s="665" t="s">
        <v>522</v>
      </c>
      <c r="I1034" s="665" t="s">
        <v>4847</v>
      </c>
      <c r="J1034" s="665" t="s">
        <v>4848</v>
      </c>
      <c r="K1034" s="665" t="s">
        <v>3732</v>
      </c>
      <c r="L1034" s="666">
        <v>9.2799999999999994</v>
      </c>
      <c r="M1034" s="666">
        <v>27.839999999999996</v>
      </c>
      <c r="N1034" s="665">
        <v>3</v>
      </c>
      <c r="O1034" s="748">
        <v>1.5</v>
      </c>
      <c r="P1034" s="666">
        <v>27.839999999999996</v>
      </c>
      <c r="Q1034" s="681">
        <v>1</v>
      </c>
      <c r="R1034" s="665">
        <v>3</v>
      </c>
      <c r="S1034" s="681">
        <v>1</v>
      </c>
      <c r="T1034" s="748">
        <v>1.5</v>
      </c>
      <c r="U1034" s="704">
        <v>1</v>
      </c>
    </row>
    <row r="1035" spans="1:21" ht="14.4" customHeight="1" x14ac:dyDescent="0.3">
      <c r="A1035" s="664">
        <v>30</v>
      </c>
      <c r="B1035" s="665" t="s">
        <v>521</v>
      </c>
      <c r="C1035" s="665" t="s">
        <v>3971</v>
      </c>
      <c r="D1035" s="746" t="s">
        <v>5323</v>
      </c>
      <c r="E1035" s="747" t="s">
        <v>3977</v>
      </c>
      <c r="F1035" s="665" t="s">
        <v>3966</v>
      </c>
      <c r="G1035" s="665" t="s">
        <v>4173</v>
      </c>
      <c r="H1035" s="665" t="s">
        <v>2584</v>
      </c>
      <c r="I1035" s="665" t="s">
        <v>2861</v>
      </c>
      <c r="J1035" s="665" t="s">
        <v>2862</v>
      </c>
      <c r="K1035" s="665" t="s">
        <v>3722</v>
      </c>
      <c r="L1035" s="666">
        <v>132</v>
      </c>
      <c r="M1035" s="666">
        <v>1188</v>
      </c>
      <c r="N1035" s="665">
        <v>9</v>
      </c>
      <c r="O1035" s="748">
        <v>2</v>
      </c>
      <c r="P1035" s="666">
        <v>1188</v>
      </c>
      <c r="Q1035" s="681">
        <v>1</v>
      </c>
      <c r="R1035" s="665">
        <v>9</v>
      </c>
      <c r="S1035" s="681">
        <v>1</v>
      </c>
      <c r="T1035" s="748">
        <v>2</v>
      </c>
      <c r="U1035" s="704">
        <v>1</v>
      </c>
    </row>
    <row r="1036" spans="1:21" ht="14.4" customHeight="1" x14ac:dyDescent="0.3">
      <c r="A1036" s="664">
        <v>30</v>
      </c>
      <c r="B1036" s="665" t="s">
        <v>521</v>
      </c>
      <c r="C1036" s="665" t="s">
        <v>3971</v>
      </c>
      <c r="D1036" s="746" t="s">
        <v>5323</v>
      </c>
      <c r="E1036" s="747" t="s">
        <v>3977</v>
      </c>
      <c r="F1036" s="665" t="s">
        <v>3966</v>
      </c>
      <c r="G1036" s="665" t="s">
        <v>4177</v>
      </c>
      <c r="H1036" s="665" t="s">
        <v>522</v>
      </c>
      <c r="I1036" s="665" t="s">
        <v>4849</v>
      </c>
      <c r="J1036" s="665" t="s">
        <v>4178</v>
      </c>
      <c r="K1036" s="665" t="s">
        <v>4850</v>
      </c>
      <c r="L1036" s="666">
        <v>69.39</v>
      </c>
      <c r="M1036" s="666">
        <v>69.39</v>
      </c>
      <c r="N1036" s="665">
        <v>1</v>
      </c>
      <c r="O1036" s="748">
        <v>1</v>
      </c>
      <c r="P1036" s="666">
        <v>69.39</v>
      </c>
      <c r="Q1036" s="681">
        <v>1</v>
      </c>
      <c r="R1036" s="665">
        <v>1</v>
      </c>
      <c r="S1036" s="681">
        <v>1</v>
      </c>
      <c r="T1036" s="748">
        <v>1</v>
      </c>
      <c r="U1036" s="704">
        <v>1</v>
      </c>
    </row>
    <row r="1037" spans="1:21" ht="14.4" customHeight="1" x14ac:dyDescent="0.3">
      <c r="A1037" s="664">
        <v>30</v>
      </c>
      <c r="B1037" s="665" t="s">
        <v>521</v>
      </c>
      <c r="C1037" s="665" t="s">
        <v>3971</v>
      </c>
      <c r="D1037" s="746" t="s">
        <v>5323</v>
      </c>
      <c r="E1037" s="747" t="s">
        <v>3977</v>
      </c>
      <c r="F1037" s="665" t="s">
        <v>3966</v>
      </c>
      <c r="G1037" s="665" t="s">
        <v>4177</v>
      </c>
      <c r="H1037" s="665" t="s">
        <v>522</v>
      </c>
      <c r="I1037" s="665" t="s">
        <v>4851</v>
      </c>
      <c r="J1037" s="665" t="s">
        <v>4852</v>
      </c>
      <c r="K1037" s="665" t="s">
        <v>4104</v>
      </c>
      <c r="L1037" s="666">
        <v>0</v>
      </c>
      <c r="M1037" s="666">
        <v>0</v>
      </c>
      <c r="N1037" s="665">
        <v>5</v>
      </c>
      <c r="O1037" s="748">
        <v>2</v>
      </c>
      <c r="P1037" s="666">
        <v>0</v>
      </c>
      <c r="Q1037" s="681"/>
      <c r="R1037" s="665">
        <v>5</v>
      </c>
      <c r="S1037" s="681">
        <v>1</v>
      </c>
      <c r="T1037" s="748">
        <v>2</v>
      </c>
      <c r="U1037" s="704">
        <v>1</v>
      </c>
    </row>
    <row r="1038" spans="1:21" ht="14.4" customHeight="1" x14ac:dyDescent="0.3">
      <c r="A1038" s="664">
        <v>30</v>
      </c>
      <c r="B1038" s="665" t="s">
        <v>521</v>
      </c>
      <c r="C1038" s="665" t="s">
        <v>3971</v>
      </c>
      <c r="D1038" s="746" t="s">
        <v>5323</v>
      </c>
      <c r="E1038" s="747" t="s">
        <v>3977</v>
      </c>
      <c r="F1038" s="665" t="s">
        <v>3966</v>
      </c>
      <c r="G1038" s="665" t="s">
        <v>4853</v>
      </c>
      <c r="H1038" s="665" t="s">
        <v>2584</v>
      </c>
      <c r="I1038" s="665" t="s">
        <v>4854</v>
      </c>
      <c r="J1038" s="665" t="s">
        <v>2676</v>
      </c>
      <c r="K1038" s="665" t="s">
        <v>4855</v>
      </c>
      <c r="L1038" s="666">
        <v>556.04</v>
      </c>
      <c r="M1038" s="666">
        <v>556.04</v>
      </c>
      <c r="N1038" s="665">
        <v>1</v>
      </c>
      <c r="O1038" s="748">
        <v>0.5</v>
      </c>
      <c r="P1038" s="666"/>
      <c r="Q1038" s="681">
        <v>0</v>
      </c>
      <c r="R1038" s="665"/>
      <c r="S1038" s="681">
        <v>0</v>
      </c>
      <c r="T1038" s="748"/>
      <c r="U1038" s="704">
        <v>0</v>
      </c>
    </row>
    <row r="1039" spans="1:21" ht="14.4" customHeight="1" x14ac:dyDescent="0.3">
      <c r="A1039" s="664">
        <v>30</v>
      </c>
      <c r="B1039" s="665" t="s">
        <v>521</v>
      </c>
      <c r="C1039" s="665" t="s">
        <v>3971</v>
      </c>
      <c r="D1039" s="746" t="s">
        <v>5323</v>
      </c>
      <c r="E1039" s="747" t="s">
        <v>3977</v>
      </c>
      <c r="F1039" s="665" t="s">
        <v>3966</v>
      </c>
      <c r="G1039" s="665" t="s">
        <v>4014</v>
      </c>
      <c r="H1039" s="665" t="s">
        <v>522</v>
      </c>
      <c r="I1039" s="665" t="s">
        <v>4016</v>
      </c>
      <c r="J1039" s="665" t="s">
        <v>4017</v>
      </c>
      <c r="K1039" s="665" t="s">
        <v>4018</v>
      </c>
      <c r="L1039" s="666">
        <v>0</v>
      </c>
      <c r="M1039" s="666">
        <v>0</v>
      </c>
      <c r="N1039" s="665">
        <v>1</v>
      </c>
      <c r="O1039" s="748">
        <v>0.5</v>
      </c>
      <c r="P1039" s="666">
        <v>0</v>
      </c>
      <c r="Q1039" s="681"/>
      <c r="R1039" s="665">
        <v>1</v>
      </c>
      <c r="S1039" s="681">
        <v>1</v>
      </c>
      <c r="T1039" s="748">
        <v>0.5</v>
      </c>
      <c r="U1039" s="704">
        <v>1</v>
      </c>
    </row>
    <row r="1040" spans="1:21" ht="14.4" customHeight="1" x14ac:dyDescent="0.3">
      <c r="A1040" s="664">
        <v>30</v>
      </c>
      <c r="B1040" s="665" t="s">
        <v>521</v>
      </c>
      <c r="C1040" s="665" t="s">
        <v>3971</v>
      </c>
      <c r="D1040" s="746" t="s">
        <v>5323</v>
      </c>
      <c r="E1040" s="747" t="s">
        <v>3977</v>
      </c>
      <c r="F1040" s="665" t="s">
        <v>3966</v>
      </c>
      <c r="G1040" s="665" t="s">
        <v>4014</v>
      </c>
      <c r="H1040" s="665" t="s">
        <v>522</v>
      </c>
      <c r="I1040" s="665" t="s">
        <v>1154</v>
      </c>
      <c r="J1040" s="665" t="s">
        <v>4017</v>
      </c>
      <c r="K1040" s="665" t="s">
        <v>4015</v>
      </c>
      <c r="L1040" s="666">
        <v>63.7</v>
      </c>
      <c r="M1040" s="666">
        <v>445.9</v>
      </c>
      <c r="N1040" s="665">
        <v>7</v>
      </c>
      <c r="O1040" s="748">
        <v>4</v>
      </c>
      <c r="P1040" s="666">
        <v>318.5</v>
      </c>
      <c r="Q1040" s="681">
        <v>0.7142857142857143</v>
      </c>
      <c r="R1040" s="665">
        <v>5</v>
      </c>
      <c r="S1040" s="681">
        <v>0.7142857142857143</v>
      </c>
      <c r="T1040" s="748">
        <v>3</v>
      </c>
      <c r="U1040" s="704">
        <v>0.75</v>
      </c>
    </row>
    <row r="1041" spans="1:21" ht="14.4" customHeight="1" x14ac:dyDescent="0.3">
      <c r="A1041" s="664">
        <v>30</v>
      </c>
      <c r="B1041" s="665" t="s">
        <v>521</v>
      </c>
      <c r="C1041" s="665" t="s">
        <v>3971</v>
      </c>
      <c r="D1041" s="746" t="s">
        <v>5323</v>
      </c>
      <c r="E1041" s="747" t="s">
        <v>3977</v>
      </c>
      <c r="F1041" s="665" t="s">
        <v>3966</v>
      </c>
      <c r="G1041" s="665" t="s">
        <v>4019</v>
      </c>
      <c r="H1041" s="665" t="s">
        <v>2584</v>
      </c>
      <c r="I1041" s="665" t="s">
        <v>2701</v>
      </c>
      <c r="J1041" s="665" t="s">
        <v>2706</v>
      </c>
      <c r="K1041" s="665" t="s">
        <v>3892</v>
      </c>
      <c r="L1041" s="666">
        <v>424.24</v>
      </c>
      <c r="M1041" s="666">
        <v>8060.5599999999995</v>
      </c>
      <c r="N1041" s="665">
        <v>19</v>
      </c>
      <c r="O1041" s="748">
        <v>6.5</v>
      </c>
      <c r="P1041" s="666">
        <v>2969.68</v>
      </c>
      <c r="Q1041" s="681">
        <v>0.36842105263157893</v>
      </c>
      <c r="R1041" s="665">
        <v>7</v>
      </c>
      <c r="S1041" s="681">
        <v>0.36842105263157893</v>
      </c>
      <c r="T1041" s="748">
        <v>1.25</v>
      </c>
      <c r="U1041" s="704">
        <v>0.19230769230769232</v>
      </c>
    </row>
    <row r="1042" spans="1:21" ht="14.4" customHeight="1" x14ac:dyDescent="0.3">
      <c r="A1042" s="664">
        <v>30</v>
      </c>
      <c r="B1042" s="665" t="s">
        <v>521</v>
      </c>
      <c r="C1042" s="665" t="s">
        <v>3971</v>
      </c>
      <c r="D1042" s="746" t="s">
        <v>5323</v>
      </c>
      <c r="E1042" s="747" t="s">
        <v>3977</v>
      </c>
      <c r="F1042" s="665" t="s">
        <v>3966</v>
      </c>
      <c r="G1042" s="665" t="s">
        <v>4019</v>
      </c>
      <c r="H1042" s="665" t="s">
        <v>2584</v>
      </c>
      <c r="I1042" s="665" t="s">
        <v>2705</v>
      </c>
      <c r="J1042" s="665" t="s">
        <v>2706</v>
      </c>
      <c r="K1042" s="665" t="s">
        <v>3893</v>
      </c>
      <c r="L1042" s="666">
        <v>848.49</v>
      </c>
      <c r="M1042" s="666">
        <v>2545.4700000000003</v>
      </c>
      <c r="N1042" s="665">
        <v>3</v>
      </c>
      <c r="O1042" s="748">
        <v>2</v>
      </c>
      <c r="P1042" s="666">
        <v>848.49</v>
      </c>
      <c r="Q1042" s="681">
        <v>0.33333333333333331</v>
      </c>
      <c r="R1042" s="665">
        <v>1</v>
      </c>
      <c r="S1042" s="681">
        <v>0.33333333333333331</v>
      </c>
      <c r="T1042" s="748">
        <v>1</v>
      </c>
      <c r="U1042" s="704">
        <v>0.5</v>
      </c>
    </row>
    <row r="1043" spans="1:21" ht="14.4" customHeight="1" x14ac:dyDescent="0.3">
      <c r="A1043" s="664">
        <v>30</v>
      </c>
      <c r="B1043" s="665" t="s">
        <v>521</v>
      </c>
      <c r="C1043" s="665" t="s">
        <v>3971</v>
      </c>
      <c r="D1043" s="746" t="s">
        <v>5323</v>
      </c>
      <c r="E1043" s="747" t="s">
        <v>3977</v>
      </c>
      <c r="F1043" s="665" t="s">
        <v>3966</v>
      </c>
      <c r="G1043" s="665" t="s">
        <v>4117</v>
      </c>
      <c r="H1043" s="665" t="s">
        <v>522</v>
      </c>
      <c r="I1043" s="665" t="s">
        <v>4856</v>
      </c>
      <c r="J1043" s="665" t="s">
        <v>4857</v>
      </c>
      <c r="K1043" s="665" t="s">
        <v>4858</v>
      </c>
      <c r="L1043" s="666">
        <v>0</v>
      </c>
      <c r="M1043" s="666">
        <v>0</v>
      </c>
      <c r="N1043" s="665">
        <v>1</v>
      </c>
      <c r="O1043" s="748">
        <v>0.5</v>
      </c>
      <c r="P1043" s="666"/>
      <c r="Q1043" s="681"/>
      <c r="R1043" s="665"/>
      <c r="S1043" s="681">
        <v>0</v>
      </c>
      <c r="T1043" s="748"/>
      <c r="U1043" s="704">
        <v>0</v>
      </c>
    </row>
    <row r="1044" spans="1:21" ht="14.4" customHeight="1" x14ac:dyDescent="0.3">
      <c r="A1044" s="664">
        <v>30</v>
      </c>
      <c r="B1044" s="665" t="s">
        <v>521</v>
      </c>
      <c r="C1044" s="665" t="s">
        <v>3971</v>
      </c>
      <c r="D1044" s="746" t="s">
        <v>5323</v>
      </c>
      <c r="E1044" s="747" t="s">
        <v>3977</v>
      </c>
      <c r="F1044" s="665" t="s">
        <v>3966</v>
      </c>
      <c r="G1044" s="665" t="s">
        <v>4194</v>
      </c>
      <c r="H1044" s="665" t="s">
        <v>2584</v>
      </c>
      <c r="I1044" s="665" t="s">
        <v>4859</v>
      </c>
      <c r="J1044" s="665" t="s">
        <v>4860</v>
      </c>
      <c r="K1044" s="665" t="s">
        <v>4861</v>
      </c>
      <c r="L1044" s="666">
        <v>46.25</v>
      </c>
      <c r="M1044" s="666">
        <v>277.5</v>
      </c>
      <c r="N1044" s="665">
        <v>6</v>
      </c>
      <c r="O1044" s="748">
        <v>1</v>
      </c>
      <c r="P1044" s="666"/>
      <c r="Q1044" s="681">
        <v>0</v>
      </c>
      <c r="R1044" s="665"/>
      <c r="S1044" s="681">
        <v>0</v>
      </c>
      <c r="T1044" s="748"/>
      <c r="U1044" s="704">
        <v>0</v>
      </c>
    </row>
    <row r="1045" spans="1:21" ht="14.4" customHeight="1" x14ac:dyDescent="0.3">
      <c r="A1045" s="664">
        <v>30</v>
      </c>
      <c r="B1045" s="665" t="s">
        <v>521</v>
      </c>
      <c r="C1045" s="665" t="s">
        <v>3971</v>
      </c>
      <c r="D1045" s="746" t="s">
        <v>5323</v>
      </c>
      <c r="E1045" s="747" t="s">
        <v>3977</v>
      </c>
      <c r="F1045" s="665" t="s">
        <v>3966</v>
      </c>
      <c r="G1045" s="665" t="s">
        <v>4862</v>
      </c>
      <c r="H1045" s="665" t="s">
        <v>522</v>
      </c>
      <c r="I1045" s="665" t="s">
        <v>1469</v>
      </c>
      <c r="J1045" s="665" t="s">
        <v>1470</v>
      </c>
      <c r="K1045" s="665" t="s">
        <v>4863</v>
      </c>
      <c r="L1045" s="666">
        <v>23.13</v>
      </c>
      <c r="M1045" s="666">
        <v>69.39</v>
      </c>
      <c r="N1045" s="665">
        <v>3</v>
      </c>
      <c r="O1045" s="748">
        <v>0.5</v>
      </c>
      <c r="P1045" s="666"/>
      <c r="Q1045" s="681">
        <v>0</v>
      </c>
      <c r="R1045" s="665"/>
      <c r="S1045" s="681">
        <v>0</v>
      </c>
      <c r="T1045" s="748"/>
      <c r="U1045" s="704">
        <v>0</v>
      </c>
    </row>
    <row r="1046" spans="1:21" ht="14.4" customHeight="1" x14ac:dyDescent="0.3">
      <c r="A1046" s="664">
        <v>30</v>
      </c>
      <c r="B1046" s="665" t="s">
        <v>521</v>
      </c>
      <c r="C1046" s="665" t="s">
        <v>3971</v>
      </c>
      <c r="D1046" s="746" t="s">
        <v>5323</v>
      </c>
      <c r="E1046" s="747" t="s">
        <v>3977</v>
      </c>
      <c r="F1046" s="665" t="s">
        <v>3966</v>
      </c>
      <c r="G1046" s="665" t="s">
        <v>4864</v>
      </c>
      <c r="H1046" s="665" t="s">
        <v>522</v>
      </c>
      <c r="I1046" s="665" t="s">
        <v>976</v>
      </c>
      <c r="J1046" s="665" t="s">
        <v>4865</v>
      </c>
      <c r="K1046" s="665" t="s">
        <v>4866</v>
      </c>
      <c r="L1046" s="666">
        <v>177.04</v>
      </c>
      <c r="M1046" s="666">
        <v>354.08</v>
      </c>
      <c r="N1046" s="665">
        <v>2</v>
      </c>
      <c r="O1046" s="748">
        <v>1.5</v>
      </c>
      <c r="P1046" s="666">
        <v>354.08</v>
      </c>
      <c r="Q1046" s="681">
        <v>1</v>
      </c>
      <c r="R1046" s="665">
        <v>2</v>
      </c>
      <c r="S1046" s="681">
        <v>1</v>
      </c>
      <c r="T1046" s="748">
        <v>1.5</v>
      </c>
      <c r="U1046" s="704">
        <v>1</v>
      </c>
    </row>
    <row r="1047" spans="1:21" ht="14.4" customHeight="1" x14ac:dyDescent="0.3">
      <c r="A1047" s="664">
        <v>30</v>
      </c>
      <c r="B1047" s="665" t="s">
        <v>521</v>
      </c>
      <c r="C1047" s="665" t="s">
        <v>3971</v>
      </c>
      <c r="D1047" s="746" t="s">
        <v>5323</v>
      </c>
      <c r="E1047" s="747" t="s">
        <v>3977</v>
      </c>
      <c r="F1047" s="665" t="s">
        <v>3966</v>
      </c>
      <c r="G1047" s="665" t="s">
        <v>4867</v>
      </c>
      <c r="H1047" s="665" t="s">
        <v>522</v>
      </c>
      <c r="I1047" s="665" t="s">
        <v>712</v>
      </c>
      <c r="J1047" s="665" t="s">
        <v>4868</v>
      </c>
      <c r="K1047" s="665" t="s">
        <v>4869</v>
      </c>
      <c r="L1047" s="666">
        <v>48.74</v>
      </c>
      <c r="M1047" s="666">
        <v>48.74</v>
      </c>
      <c r="N1047" s="665">
        <v>1</v>
      </c>
      <c r="O1047" s="748">
        <v>1</v>
      </c>
      <c r="P1047" s="666">
        <v>48.74</v>
      </c>
      <c r="Q1047" s="681">
        <v>1</v>
      </c>
      <c r="R1047" s="665">
        <v>1</v>
      </c>
      <c r="S1047" s="681">
        <v>1</v>
      </c>
      <c r="T1047" s="748">
        <v>1</v>
      </c>
      <c r="U1047" s="704">
        <v>1</v>
      </c>
    </row>
    <row r="1048" spans="1:21" ht="14.4" customHeight="1" x14ac:dyDescent="0.3">
      <c r="A1048" s="664">
        <v>30</v>
      </c>
      <c r="B1048" s="665" t="s">
        <v>521</v>
      </c>
      <c r="C1048" s="665" t="s">
        <v>3971</v>
      </c>
      <c r="D1048" s="746" t="s">
        <v>5323</v>
      </c>
      <c r="E1048" s="747" t="s">
        <v>3977</v>
      </c>
      <c r="F1048" s="665" t="s">
        <v>3966</v>
      </c>
      <c r="G1048" s="665" t="s">
        <v>4664</v>
      </c>
      <c r="H1048" s="665" t="s">
        <v>522</v>
      </c>
      <c r="I1048" s="665" t="s">
        <v>1011</v>
      </c>
      <c r="J1048" s="665" t="s">
        <v>1012</v>
      </c>
      <c r="K1048" s="665" t="s">
        <v>4665</v>
      </c>
      <c r="L1048" s="666">
        <v>107.27</v>
      </c>
      <c r="M1048" s="666">
        <v>4076.2599999999998</v>
      </c>
      <c r="N1048" s="665">
        <v>38</v>
      </c>
      <c r="O1048" s="748">
        <v>10.5</v>
      </c>
      <c r="P1048" s="666">
        <v>750.89</v>
      </c>
      <c r="Q1048" s="681">
        <v>0.18421052631578949</v>
      </c>
      <c r="R1048" s="665">
        <v>7</v>
      </c>
      <c r="S1048" s="681">
        <v>0.18421052631578946</v>
      </c>
      <c r="T1048" s="748">
        <v>3</v>
      </c>
      <c r="U1048" s="704">
        <v>0.2857142857142857</v>
      </c>
    </row>
    <row r="1049" spans="1:21" ht="14.4" customHeight="1" x14ac:dyDescent="0.3">
      <c r="A1049" s="664">
        <v>30</v>
      </c>
      <c r="B1049" s="665" t="s">
        <v>521</v>
      </c>
      <c r="C1049" s="665" t="s">
        <v>3971</v>
      </c>
      <c r="D1049" s="746" t="s">
        <v>5323</v>
      </c>
      <c r="E1049" s="747" t="s">
        <v>3977</v>
      </c>
      <c r="F1049" s="665" t="s">
        <v>3966</v>
      </c>
      <c r="G1049" s="665" t="s">
        <v>4664</v>
      </c>
      <c r="H1049" s="665" t="s">
        <v>522</v>
      </c>
      <c r="I1049" s="665" t="s">
        <v>4870</v>
      </c>
      <c r="J1049" s="665" t="s">
        <v>1012</v>
      </c>
      <c r="K1049" s="665" t="s">
        <v>4665</v>
      </c>
      <c r="L1049" s="666">
        <v>107.27</v>
      </c>
      <c r="M1049" s="666">
        <v>321.81</v>
      </c>
      <c r="N1049" s="665">
        <v>3</v>
      </c>
      <c r="O1049" s="748">
        <v>0.5</v>
      </c>
      <c r="P1049" s="666"/>
      <c r="Q1049" s="681">
        <v>0</v>
      </c>
      <c r="R1049" s="665"/>
      <c r="S1049" s="681">
        <v>0</v>
      </c>
      <c r="T1049" s="748"/>
      <c r="U1049" s="704">
        <v>0</v>
      </c>
    </row>
    <row r="1050" spans="1:21" ht="14.4" customHeight="1" x14ac:dyDescent="0.3">
      <c r="A1050" s="664">
        <v>30</v>
      </c>
      <c r="B1050" s="665" t="s">
        <v>521</v>
      </c>
      <c r="C1050" s="665" t="s">
        <v>3971</v>
      </c>
      <c r="D1050" s="746" t="s">
        <v>5323</v>
      </c>
      <c r="E1050" s="747" t="s">
        <v>3977</v>
      </c>
      <c r="F1050" s="665" t="s">
        <v>3966</v>
      </c>
      <c r="G1050" s="665" t="s">
        <v>4195</v>
      </c>
      <c r="H1050" s="665" t="s">
        <v>522</v>
      </c>
      <c r="I1050" s="665" t="s">
        <v>1860</v>
      </c>
      <c r="J1050" s="665" t="s">
        <v>4196</v>
      </c>
      <c r="K1050" s="665" t="s">
        <v>4197</v>
      </c>
      <c r="L1050" s="666">
        <v>0</v>
      </c>
      <c r="M1050" s="666">
        <v>0</v>
      </c>
      <c r="N1050" s="665">
        <v>2</v>
      </c>
      <c r="O1050" s="748">
        <v>0.5</v>
      </c>
      <c r="P1050" s="666">
        <v>0</v>
      </c>
      <c r="Q1050" s="681"/>
      <c r="R1050" s="665">
        <v>2</v>
      </c>
      <c r="S1050" s="681">
        <v>1</v>
      </c>
      <c r="T1050" s="748">
        <v>0.5</v>
      </c>
      <c r="U1050" s="704">
        <v>1</v>
      </c>
    </row>
    <row r="1051" spans="1:21" ht="14.4" customHeight="1" x14ac:dyDescent="0.3">
      <c r="A1051" s="664">
        <v>30</v>
      </c>
      <c r="B1051" s="665" t="s">
        <v>521</v>
      </c>
      <c r="C1051" s="665" t="s">
        <v>3971</v>
      </c>
      <c r="D1051" s="746" t="s">
        <v>5323</v>
      </c>
      <c r="E1051" s="747" t="s">
        <v>3977</v>
      </c>
      <c r="F1051" s="665" t="s">
        <v>3966</v>
      </c>
      <c r="G1051" s="665" t="s">
        <v>4023</v>
      </c>
      <c r="H1051" s="665" t="s">
        <v>522</v>
      </c>
      <c r="I1051" s="665" t="s">
        <v>4871</v>
      </c>
      <c r="J1051" s="665" t="s">
        <v>4872</v>
      </c>
      <c r="K1051" s="665" t="s">
        <v>4873</v>
      </c>
      <c r="L1051" s="666">
        <v>84.39</v>
      </c>
      <c r="M1051" s="666">
        <v>337.56</v>
      </c>
      <c r="N1051" s="665">
        <v>4</v>
      </c>
      <c r="O1051" s="748">
        <v>1.5</v>
      </c>
      <c r="P1051" s="666">
        <v>253.17000000000002</v>
      </c>
      <c r="Q1051" s="681">
        <v>0.75</v>
      </c>
      <c r="R1051" s="665">
        <v>3</v>
      </c>
      <c r="S1051" s="681">
        <v>0.75</v>
      </c>
      <c r="T1051" s="748">
        <v>1</v>
      </c>
      <c r="U1051" s="704">
        <v>0.66666666666666663</v>
      </c>
    </row>
    <row r="1052" spans="1:21" ht="14.4" customHeight="1" x14ac:dyDescent="0.3">
      <c r="A1052" s="664">
        <v>30</v>
      </c>
      <c r="B1052" s="665" t="s">
        <v>521</v>
      </c>
      <c r="C1052" s="665" t="s">
        <v>3971</v>
      </c>
      <c r="D1052" s="746" t="s">
        <v>5323</v>
      </c>
      <c r="E1052" s="747" t="s">
        <v>3977</v>
      </c>
      <c r="F1052" s="665" t="s">
        <v>3966</v>
      </c>
      <c r="G1052" s="665" t="s">
        <v>4023</v>
      </c>
      <c r="H1052" s="665" t="s">
        <v>522</v>
      </c>
      <c r="I1052" s="665" t="s">
        <v>1116</v>
      </c>
      <c r="J1052" s="665" t="s">
        <v>1117</v>
      </c>
      <c r="K1052" s="665" t="s">
        <v>4202</v>
      </c>
      <c r="L1052" s="666">
        <v>50.64</v>
      </c>
      <c r="M1052" s="666">
        <v>303.84000000000003</v>
      </c>
      <c r="N1052" s="665">
        <v>6</v>
      </c>
      <c r="O1052" s="748">
        <v>1</v>
      </c>
      <c r="P1052" s="666">
        <v>151.92000000000002</v>
      </c>
      <c r="Q1052" s="681">
        <v>0.5</v>
      </c>
      <c r="R1052" s="665">
        <v>3</v>
      </c>
      <c r="S1052" s="681">
        <v>0.5</v>
      </c>
      <c r="T1052" s="748">
        <v>0.5</v>
      </c>
      <c r="U1052" s="704">
        <v>0.5</v>
      </c>
    </row>
    <row r="1053" spans="1:21" ht="14.4" customHeight="1" x14ac:dyDescent="0.3">
      <c r="A1053" s="664">
        <v>30</v>
      </c>
      <c r="B1053" s="665" t="s">
        <v>521</v>
      </c>
      <c r="C1053" s="665" t="s">
        <v>3971</v>
      </c>
      <c r="D1053" s="746" t="s">
        <v>5323</v>
      </c>
      <c r="E1053" s="747" t="s">
        <v>3977</v>
      </c>
      <c r="F1053" s="665" t="s">
        <v>3966</v>
      </c>
      <c r="G1053" s="665" t="s">
        <v>4874</v>
      </c>
      <c r="H1053" s="665" t="s">
        <v>522</v>
      </c>
      <c r="I1053" s="665" t="s">
        <v>4875</v>
      </c>
      <c r="J1053" s="665" t="s">
        <v>4876</v>
      </c>
      <c r="K1053" s="665" t="s">
        <v>4877</v>
      </c>
      <c r="L1053" s="666">
        <v>37.69</v>
      </c>
      <c r="M1053" s="666">
        <v>188.45</v>
      </c>
      <c r="N1053" s="665">
        <v>5</v>
      </c>
      <c r="O1053" s="748">
        <v>1</v>
      </c>
      <c r="P1053" s="666"/>
      <c r="Q1053" s="681">
        <v>0</v>
      </c>
      <c r="R1053" s="665"/>
      <c r="S1053" s="681">
        <v>0</v>
      </c>
      <c r="T1053" s="748"/>
      <c r="U1053" s="704">
        <v>0</v>
      </c>
    </row>
    <row r="1054" spans="1:21" ht="14.4" customHeight="1" x14ac:dyDescent="0.3">
      <c r="A1054" s="664">
        <v>30</v>
      </c>
      <c r="B1054" s="665" t="s">
        <v>521</v>
      </c>
      <c r="C1054" s="665" t="s">
        <v>3971</v>
      </c>
      <c r="D1054" s="746" t="s">
        <v>5323</v>
      </c>
      <c r="E1054" s="747" t="s">
        <v>3977</v>
      </c>
      <c r="F1054" s="665" t="s">
        <v>3966</v>
      </c>
      <c r="G1054" s="665" t="s">
        <v>4207</v>
      </c>
      <c r="H1054" s="665" t="s">
        <v>522</v>
      </c>
      <c r="I1054" s="665" t="s">
        <v>1797</v>
      </c>
      <c r="J1054" s="665" t="s">
        <v>1798</v>
      </c>
      <c r="K1054" s="665" t="s">
        <v>4208</v>
      </c>
      <c r="L1054" s="666">
        <v>34.15</v>
      </c>
      <c r="M1054" s="666">
        <v>68.3</v>
      </c>
      <c r="N1054" s="665">
        <v>2</v>
      </c>
      <c r="O1054" s="748">
        <v>1.5</v>
      </c>
      <c r="P1054" s="666">
        <v>68.3</v>
      </c>
      <c r="Q1054" s="681">
        <v>1</v>
      </c>
      <c r="R1054" s="665">
        <v>2</v>
      </c>
      <c r="S1054" s="681">
        <v>1</v>
      </c>
      <c r="T1054" s="748">
        <v>1.5</v>
      </c>
      <c r="U1054" s="704">
        <v>1</v>
      </c>
    </row>
    <row r="1055" spans="1:21" ht="14.4" customHeight="1" x14ac:dyDescent="0.3">
      <c r="A1055" s="664">
        <v>30</v>
      </c>
      <c r="B1055" s="665" t="s">
        <v>521</v>
      </c>
      <c r="C1055" s="665" t="s">
        <v>3971</v>
      </c>
      <c r="D1055" s="746" t="s">
        <v>5323</v>
      </c>
      <c r="E1055" s="747" t="s">
        <v>3977</v>
      </c>
      <c r="F1055" s="665" t="s">
        <v>3966</v>
      </c>
      <c r="G1055" s="665" t="s">
        <v>4207</v>
      </c>
      <c r="H1055" s="665" t="s">
        <v>522</v>
      </c>
      <c r="I1055" s="665" t="s">
        <v>1797</v>
      </c>
      <c r="J1055" s="665" t="s">
        <v>1798</v>
      </c>
      <c r="K1055" s="665" t="s">
        <v>4208</v>
      </c>
      <c r="L1055" s="666">
        <v>34.6</v>
      </c>
      <c r="M1055" s="666">
        <v>103.80000000000001</v>
      </c>
      <c r="N1055" s="665">
        <v>3</v>
      </c>
      <c r="O1055" s="748">
        <v>2.5</v>
      </c>
      <c r="P1055" s="666">
        <v>34.6</v>
      </c>
      <c r="Q1055" s="681">
        <v>0.33333333333333331</v>
      </c>
      <c r="R1055" s="665">
        <v>1</v>
      </c>
      <c r="S1055" s="681">
        <v>0.33333333333333331</v>
      </c>
      <c r="T1055" s="748">
        <v>0.5</v>
      </c>
      <c r="U1055" s="704">
        <v>0.2</v>
      </c>
    </row>
    <row r="1056" spans="1:21" ht="14.4" customHeight="1" x14ac:dyDescent="0.3">
      <c r="A1056" s="664">
        <v>30</v>
      </c>
      <c r="B1056" s="665" t="s">
        <v>521</v>
      </c>
      <c r="C1056" s="665" t="s">
        <v>3971</v>
      </c>
      <c r="D1056" s="746" t="s">
        <v>5323</v>
      </c>
      <c r="E1056" s="747" t="s">
        <v>3977</v>
      </c>
      <c r="F1056" s="665" t="s">
        <v>3966</v>
      </c>
      <c r="G1056" s="665" t="s">
        <v>4207</v>
      </c>
      <c r="H1056" s="665" t="s">
        <v>522</v>
      </c>
      <c r="I1056" s="665" t="s">
        <v>1797</v>
      </c>
      <c r="J1056" s="665" t="s">
        <v>1798</v>
      </c>
      <c r="K1056" s="665" t="s">
        <v>4208</v>
      </c>
      <c r="L1056" s="666">
        <v>94.7</v>
      </c>
      <c r="M1056" s="666">
        <v>189.4</v>
      </c>
      <c r="N1056" s="665">
        <v>2</v>
      </c>
      <c r="O1056" s="748">
        <v>1.5</v>
      </c>
      <c r="P1056" s="666">
        <v>94.7</v>
      </c>
      <c r="Q1056" s="681">
        <v>0.5</v>
      </c>
      <c r="R1056" s="665">
        <v>1</v>
      </c>
      <c r="S1056" s="681">
        <v>0.5</v>
      </c>
      <c r="T1056" s="748">
        <v>0.5</v>
      </c>
      <c r="U1056" s="704">
        <v>0.33333333333333331</v>
      </c>
    </row>
    <row r="1057" spans="1:21" ht="14.4" customHeight="1" x14ac:dyDescent="0.3">
      <c r="A1057" s="664">
        <v>30</v>
      </c>
      <c r="B1057" s="665" t="s">
        <v>521</v>
      </c>
      <c r="C1057" s="665" t="s">
        <v>3971</v>
      </c>
      <c r="D1057" s="746" t="s">
        <v>5323</v>
      </c>
      <c r="E1057" s="747" t="s">
        <v>3977</v>
      </c>
      <c r="F1057" s="665" t="s">
        <v>3966</v>
      </c>
      <c r="G1057" s="665" t="s">
        <v>4207</v>
      </c>
      <c r="H1057" s="665" t="s">
        <v>522</v>
      </c>
      <c r="I1057" s="665" t="s">
        <v>4878</v>
      </c>
      <c r="J1057" s="665" t="s">
        <v>1798</v>
      </c>
      <c r="K1057" s="665" t="s">
        <v>4879</v>
      </c>
      <c r="L1057" s="666">
        <v>94.7</v>
      </c>
      <c r="M1057" s="666">
        <v>189.4</v>
      </c>
      <c r="N1057" s="665">
        <v>2</v>
      </c>
      <c r="O1057" s="748">
        <v>0.5</v>
      </c>
      <c r="P1057" s="666">
        <v>189.4</v>
      </c>
      <c r="Q1057" s="681">
        <v>1</v>
      </c>
      <c r="R1057" s="665">
        <v>2</v>
      </c>
      <c r="S1057" s="681">
        <v>1</v>
      </c>
      <c r="T1057" s="748">
        <v>0.5</v>
      </c>
      <c r="U1057" s="704">
        <v>1</v>
      </c>
    </row>
    <row r="1058" spans="1:21" ht="14.4" customHeight="1" x14ac:dyDescent="0.3">
      <c r="A1058" s="664">
        <v>30</v>
      </c>
      <c r="B1058" s="665" t="s">
        <v>521</v>
      </c>
      <c r="C1058" s="665" t="s">
        <v>3971</v>
      </c>
      <c r="D1058" s="746" t="s">
        <v>5323</v>
      </c>
      <c r="E1058" s="747" t="s">
        <v>3977</v>
      </c>
      <c r="F1058" s="665" t="s">
        <v>3966</v>
      </c>
      <c r="G1058" s="665" t="s">
        <v>4207</v>
      </c>
      <c r="H1058" s="665" t="s">
        <v>522</v>
      </c>
      <c r="I1058" s="665" t="s">
        <v>4880</v>
      </c>
      <c r="J1058" s="665" t="s">
        <v>1798</v>
      </c>
      <c r="K1058" s="665" t="s">
        <v>4208</v>
      </c>
      <c r="L1058" s="666">
        <v>34.6</v>
      </c>
      <c r="M1058" s="666">
        <v>69.2</v>
      </c>
      <c r="N1058" s="665">
        <v>2</v>
      </c>
      <c r="O1058" s="748">
        <v>1.5</v>
      </c>
      <c r="P1058" s="666">
        <v>69.2</v>
      </c>
      <c r="Q1058" s="681">
        <v>1</v>
      </c>
      <c r="R1058" s="665">
        <v>2</v>
      </c>
      <c r="S1058" s="681">
        <v>1</v>
      </c>
      <c r="T1058" s="748">
        <v>1.5</v>
      </c>
      <c r="U1058" s="704">
        <v>1</v>
      </c>
    </row>
    <row r="1059" spans="1:21" ht="14.4" customHeight="1" x14ac:dyDescent="0.3">
      <c r="A1059" s="664">
        <v>30</v>
      </c>
      <c r="B1059" s="665" t="s">
        <v>521</v>
      </c>
      <c r="C1059" s="665" t="s">
        <v>3971</v>
      </c>
      <c r="D1059" s="746" t="s">
        <v>5323</v>
      </c>
      <c r="E1059" s="747" t="s">
        <v>3977</v>
      </c>
      <c r="F1059" s="665" t="s">
        <v>3966</v>
      </c>
      <c r="G1059" s="665" t="s">
        <v>4881</v>
      </c>
      <c r="H1059" s="665" t="s">
        <v>522</v>
      </c>
      <c r="I1059" s="665" t="s">
        <v>4882</v>
      </c>
      <c r="J1059" s="665" t="s">
        <v>4883</v>
      </c>
      <c r="K1059" s="665" t="s">
        <v>4884</v>
      </c>
      <c r="L1059" s="666">
        <v>0</v>
      </c>
      <c r="M1059" s="666">
        <v>0</v>
      </c>
      <c r="N1059" s="665">
        <v>1</v>
      </c>
      <c r="O1059" s="748">
        <v>0.5</v>
      </c>
      <c r="P1059" s="666"/>
      <c r="Q1059" s="681"/>
      <c r="R1059" s="665"/>
      <c r="S1059" s="681">
        <v>0</v>
      </c>
      <c r="T1059" s="748"/>
      <c r="U1059" s="704">
        <v>0</v>
      </c>
    </row>
    <row r="1060" spans="1:21" ht="14.4" customHeight="1" x14ac:dyDescent="0.3">
      <c r="A1060" s="664">
        <v>30</v>
      </c>
      <c r="B1060" s="665" t="s">
        <v>521</v>
      </c>
      <c r="C1060" s="665" t="s">
        <v>3971</v>
      </c>
      <c r="D1060" s="746" t="s">
        <v>5323</v>
      </c>
      <c r="E1060" s="747" t="s">
        <v>3977</v>
      </c>
      <c r="F1060" s="665" t="s">
        <v>3966</v>
      </c>
      <c r="G1060" s="665" t="s">
        <v>4209</v>
      </c>
      <c r="H1060" s="665" t="s">
        <v>522</v>
      </c>
      <c r="I1060" s="665" t="s">
        <v>4885</v>
      </c>
      <c r="J1060" s="665" t="s">
        <v>4886</v>
      </c>
      <c r="K1060" s="665" t="s">
        <v>4887</v>
      </c>
      <c r="L1060" s="666">
        <v>45.86</v>
      </c>
      <c r="M1060" s="666">
        <v>91.72</v>
      </c>
      <c r="N1060" s="665">
        <v>2</v>
      </c>
      <c r="O1060" s="748">
        <v>0.5</v>
      </c>
      <c r="P1060" s="666"/>
      <c r="Q1060" s="681">
        <v>0</v>
      </c>
      <c r="R1060" s="665"/>
      <c r="S1060" s="681">
        <v>0</v>
      </c>
      <c r="T1060" s="748"/>
      <c r="U1060" s="704">
        <v>0</v>
      </c>
    </row>
    <row r="1061" spans="1:21" ht="14.4" customHeight="1" x14ac:dyDescent="0.3">
      <c r="A1061" s="664">
        <v>30</v>
      </c>
      <c r="B1061" s="665" t="s">
        <v>521</v>
      </c>
      <c r="C1061" s="665" t="s">
        <v>3971</v>
      </c>
      <c r="D1061" s="746" t="s">
        <v>5323</v>
      </c>
      <c r="E1061" s="747" t="s">
        <v>3977</v>
      </c>
      <c r="F1061" s="665" t="s">
        <v>3966</v>
      </c>
      <c r="G1061" s="665" t="s">
        <v>4209</v>
      </c>
      <c r="H1061" s="665" t="s">
        <v>522</v>
      </c>
      <c r="I1061" s="665" t="s">
        <v>1143</v>
      </c>
      <c r="J1061" s="665" t="s">
        <v>1144</v>
      </c>
      <c r="K1061" s="665" t="s">
        <v>4411</v>
      </c>
      <c r="L1061" s="666">
        <v>45.86</v>
      </c>
      <c r="M1061" s="666">
        <v>183.44</v>
      </c>
      <c r="N1061" s="665">
        <v>4</v>
      </c>
      <c r="O1061" s="748">
        <v>1</v>
      </c>
      <c r="P1061" s="666"/>
      <c r="Q1061" s="681">
        <v>0</v>
      </c>
      <c r="R1061" s="665"/>
      <c r="S1061" s="681">
        <v>0</v>
      </c>
      <c r="T1061" s="748"/>
      <c r="U1061" s="704">
        <v>0</v>
      </c>
    </row>
    <row r="1062" spans="1:21" ht="14.4" customHeight="1" x14ac:dyDescent="0.3">
      <c r="A1062" s="664">
        <v>30</v>
      </c>
      <c r="B1062" s="665" t="s">
        <v>521</v>
      </c>
      <c r="C1062" s="665" t="s">
        <v>3971</v>
      </c>
      <c r="D1062" s="746" t="s">
        <v>5323</v>
      </c>
      <c r="E1062" s="747" t="s">
        <v>3977</v>
      </c>
      <c r="F1062" s="665" t="s">
        <v>3966</v>
      </c>
      <c r="G1062" s="665" t="s">
        <v>4888</v>
      </c>
      <c r="H1062" s="665" t="s">
        <v>2584</v>
      </c>
      <c r="I1062" s="665" t="s">
        <v>2882</v>
      </c>
      <c r="J1062" s="665" t="s">
        <v>3646</v>
      </c>
      <c r="K1062" s="665" t="s">
        <v>3647</v>
      </c>
      <c r="L1062" s="666">
        <v>848.35</v>
      </c>
      <c r="M1062" s="666">
        <v>848.35</v>
      </c>
      <c r="N1062" s="665">
        <v>1</v>
      </c>
      <c r="O1062" s="748">
        <v>0.5</v>
      </c>
      <c r="P1062" s="666">
        <v>848.35</v>
      </c>
      <c r="Q1062" s="681">
        <v>1</v>
      </c>
      <c r="R1062" s="665">
        <v>1</v>
      </c>
      <c r="S1062" s="681">
        <v>1</v>
      </c>
      <c r="T1062" s="748">
        <v>0.5</v>
      </c>
      <c r="U1062" s="704">
        <v>1</v>
      </c>
    </row>
    <row r="1063" spans="1:21" ht="14.4" customHeight="1" x14ac:dyDescent="0.3">
      <c r="A1063" s="664">
        <v>30</v>
      </c>
      <c r="B1063" s="665" t="s">
        <v>521</v>
      </c>
      <c r="C1063" s="665" t="s">
        <v>3971</v>
      </c>
      <c r="D1063" s="746" t="s">
        <v>5323</v>
      </c>
      <c r="E1063" s="747" t="s">
        <v>3977</v>
      </c>
      <c r="F1063" s="665" t="s">
        <v>3966</v>
      </c>
      <c r="G1063" s="665" t="s">
        <v>4888</v>
      </c>
      <c r="H1063" s="665" t="s">
        <v>522</v>
      </c>
      <c r="I1063" s="665" t="s">
        <v>4889</v>
      </c>
      <c r="J1063" s="665" t="s">
        <v>3646</v>
      </c>
      <c r="K1063" s="665" t="s">
        <v>4890</v>
      </c>
      <c r="L1063" s="666">
        <v>0</v>
      </c>
      <c r="M1063" s="666">
        <v>0</v>
      </c>
      <c r="N1063" s="665">
        <v>2</v>
      </c>
      <c r="O1063" s="748">
        <v>0.5</v>
      </c>
      <c r="P1063" s="666">
        <v>0</v>
      </c>
      <c r="Q1063" s="681"/>
      <c r="R1063" s="665">
        <v>1</v>
      </c>
      <c r="S1063" s="681">
        <v>0.5</v>
      </c>
      <c r="T1063" s="748">
        <v>0.25</v>
      </c>
      <c r="U1063" s="704">
        <v>0.5</v>
      </c>
    </row>
    <row r="1064" spans="1:21" ht="14.4" customHeight="1" x14ac:dyDescent="0.3">
      <c r="A1064" s="664">
        <v>30</v>
      </c>
      <c r="B1064" s="665" t="s">
        <v>521</v>
      </c>
      <c r="C1064" s="665" t="s">
        <v>3971</v>
      </c>
      <c r="D1064" s="746" t="s">
        <v>5323</v>
      </c>
      <c r="E1064" s="747" t="s">
        <v>3977</v>
      </c>
      <c r="F1064" s="665" t="s">
        <v>3966</v>
      </c>
      <c r="G1064" s="665" t="s">
        <v>4891</v>
      </c>
      <c r="H1064" s="665" t="s">
        <v>522</v>
      </c>
      <c r="I1064" s="665" t="s">
        <v>3306</v>
      </c>
      <c r="J1064" s="665" t="s">
        <v>3232</v>
      </c>
      <c r="K1064" s="665" t="s">
        <v>4892</v>
      </c>
      <c r="L1064" s="666">
        <v>64.36</v>
      </c>
      <c r="M1064" s="666">
        <v>128.72</v>
      </c>
      <c r="N1064" s="665">
        <v>2</v>
      </c>
      <c r="O1064" s="748">
        <v>1</v>
      </c>
      <c r="P1064" s="666">
        <v>128.72</v>
      </c>
      <c r="Q1064" s="681">
        <v>1</v>
      </c>
      <c r="R1064" s="665">
        <v>2</v>
      </c>
      <c r="S1064" s="681">
        <v>1</v>
      </c>
      <c r="T1064" s="748">
        <v>1</v>
      </c>
      <c r="U1064" s="704">
        <v>1</v>
      </c>
    </row>
    <row r="1065" spans="1:21" ht="14.4" customHeight="1" x14ac:dyDescent="0.3">
      <c r="A1065" s="664">
        <v>30</v>
      </c>
      <c r="B1065" s="665" t="s">
        <v>521</v>
      </c>
      <c r="C1065" s="665" t="s">
        <v>3971</v>
      </c>
      <c r="D1065" s="746" t="s">
        <v>5323</v>
      </c>
      <c r="E1065" s="747" t="s">
        <v>3977</v>
      </c>
      <c r="F1065" s="665" t="s">
        <v>3966</v>
      </c>
      <c r="G1065" s="665" t="s">
        <v>4891</v>
      </c>
      <c r="H1065" s="665" t="s">
        <v>522</v>
      </c>
      <c r="I1065" s="665" t="s">
        <v>4893</v>
      </c>
      <c r="J1065" s="665" t="s">
        <v>3232</v>
      </c>
      <c r="K1065" s="665" t="s">
        <v>4894</v>
      </c>
      <c r="L1065" s="666">
        <v>16.09</v>
      </c>
      <c r="M1065" s="666">
        <v>16.09</v>
      </c>
      <c r="N1065" s="665">
        <v>1</v>
      </c>
      <c r="O1065" s="748">
        <v>1</v>
      </c>
      <c r="P1065" s="666">
        <v>16.09</v>
      </c>
      <c r="Q1065" s="681">
        <v>1</v>
      </c>
      <c r="R1065" s="665">
        <v>1</v>
      </c>
      <c r="S1065" s="681">
        <v>1</v>
      </c>
      <c r="T1065" s="748">
        <v>1</v>
      </c>
      <c r="U1065" s="704">
        <v>1</v>
      </c>
    </row>
    <row r="1066" spans="1:21" ht="14.4" customHeight="1" x14ac:dyDescent="0.3">
      <c r="A1066" s="664">
        <v>30</v>
      </c>
      <c r="B1066" s="665" t="s">
        <v>521</v>
      </c>
      <c r="C1066" s="665" t="s">
        <v>3971</v>
      </c>
      <c r="D1066" s="746" t="s">
        <v>5323</v>
      </c>
      <c r="E1066" s="747" t="s">
        <v>3977</v>
      </c>
      <c r="F1066" s="665" t="s">
        <v>3966</v>
      </c>
      <c r="G1066" s="665" t="s">
        <v>4891</v>
      </c>
      <c r="H1066" s="665" t="s">
        <v>522</v>
      </c>
      <c r="I1066" s="665" t="s">
        <v>4895</v>
      </c>
      <c r="J1066" s="665" t="s">
        <v>3403</v>
      </c>
      <c r="K1066" s="665" t="s">
        <v>4896</v>
      </c>
      <c r="L1066" s="666">
        <v>89.91</v>
      </c>
      <c r="M1066" s="666">
        <v>89.91</v>
      </c>
      <c r="N1066" s="665">
        <v>1</v>
      </c>
      <c r="O1066" s="748">
        <v>1</v>
      </c>
      <c r="P1066" s="666">
        <v>89.91</v>
      </c>
      <c r="Q1066" s="681">
        <v>1</v>
      </c>
      <c r="R1066" s="665">
        <v>1</v>
      </c>
      <c r="S1066" s="681">
        <v>1</v>
      </c>
      <c r="T1066" s="748">
        <v>1</v>
      </c>
      <c r="U1066" s="704">
        <v>1</v>
      </c>
    </row>
    <row r="1067" spans="1:21" ht="14.4" customHeight="1" x14ac:dyDescent="0.3">
      <c r="A1067" s="664">
        <v>30</v>
      </c>
      <c r="B1067" s="665" t="s">
        <v>521</v>
      </c>
      <c r="C1067" s="665" t="s">
        <v>3971</v>
      </c>
      <c r="D1067" s="746" t="s">
        <v>5323</v>
      </c>
      <c r="E1067" s="747" t="s">
        <v>3977</v>
      </c>
      <c r="F1067" s="665" t="s">
        <v>3966</v>
      </c>
      <c r="G1067" s="665" t="s">
        <v>4897</v>
      </c>
      <c r="H1067" s="665" t="s">
        <v>522</v>
      </c>
      <c r="I1067" s="665" t="s">
        <v>4898</v>
      </c>
      <c r="J1067" s="665" t="s">
        <v>2049</v>
      </c>
      <c r="K1067" s="665" t="s">
        <v>4899</v>
      </c>
      <c r="L1067" s="666">
        <v>0</v>
      </c>
      <c r="M1067" s="666">
        <v>0</v>
      </c>
      <c r="N1067" s="665">
        <v>2</v>
      </c>
      <c r="O1067" s="748">
        <v>1</v>
      </c>
      <c r="P1067" s="666"/>
      <c r="Q1067" s="681"/>
      <c r="R1067" s="665"/>
      <c r="S1067" s="681">
        <v>0</v>
      </c>
      <c r="T1067" s="748"/>
      <c r="U1067" s="704">
        <v>0</v>
      </c>
    </row>
    <row r="1068" spans="1:21" ht="14.4" customHeight="1" x14ac:dyDescent="0.3">
      <c r="A1068" s="664">
        <v>30</v>
      </c>
      <c r="B1068" s="665" t="s">
        <v>521</v>
      </c>
      <c r="C1068" s="665" t="s">
        <v>3971</v>
      </c>
      <c r="D1068" s="746" t="s">
        <v>5323</v>
      </c>
      <c r="E1068" s="747" t="s">
        <v>3977</v>
      </c>
      <c r="F1068" s="665" t="s">
        <v>3966</v>
      </c>
      <c r="G1068" s="665" t="s">
        <v>4900</v>
      </c>
      <c r="H1068" s="665" t="s">
        <v>522</v>
      </c>
      <c r="I1068" s="665" t="s">
        <v>841</v>
      </c>
      <c r="J1068" s="665" t="s">
        <v>4901</v>
      </c>
      <c r="K1068" s="665" t="s">
        <v>3725</v>
      </c>
      <c r="L1068" s="666">
        <v>0</v>
      </c>
      <c r="M1068" s="666">
        <v>0</v>
      </c>
      <c r="N1068" s="665">
        <v>1</v>
      </c>
      <c r="O1068" s="748">
        <v>0.5</v>
      </c>
      <c r="P1068" s="666"/>
      <c r="Q1068" s="681"/>
      <c r="R1068" s="665"/>
      <c r="S1068" s="681">
        <v>0</v>
      </c>
      <c r="T1068" s="748"/>
      <c r="U1068" s="704">
        <v>0</v>
      </c>
    </row>
    <row r="1069" spans="1:21" ht="14.4" customHeight="1" x14ac:dyDescent="0.3">
      <c r="A1069" s="664">
        <v>30</v>
      </c>
      <c r="B1069" s="665" t="s">
        <v>521</v>
      </c>
      <c r="C1069" s="665" t="s">
        <v>3971</v>
      </c>
      <c r="D1069" s="746" t="s">
        <v>5323</v>
      </c>
      <c r="E1069" s="747" t="s">
        <v>3977</v>
      </c>
      <c r="F1069" s="665" t="s">
        <v>3966</v>
      </c>
      <c r="G1069" s="665" t="s">
        <v>4548</v>
      </c>
      <c r="H1069" s="665" t="s">
        <v>522</v>
      </c>
      <c r="I1069" s="665" t="s">
        <v>4902</v>
      </c>
      <c r="J1069" s="665" t="s">
        <v>4903</v>
      </c>
      <c r="K1069" s="665" t="s">
        <v>4904</v>
      </c>
      <c r="L1069" s="666">
        <v>77.52</v>
      </c>
      <c r="M1069" s="666">
        <v>310.08</v>
      </c>
      <c r="N1069" s="665">
        <v>4</v>
      </c>
      <c r="O1069" s="748">
        <v>2.5</v>
      </c>
      <c r="P1069" s="666">
        <v>310.08</v>
      </c>
      <c r="Q1069" s="681">
        <v>1</v>
      </c>
      <c r="R1069" s="665">
        <v>4</v>
      </c>
      <c r="S1069" s="681">
        <v>1</v>
      </c>
      <c r="T1069" s="748">
        <v>2.5</v>
      </c>
      <c r="U1069" s="704">
        <v>1</v>
      </c>
    </row>
    <row r="1070" spans="1:21" ht="14.4" customHeight="1" x14ac:dyDescent="0.3">
      <c r="A1070" s="664">
        <v>30</v>
      </c>
      <c r="B1070" s="665" t="s">
        <v>521</v>
      </c>
      <c r="C1070" s="665" t="s">
        <v>3971</v>
      </c>
      <c r="D1070" s="746" t="s">
        <v>5323</v>
      </c>
      <c r="E1070" s="747" t="s">
        <v>3977</v>
      </c>
      <c r="F1070" s="665" t="s">
        <v>3966</v>
      </c>
      <c r="G1070" s="665" t="s">
        <v>4108</v>
      </c>
      <c r="H1070" s="665" t="s">
        <v>2584</v>
      </c>
      <c r="I1070" s="665" t="s">
        <v>3029</v>
      </c>
      <c r="J1070" s="665" t="s">
        <v>3030</v>
      </c>
      <c r="K1070" s="665" t="s">
        <v>3692</v>
      </c>
      <c r="L1070" s="666">
        <v>93.43</v>
      </c>
      <c r="M1070" s="666">
        <v>840.87000000000012</v>
      </c>
      <c r="N1070" s="665">
        <v>9</v>
      </c>
      <c r="O1070" s="748">
        <v>1.5</v>
      </c>
      <c r="P1070" s="666">
        <v>280.29000000000002</v>
      </c>
      <c r="Q1070" s="681">
        <v>0.33333333333333331</v>
      </c>
      <c r="R1070" s="665">
        <v>3</v>
      </c>
      <c r="S1070" s="681">
        <v>0.33333333333333331</v>
      </c>
      <c r="T1070" s="748">
        <v>1</v>
      </c>
      <c r="U1070" s="704">
        <v>0.66666666666666663</v>
      </c>
    </row>
    <row r="1071" spans="1:21" ht="14.4" customHeight="1" x14ac:dyDescent="0.3">
      <c r="A1071" s="664">
        <v>30</v>
      </c>
      <c r="B1071" s="665" t="s">
        <v>521</v>
      </c>
      <c r="C1071" s="665" t="s">
        <v>3971</v>
      </c>
      <c r="D1071" s="746" t="s">
        <v>5323</v>
      </c>
      <c r="E1071" s="747" t="s">
        <v>3977</v>
      </c>
      <c r="F1071" s="665" t="s">
        <v>3966</v>
      </c>
      <c r="G1071" s="665" t="s">
        <v>4108</v>
      </c>
      <c r="H1071" s="665" t="s">
        <v>2584</v>
      </c>
      <c r="I1071" s="665" t="s">
        <v>3064</v>
      </c>
      <c r="J1071" s="665" t="s">
        <v>3030</v>
      </c>
      <c r="K1071" s="665" t="s">
        <v>3693</v>
      </c>
      <c r="L1071" s="666">
        <v>186.87</v>
      </c>
      <c r="M1071" s="666">
        <v>373.74</v>
      </c>
      <c r="N1071" s="665">
        <v>2</v>
      </c>
      <c r="O1071" s="748">
        <v>1</v>
      </c>
      <c r="P1071" s="666"/>
      <c r="Q1071" s="681">
        <v>0</v>
      </c>
      <c r="R1071" s="665"/>
      <c r="S1071" s="681">
        <v>0</v>
      </c>
      <c r="T1071" s="748"/>
      <c r="U1071" s="704">
        <v>0</v>
      </c>
    </row>
    <row r="1072" spans="1:21" ht="14.4" customHeight="1" x14ac:dyDescent="0.3">
      <c r="A1072" s="664">
        <v>30</v>
      </c>
      <c r="B1072" s="665" t="s">
        <v>521</v>
      </c>
      <c r="C1072" s="665" t="s">
        <v>3971</v>
      </c>
      <c r="D1072" s="746" t="s">
        <v>5323</v>
      </c>
      <c r="E1072" s="747" t="s">
        <v>3977</v>
      </c>
      <c r="F1072" s="665" t="s">
        <v>3966</v>
      </c>
      <c r="G1072" s="665" t="s">
        <v>4905</v>
      </c>
      <c r="H1072" s="665" t="s">
        <v>522</v>
      </c>
      <c r="I1072" s="665" t="s">
        <v>3457</v>
      </c>
      <c r="J1072" s="665" t="s">
        <v>3458</v>
      </c>
      <c r="K1072" s="665" t="s">
        <v>4800</v>
      </c>
      <c r="L1072" s="666">
        <v>0</v>
      </c>
      <c r="M1072" s="666">
        <v>0</v>
      </c>
      <c r="N1072" s="665">
        <v>3</v>
      </c>
      <c r="O1072" s="748">
        <v>1.5</v>
      </c>
      <c r="P1072" s="666">
        <v>0</v>
      </c>
      <c r="Q1072" s="681"/>
      <c r="R1072" s="665">
        <v>1</v>
      </c>
      <c r="S1072" s="681">
        <v>0.33333333333333331</v>
      </c>
      <c r="T1072" s="748">
        <v>1</v>
      </c>
      <c r="U1072" s="704">
        <v>0.66666666666666663</v>
      </c>
    </row>
    <row r="1073" spans="1:21" ht="14.4" customHeight="1" x14ac:dyDescent="0.3">
      <c r="A1073" s="664">
        <v>30</v>
      </c>
      <c r="B1073" s="665" t="s">
        <v>521</v>
      </c>
      <c r="C1073" s="665" t="s">
        <v>3971</v>
      </c>
      <c r="D1073" s="746" t="s">
        <v>5323</v>
      </c>
      <c r="E1073" s="747" t="s">
        <v>3977</v>
      </c>
      <c r="F1073" s="665" t="s">
        <v>3966</v>
      </c>
      <c r="G1073" s="665" t="s">
        <v>4906</v>
      </c>
      <c r="H1073" s="665" t="s">
        <v>522</v>
      </c>
      <c r="I1073" s="665" t="s">
        <v>4907</v>
      </c>
      <c r="J1073" s="665" t="s">
        <v>4908</v>
      </c>
      <c r="K1073" s="665" t="s">
        <v>4909</v>
      </c>
      <c r="L1073" s="666">
        <v>0</v>
      </c>
      <c r="M1073" s="666">
        <v>0</v>
      </c>
      <c r="N1073" s="665">
        <v>1</v>
      </c>
      <c r="O1073" s="748">
        <v>0.5</v>
      </c>
      <c r="P1073" s="666"/>
      <c r="Q1073" s="681"/>
      <c r="R1073" s="665"/>
      <c r="S1073" s="681">
        <v>0</v>
      </c>
      <c r="T1073" s="748"/>
      <c r="U1073" s="704">
        <v>0</v>
      </c>
    </row>
    <row r="1074" spans="1:21" ht="14.4" customHeight="1" x14ac:dyDescent="0.3">
      <c r="A1074" s="664">
        <v>30</v>
      </c>
      <c r="B1074" s="665" t="s">
        <v>521</v>
      </c>
      <c r="C1074" s="665" t="s">
        <v>3971</v>
      </c>
      <c r="D1074" s="746" t="s">
        <v>5323</v>
      </c>
      <c r="E1074" s="747" t="s">
        <v>3977</v>
      </c>
      <c r="F1074" s="665" t="s">
        <v>3966</v>
      </c>
      <c r="G1074" s="665" t="s">
        <v>4038</v>
      </c>
      <c r="H1074" s="665" t="s">
        <v>522</v>
      </c>
      <c r="I1074" s="665" t="s">
        <v>4039</v>
      </c>
      <c r="J1074" s="665" t="s">
        <v>4040</v>
      </c>
      <c r="K1074" s="665" t="s">
        <v>3869</v>
      </c>
      <c r="L1074" s="666">
        <v>0</v>
      </c>
      <c r="M1074" s="666">
        <v>0</v>
      </c>
      <c r="N1074" s="665">
        <v>6</v>
      </c>
      <c r="O1074" s="748">
        <v>1</v>
      </c>
      <c r="P1074" s="666">
        <v>0</v>
      </c>
      <c r="Q1074" s="681"/>
      <c r="R1074" s="665">
        <v>6</v>
      </c>
      <c r="S1074" s="681">
        <v>1</v>
      </c>
      <c r="T1074" s="748">
        <v>1</v>
      </c>
      <c r="U1074" s="704">
        <v>1</v>
      </c>
    </row>
    <row r="1075" spans="1:21" ht="14.4" customHeight="1" x14ac:dyDescent="0.3">
      <c r="A1075" s="664">
        <v>30</v>
      </c>
      <c r="B1075" s="665" t="s">
        <v>521</v>
      </c>
      <c r="C1075" s="665" t="s">
        <v>3971</v>
      </c>
      <c r="D1075" s="746" t="s">
        <v>5323</v>
      </c>
      <c r="E1075" s="747" t="s">
        <v>3977</v>
      </c>
      <c r="F1075" s="665" t="s">
        <v>3966</v>
      </c>
      <c r="G1075" s="665" t="s">
        <v>4038</v>
      </c>
      <c r="H1075" s="665" t="s">
        <v>522</v>
      </c>
      <c r="I1075" s="665" t="s">
        <v>1255</v>
      </c>
      <c r="J1075" s="665" t="s">
        <v>1245</v>
      </c>
      <c r="K1075" s="665" t="s">
        <v>4422</v>
      </c>
      <c r="L1075" s="666">
        <v>26.37</v>
      </c>
      <c r="M1075" s="666">
        <v>184.59</v>
      </c>
      <c r="N1075" s="665">
        <v>7</v>
      </c>
      <c r="O1075" s="748">
        <v>3.5</v>
      </c>
      <c r="P1075" s="666">
        <v>131.85</v>
      </c>
      <c r="Q1075" s="681">
        <v>0.71428571428571419</v>
      </c>
      <c r="R1075" s="665">
        <v>5</v>
      </c>
      <c r="S1075" s="681">
        <v>0.7142857142857143</v>
      </c>
      <c r="T1075" s="748">
        <v>2.5</v>
      </c>
      <c r="U1075" s="704">
        <v>0.7142857142857143</v>
      </c>
    </row>
    <row r="1076" spans="1:21" ht="14.4" customHeight="1" x14ac:dyDescent="0.3">
      <c r="A1076" s="664">
        <v>30</v>
      </c>
      <c r="B1076" s="665" t="s">
        <v>521</v>
      </c>
      <c r="C1076" s="665" t="s">
        <v>3971</v>
      </c>
      <c r="D1076" s="746" t="s">
        <v>5323</v>
      </c>
      <c r="E1076" s="747" t="s">
        <v>3977</v>
      </c>
      <c r="F1076" s="665" t="s">
        <v>3966</v>
      </c>
      <c r="G1076" s="665" t="s">
        <v>4038</v>
      </c>
      <c r="H1076" s="665" t="s">
        <v>522</v>
      </c>
      <c r="I1076" s="665" t="s">
        <v>1255</v>
      </c>
      <c r="J1076" s="665" t="s">
        <v>1245</v>
      </c>
      <c r="K1076" s="665" t="s">
        <v>4422</v>
      </c>
      <c r="L1076" s="666">
        <v>29.31</v>
      </c>
      <c r="M1076" s="666">
        <v>146.54999999999998</v>
      </c>
      <c r="N1076" s="665">
        <v>5</v>
      </c>
      <c r="O1076" s="748">
        <v>3.5</v>
      </c>
      <c r="P1076" s="666">
        <v>58.62</v>
      </c>
      <c r="Q1076" s="681">
        <v>0.4</v>
      </c>
      <c r="R1076" s="665">
        <v>2</v>
      </c>
      <c r="S1076" s="681">
        <v>0.4</v>
      </c>
      <c r="T1076" s="748">
        <v>1</v>
      </c>
      <c r="U1076" s="704">
        <v>0.2857142857142857</v>
      </c>
    </row>
    <row r="1077" spans="1:21" ht="14.4" customHeight="1" x14ac:dyDescent="0.3">
      <c r="A1077" s="664">
        <v>30</v>
      </c>
      <c r="B1077" s="665" t="s">
        <v>521</v>
      </c>
      <c r="C1077" s="665" t="s">
        <v>3971</v>
      </c>
      <c r="D1077" s="746" t="s">
        <v>5323</v>
      </c>
      <c r="E1077" s="747" t="s">
        <v>3977</v>
      </c>
      <c r="F1077" s="665" t="s">
        <v>3966</v>
      </c>
      <c r="G1077" s="665" t="s">
        <v>4038</v>
      </c>
      <c r="H1077" s="665" t="s">
        <v>522</v>
      </c>
      <c r="I1077" s="665" t="s">
        <v>1436</v>
      </c>
      <c r="J1077" s="665" t="s">
        <v>1004</v>
      </c>
      <c r="K1077" s="665" t="s">
        <v>4239</v>
      </c>
      <c r="L1077" s="666">
        <v>0</v>
      </c>
      <c r="M1077" s="666">
        <v>0</v>
      </c>
      <c r="N1077" s="665">
        <v>3</v>
      </c>
      <c r="O1077" s="748">
        <v>0.5</v>
      </c>
      <c r="P1077" s="666">
        <v>0</v>
      </c>
      <c r="Q1077" s="681"/>
      <c r="R1077" s="665">
        <v>3</v>
      </c>
      <c r="S1077" s="681">
        <v>1</v>
      </c>
      <c r="T1077" s="748">
        <v>0.5</v>
      </c>
      <c r="U1077" s="704">
        <v>1</v>
      </c>
    </row>
    <row r="1078" spans="1:21" ht="14.4" customHeight="1" x14ac:dyDescent="0.3">
      <c r="A1078" s="664">
        <v>30</v>
      </c>
      <c r="B1078" s="665" t="s">
        <v>521</v>
      </c>
      <c r="C1078" s="665" t="s">
        <v>3971</v>
      </c>
      <c r="D1078" s="746" t="s">
        <v>5323</v>
      </c>
      <c r="E1078" s="747" t="s">
        <v>3977</v>
      </c>
      <c r="F1078" s="665" t="s">
        <v>3966</v>
      </c>
      <c r="G1078" s="665" t="s">
        <v>4038</v>
      </c>
      <c r="H1078" s="665" t="s">
        <v>522</v>
      </c>
      <c r="I1078" s="665" t="s">
        <v>1003</v>
      </c>
      <c r="J1078" s="665" t="s">
        <v>1004</v>
      </c>
      <c r="K1078" s="665" t="s">
        <v>4910</v>
      </c>
      <c r="L1078" s="666">
        <v>0</v>
      </c>
      <c r="M1078" s="666">
        <v>0</v>
      </c>
      <c r="N1078" s="665">
        <v>3</v>
      </c>
      <c r="O1078" s="748">
        <v>2</v>
      </c>
      <c r="P1078" s="666">
        <v>0</v>
      </c>
      <c r="Q1078" s="681"/>
      <c r="R1078" s="665">
        <v>3</v>
      </c>
      <c r="S1078" s="681">
        <v>1</v>
      </c>
      <c r="T1078" s="748">
        <v>2</v>
      </c>
      <c r="U1078" s="704">
        <v>1</v>
      </c>
    </row>
    <row r="1079" spans="1:21" ht="14.4" customHeight="1" x14ac:dyDescent="0.3">
      <c r="A1079" s="664">
        <v>30</v>
      </c>
      <c r="B1079" s="665" t="s">
        <v>521</v>
      </c>
      <c r="C1079" s="665" t="s">
        <v>3971</v>
      </c>
      <c r="D1079" s="746" t="s">
        <v>5323</v>
      </c>
      <c r="E1079" s="747" t="s">
        <v>3977</v>
      </c>
      <c r="F1079" s="665" t="s">
        <v>3966</v>
      </c>
      <c r="G1079" s="665" t="s">
        <v>4038</v>
      </c>
      <c r="H1079" s="665" t="s">
        <v>522</v>
      </c>
      <c r="I1079" s="665" t="s">
        <v>1438</v>
      </c>
      <c r="J1079" s="665" t="s">
        <v>1004</v>
      </c>
      <c r="K1079" s="665" t="s">
        <v>4423</v>
      </c>
      <c r="L1079" s="666">
        <v>0</v>
      </c>
      <c r="M1079" s="666">
        <v>0</v>
      </c>
      <c r="N1079" s="665">
        <v>2</v>
      </c>
      <c r="O1079" s="748">
        <v>1</v>
      </c>
      <c r="P1079" s="666">
        <v>0</v>
      </c>
      <c r="Q1079" s="681"/>
      <c r="R1079" s="665">
        <v>1</v>
      </c>
      <c r="S1079" s="681">
        <v>0.5</v>
      </c>
      <c r="T1079" s="748">
        <v>0.5</v>
      </c>
      <c r="U1079" s="704">
        <v>0.5</v>
      </c>
    </row>
    <row r="1080" spans="1:21" ht="14.4" customHeight="1" x14ac:dyDescent="0.3">
      <c r="A1080" s="664">
        <v>30</v>
      </c>
      <c r="B1080" s="665" t="s">
        <v>521</v>
      </c>
      <c r="C1080" s="665" t="s">
        <v>3971</v>
      </c>
      <c r="D1080" s="746" t="s">
        <v>5323</v>
      </c>
      <c r="E1080" s="747" t="s">
        <v>3977</v>
      </c>
      <c r="F1080" s="665" t="s">
        <v>3966</v>
      </c>
      <c r="G1080" s="665" t="s">
        <v>4038</v>
      </c>
      <c r="H1080" s="665" t="s">
        <v>522</v>
      </c>
      <c r="I1080" s="665" t="s">
        <v>4911</v>
      </c>
      <c r="J1080" s="665" t="s">
        <v>4040</v>
      </c>
      <c r="K1080" s="665" t="s">
        <v>4912</v>
      </c>
      <c r="L1080" s="666">
        <v>0</v>
      </c>
      <c r="M1080" s="666">
        <v>0</v>
      </c>
      <c r="N1080" s="665">
        <v>1</v>
      </c>
      <c r="O1080" s="748">
        <v>1</v>
      </c>
      <c r="P1080" s="666">
        <v>0</v>
      </c>
      <c r="Q1080" s="681"/>
      <c r="R1080" s="665">
        <v>1</v>
      </c>
      <c r="S1080" s="681">
        <v>1</v>
      </c>
      <c r="T1080" s="748">
        <v>1</v>
      </c>
      <c r="U1080" s="704">
        <v>1</v>
      </c>
    </row>
    <row r="1081" spans="1:21" ht="14.4" customHeight="1" x14ac:dyDescent="0.3">
      <c r="A1081" s="664">
        <v>30</v>
      </c>
      <c r="B1081" s="665" t="s">
        <v>521</v>
      </c>
      <c r="C1081" s="665" t="s">
        <v>3971</v>
      </c>
      <c r="D1081" s="746" t="s">
        <v>5323</v>
      </c>
      <c r="E1081" s="747" t="s">
        <v>3977</v>
      </c>
      <c r="F1081" s="665" t="s">
        <v>3966</v>
      </c>
      <c r="G1081" s="665" t="s">
        <v>4038</v>
      </c>
      <c r="H1081" s="665" t="s">
        <v>522</v>
      </c>
      <c r="I1081" s="665" t="s">
        <v>4041</v>
      </c>
      <c r="J1081" s="665" t="s">
        <v>2394</v>
      </c>
      <c r="K1081" s="665" t="s">
        <v>4042</v>
      </c>
      <c r="L1081" s="666">
        <v>0</v>
      </c>
      <c r="M1081" s="666">
        <v>0</v>
      </c>
      <c r="N1081" s="665">
        <v>6</v>
      </c>
      <c r="O1081" s="748">
        <v>1</v>
      </c>
      <c r="P1081" s="666"/>
      <c r="Q1081" s="681"/>
      <c r="R1081" s="665"/>
      <c r="S1081" s="681">
        <v>0</v>
      </c>
      <c r="T1081" s="748"/>
      <c r="U1081" s="704">
        <v>0</v>
      </c>
    </row>
    <row r="1082" spans="1:21" ht="14.4" customHeight="1" x14ac:dyDescent="0.3">
      <c r="A1082" s="664">
        <v>30</v>
      </c>
      <c r="B1082" s="665" t="s">
        <v>521</v>
      </c>
      <c r="C1082" s="665" t="s">
        <v>3971</v>
      </c>
      <c r="D1082" s="746" t="s">
        <v>5323</v>
      </c>
      <c r="E1082" s="747" t="s">
        <v>3977</v>
      </c>
      <c r="F1082" s="665" t="s">
        <v>3966</v>
      </c>
      <c r="G1082" s="665" t="s">
        <v>4913</v>
      </c>
      <c r="H1082" s="665" t="s">
        <v>522</v>
      </c>
      <c r="I1082" s="665" t="s">
        <v>4914</v>
      </c>
      <c r="J1082" s="665" t="s">
        <v>4915</v>
      </c>
      <c r="K1082" s="665" t="s">
        <v>4916</v>
      </c>
      <c r="L1082" s="666">
        <v>0</v>
      </c>
      <c r="M1082" s="666">
        <v>0</v>
      </c>
      <c r="N1082" s="665">
        <v>1</v>
      </c>
      <c r="O1082" s="748">
        <v>1</v>
      </c>
      <c r="P1082" s="666">
        <v>0</v>
      </c>
      <c r="Q1082" s="681"/>
      <c r="R1082" s="665">
        <v>1</v>
      </c>
      <c r="S1082" s="681">
        <v>1</v>
      </c>
      <c r="T1082" s="748">
        <v>1</v>
      </c>
      <c r="U1082" s="704">
        <v>1</v>
      </c>
    </row>
    <row r="1083" spans="1:21" ht="14.4" customHeight="1" x14ac:dyDescent="0.3">
      <c r="A1083" s="664">
        <v>30</v>
      </c>
      <c r="B1083" s="665" t="s">
        <v>521</v>
      </c>
      <c r="C1083" s="665" t="s">
        <v>3971</v>
      </c>
      <c r="D1083" s="746" t="s">
        <v>5323</v>
      </c>
      <c r="E1083" s="747" t="s">
        <v>3977</v>
      </c>
      <c r="F1083" s="665" t="s">
        <v>3966</v>
      </c>
      <c r="G1083" s="665" t="s">
        <v>4250</v>
      </c>
      <c r="H1083" s="665" t="s">
        <v>522</v>
      </c>
      <c r="I1083" s="665" t="s">
        <v>4563</v>
      </c>
      <c r="J1083" s="665" t="s">
        <v>4431</v>
      </c>
      <c r="K1083" s="665" t="s">
        <v>4564</v>
      </c>
      <c r="L1083" s="666">
        <v>0</v>
      </c>
      <c r="M1083" s="666">
        <v>0</v>
      </c>
      <c r="N1083" s="665">
        <v>3</v>
      </c>
      <c r="O1083" s="748">
        <v>0.5</v>
      </c>
      <c r="P1083" s="666"/>
      <c r="Q1083" s="681"/>
      <c r="R1083" s="665"/>
      <c r="S1083" s="681">
        <v>0</v>
      </c>
      <c r="T1083" s="748"/>
      <c r="U1083" s="704">
        <v>0</v>
      </c>
    </row>
    <row r="1084" spans="1:21" ht="14.4" customHeight="1" x14ac:dyDescent="0.3">
      <c r="A1084" s="664">
        <v>30</v>
      </c>
      <c r="B1084" s="665" t="s">
        <v>521</v>
      </c>
      <c r="C1084" s="665" t="s">
        <v>3971</v>
      </c>
      <c r="D1084" s="746" t="s">
        <v>5323</v>
      </c>
      <c r="E1084" s="747" t="s">
        <v>3977</v>
      </c>
      <c r="F1084" s="665" t="s">
        <v>3966</v>
      </c>
      <c r="G1084" s="665" t="s">
        <v>4250</v>
      </c>
      <c r="H1084" s="665" t="s">
        <v>522</v>
      </c>
      <c r="I1084" s="665" t="s">
        <v>4917</v>
      </c>
      <c r="J1084" s="665" t="s">
        <v>4431</v>
      </c>
      <c r="K1084" s="665" t="s">
        <v>4918</v>
      </c>
      <c r="L1084" s="666">
        <v>0</v>
      </c>
      <c r="M1084" s="666">
        <v>0</v>
      </c>
      <c r="N1084" s="665">
        <v>4</v>
      </c>
      <c r="O1084" s="748">
        <v>1</v>
      </c>
      <c r="P1084" s="666"/>
      <c r="Q1084" s="681"/>
      <c r="R1084" s="665"/>
      <c r="S1084" s="681">
        <v>0</v>
      </c>
      <c r="T1084" s="748"/>
      <c r="U1084" s="704">
        <v>0</v>
      </c>
    </row>
    <row r="1085" spans="1:21" ht="14.4" customHeight="1" x14ac:dyDescent="0.3">
      <c r="A1085" s="664">
        <v>30</v>
      </c>
      <c r="B1085" s="665" t="s">
        <v>521</v>
      </c>
      <c r="C1085" s="665" t="s">
        <v>3971</v>
      </c>
      <c r="D1085" s="746" t="s">
        <v>5323</v>
      </c>
      <c r="E1085" s="747" t="s">
        <v>3977</v>
      </c>
      <c r="F1085" s="665" t="s">
        <v>3966</v>
      </c>
      <c r="G1085" s="665" t="s">
        <v>4048</v>
      </c>
      <c r="H1085" s="665" t="s">
        <v>2584</v>
      </c>
      <c r="I1085" s="665" t="s">
        <v>4919</v>
      </c>
      <c r="J1085" s="665" t="s">
        <v>4920</v>
      </c>
      <c r="K1085" s="665" t="s">
        <v>4921</v>
      </c>
      <c r="L1085" s="666">
        <v>0</v>
      </c>
      <c r="M1085" s="666">
        <v>0</v>
      </c>
      <c r="N1085" s="665">
        <v>2</v>
      </c>
      <c r="O1085" s="748">
        <v>1</v>
      </c>
      <c r="P1085" s="666"/>
      <c r="Q1085" s="681"/>
      <c r="R1085" s="665"/>
      <c r="S1085" s="681">
        <v>0</v>
      </c>
      <c r="T1085" s="748"/>
      <c r="U1085" s="704">
        <v>0</v>
      </c>
    </row>
    <row r="1086" spans="1:21" ht="14.4" customHeight="1" x14ac:dyDescent="0.3">
      <c r="A1086" s="664">
        <v>30</v>
      </c>
      <c r="B1086" s="665" t="s">
        <v>521</v>
      </c>
      <c r="C1086" s="665" t="s">
        <v>3971</v>
      </c>
      <c r="D1086" s="746" t="s">
        <v>5323</v>
      </c>
      <c r="E1086" s="747" t="s">
        <v>3977</v>
      </c>
      <c r="F1086" s="665" t="s">
        <v>3966</v>
      </c>
      <c r="G1086" s="665" t="s">
        <v>4048</v>
      </c>
      <c r="H1086" s="665" t="s">
        <v>2584</v>
      </c>
      <c r="I1086" s="665" t="s">
        <v>3037</v>
      </c>
      <c r="J1086" s="665" t="s">
        <v>3038</v>
      </c>
      <c r="K1086" s="665" t="s">
        <v>3806</v>
      </c>
      <c r="L1086" s="666">
        <v>59.27</v>
      </c>
      <c r="M1086" s="666">
        <v>237.08</v>
      </c>
      <c r="N1086" s="665">
        <v>4</v>
      </c>
      <c r="O1086" s="748">
        <v>2.5</v>
      </c>
      <c r="P1086" s="666"/>
      <c r="Q1086" s="681">
        <v>0</v>
      </c>
      <c r="R1086" s="665"/>
      <c r="S1086" s="681">
        <v>0</v>
      </c>
      <c r="T1086" s="748"/>
      <c r="U1086" s="704">
        <v>0</v>
      </c>
    </row>
    <row r="1087" spans="1:21" ht="14.4" customHeight="1" x14ac:dyDescent="0.3">
      <c r="A1087" s="664">
        <v>30</v>
      </c>
      <c r="B1087" s="665" t="s">
        <v>521</v>
      </c>
      <c r="C1087" s="665" t="s">
        <v>3971</v>
      </c>
      <c r="D1087" s="746" t="s">
        <v>5323</v>
      </c>
      <c r="E1087" s="747" t="s">
        <v>3977</v>
      </c>
      <c r="F1087" s="665" t="s">
        <v>3966</v>
      </c>
      <c r="G1087" s="665" t="s">
        <v>4048</v>
      </c>
      <c r="H1087" s="665" t="s">
        <v>2584</v>
      </c>
      <c r="I1087" s="665" t="s">
        <v>2905</v>
      </c>
      <c r="J1087" s="665" t="s">
        <v>3809</v>
      </c>
      <c r="K1087" s="665" t="s">
        <v>3810</v>
      </c>
      <c r="L1087" s="666">
        <v>59.27</v>
      </c>
      <c r="M1087" s="666">
        <v>118.54</v>
      </c>
      <c r="N1087" s="665">
        <v>2</v>
      </c>
      <c r="O1087" s="748">
        <v>1</v>
      </c>
      <c r="P1087" s="666">
        <v>118.54</v>
      </c>
      <c r="Q1087" s="681">
        <v>1</v>
      </c>
      <c r="R1087" s="665">
        <v>2</v>
      </c>
      <c r="S1087" s="681">
        <v>1</v>
      </c>
      <c r="T1087" s="748">
        <v>1</v>
      </c>
      <c r="U1087" s="704">
        <v>1</v>
      </c>
    </row>
    <row r="1088" spans="1:21" ht="14.4" customHeight="1" x14ac:dyDescent="0.3">
      <c r="A1088" s="664">
        <v>30</v>
      </c>
      <c r="B1088" s="665" t="s">
        <v>521</v>
      </c>
      <c r="C1088" s="665" t="s">
        <v>3971</v>
      </c>
      <c r="D1088" s="746" t="s">
        <v>5323</v>
      </c>
      <c r="E1088" s="747" t="s">
        <v>3977</v>
      </c>
      <c r="F1088" s="665" t="s">
        <v>3966</v>
      </c>
      <c r="G1088" s="665" t="s">
        <v>4048</v>
      </c>
      <c r="H1088" s="665" t="s">
        <v>522</v>
      </c>
      <c r="I1088" s="665" t="s">
        <v>4568</v>
      </c>
      <c r="J1088" s="665" t="s">
        <v>4569</v>
      </c>
      <c r="K1088" s="665" t="s">
        <v>4570</v>
      </c>
      <c r="L1088" s="666">
        <v>0</v>
      </c>
      <c r="M1088" s="666">
        <v>0</v>
      </c>
      <c r="N1088" s="665">
        <v>1</v>
      </c>
      <c r="O1088" s="748">
        <v>1</v>
      </c>
      <c r="P1088" s="666"/>
      <c r="Q1088" s="681"/>
      <c r="R1088" s="665"/>
      <c r="S1088" s="681">
        <v>0</v>
      </c>
      <c r="T1088" s="748"/>
      <c r="U1088" s="704">
        <v>0</v>
      </c>
    </row>
    <row r="1089" spans="1:21" ht="14.4" customHeight="1" x14ac:dyDescent="0.3">
      <c r="A1089" s="664">
        <v>30</v>
      </c>
      <c r="B1089" s="665" t="s">
        <v>521</v>
      </c>
      <c r="C1089" s="665" t="s">
        <v>3971</v>
      </c>
      <c r="D1089" s="746" t="s">
        <v>5323</v>
      </c>
      <c r="E1089" s="747" t="s">
        <v>3977</v>
      </c>
      <c r="F1089" s="665" t="s">
        <v>3966</v>
      </c>
      <c r="G1089" s="665" t="s">
        <v>4048</v>
      </c>
      <c r="H1089" s="665" t="s">
        <v>2584</v>
      </c>
      <c r="I1089" s="665" t="s">
        <v>2819</v>
      </c>
      <c r="J1089" s="665" t="s">
        <v>3811</v>
      </c>
      <c r="K1089" s="665" t="s">
        <v>3812</v>
      </c>
      <c r="L1089" s="666">
        <v>46.07</v>
      </c>
      <c r="M1089" s="666">
        <v>138.21</v>
      </c>
      <c r="N1089" s="665">
        <v>3</v>
      </c>
      <c r="O1089" s="748">
        <v>2</v>
      </c>
      <c r="P1089" s="666">
        <v>46.07</v>
      </c>
      <c r="Q1089" s="681">
        <v>0.33333333333333331</v>
      </c>
      <c r="R1089" s="665">
        <v>1</v>
      </c>
      <c r="S1089" s="681">
        <v>0.33333333333333331</v>
      </c>
      <c r="T1089" s="748">
        <v>0.5</v>
      </c>
      <c r="U1089" s="704">
        <v>0.25</v>
      </c>
    </row>
    <row r="1090" spans="1:21" ht="14.4" customHeight="1" x14ac:dyDescent="0.3">
      <c r="A1090" s="664">
        <v>30</v>
      </c>
      <c r="B1090" s="665" t="s">
        <v>521</v>
      </c>
      <c r="C1090" s="665" t="s">
        <v>3971</v>
      </c>
      <c r="D1090" s="746" t="s">
        <v>5323</v>
      </c>
      <c r="E1090" s="747" t="s">
        <v>3977</v>
      </c>
      <c r="F1090" s="665" t="s">
        <v>3966</v>
      </c>
      <c r="G1090" s="665" t="s">
        <v>4048</v>
      </c>
      <c r="H1090" s="665" t="s">
        <v>2584</v>
      </c>
      <c r="I1090" s="665" t="s">
        <v>2983</v>
      </c>
      <c r="J1090" s="665" t="s">
        <v>3813</v>
      </c>
      <c r="K1090" s="665" t="s">
        <v>3814</v>
      </c>
      <c r="L1090" s="666">
        <v>118.54</v>
      </c>
      <c r="M1090" s="666">
        <v>355.62</v>
      </c>
      <c r="N1090" s="665">
        <v>3</v>
      </c>
      <c r="O1090" s="748">
        <v>1.5</v>
      </c>
      <c r="P1090" s="666"/>
      <c r="Q1090" s="681">
        <v>0</v>
      </c>
      <c r="R1090" s="665"/>
      <c r="S1090" s="681">
        <v>0</v>
      </c>
      <c r="T1090" s="748"/>
      <c r="U1090" s="704">
        <v>0</v>
      </c>
    </row>
    <row r="1091" spans="1:21" ht="14.4" customHeight="1" x14ac:dyDescent="0.3">
      <c r="A1091" s="664">
        <v>30</v>
      </c>
      <c r="B1091" s="665" t="s">
        <v>521</v>
      </c>
      <c r="C1091" s="665" t="s">
        <v>3971</v>
      </c>
      <c r="D1091" s="746" t="s">
        <v>5323</v>
      </c>
      <c r="E1091" s="747" t="s">
        <v>3977</v>
      </c>
      <c r="F1091" s="665" t="s">
        <v>3966</v>
      </c>
      <c r="G1091" s="665" t="s">
        <v>4048</v>
      </c>
      <c r="H1091" s="665" t="s">
        <v>522</v>
      </c>
      <c r="I1091" s="665" t="s">
        <v>4571</v>
      </c>
      <c r="J1091" s="665" t="s">
        <v>4572</v>
      </c>
      <c r="K1091" s="665" t="s">
        <v>4573</v>
      </c>
      <c r="L1091" s="666">
        <v>79.03</v>
      </c>
      <c r="M1091" s="666">
        <v>158.06</v>
      </c>
      <c r="N1091" s="665">
        <v>2</v>
      </c>
      <c r="O1091" s="748">
        <v>1</v>
      </c>
      <c r="P1091" s="666">
        <v>158.06</v>
      </c>
      <c r="Q1091" s="681">
        <v>1</v>
      </c>
      <c r="R1091" s="665">
        <v>2</v>
      </c>
      <c r="S1091" s="681">
        <v>1</v>
      </c>
      <c r="T1091" s="748">
        <v>1</v>
      </c>
      <c r="U1091" s="704">
        <v>1</v>
      </c>
    </row>
    <row r="1092" spans="1:21" ht="14.4" customHeight="1" x14ac:dyDescent="0.3">
      <c r="A1092" s="664">
        <v>30</v>
      </c>
      <c r="B1092" s="665" t="s">
        <v>521</v>
      </c>
      <c r="C1092" s="665" t="s">
        <v>3971</v>
      </c>
      <c r="D1092" s="746" t="s">
        <v>5323</v>
      </c>
      <c r="E1092" s="747" t="s">
        <v>3977</v>
      </c>
      <c r="F1092" s="665" t="s">
        <v>3966</v>
      </c>
      <c r="G1092" s="665" t="s">
        <v>4048</v>
      </c>
      <c r="H1092" s="665" t="s">
        <v>2584</v>
      </c>
      <c r="I1092" s="665" t="s">
        <v>3034</v>
      </c>
      <c r="J1092" s="665" t="s">
        <v>3035</v>
      </c>
      <c r="K1092" s="665" t="s">
        <v>3807</v>
      </c>
      <c r="L1092" s="666">
        <v>46.07</v>
      </c>
      <c r="M1092" s="666">
        <v>46.07</v>
      </c>
      <c r="N1092" s="665">
        <v>1</v>
      </c>
      <c r="O1092" s="748">
        <v>0.5</v>
      </c>
      <c r="P1092" s="666">
        <v>46.07</v>
      </c>
      <c r="Q1092" s="681">
        <v>1</v>
      </c>
      <c r="R1092" s="665">
        <v>1</v>
      </c>
      <c r="S1092" s="681">
        <v>1</v>
      </c>
      <c r="T1092" s="748">
        <v>0.5</v>
      </c>
      <c r="U1092" s="704">
        <v>1</v>
      </c>
    </row>
    <row r="1093" spans="1:21" ht="14.4" customHeight="1" x14ac:dyDescent="0.3">
      <c r="A1093" s="664">
        <v>30</v>
      </c>
      <c r="B1093" s="665" t="s">
        <v>521</v>
      </c>
      <c r="C1093" s="665" t="s">
        <v>3971</v>
      </c>
      <c r="D1093" s="746" t="s">
        <v>5323</v>
      </c>
      <c r="E1093" s="747" t="s">
        <v>3977</v>
      </c>
      <c r="F1093" s="665" t="s">
        <v>3966</v>
      </c>
      <c r="G1093" s="665" t="s">
        <v>4922</v>
      </c>
      <c r="H1093" s="665" t="s">
        <v>522</v>
      </c>
      <c r="I1093" s="665" t="s">
        <v>1102</v>
      </c>
      <c r="J1093" s="665" t="s">
        <v>766</v>
      </c>
      <c r="K1093" s="665" t="s">
        <v>4923</v>
      </c>
      <c r="L1093" s="666">
        <v>0</v>
      </c>
      <c r="M1093" s="666">
        <v>0</v>
      </c>
      <c r="N1093" s="665">
        <v>2</v>
      </c>
      <c r="O1093" s="748">
        <v>1</v>
      </c>
      <c r="P1093" s="666"/>
      <c r="Q1093" s="681"/>
      <c r="R1093" s="665"/>
      <c r="S1093" s="681">
        <v>0</v>
      </c>
      <c r="T1093" s="748"/>
      <c r="U1093" s="704">
        <v>0</v>
      </c>
    </row>
    <row r="1094" spans="1:21" ht="14.4" customHeight="1" x14ac:dyDescent="0.3">
      <c r="A1094" s="664">
        <v>30</v>
      </c>
      <c r="B1094" s="665" t="s">
        <v>521</v>
      </c>
      <c r="C1094" s="665" t="s">
        <v>3971</v>
      </c>
      <c r="D1094" s="746" t="s">
        <v>5323</v>
      </c>
      <c r="E1094" s="747" t="s">
        <v>3977</v>
      </c>
      <c r="F1094" s="665" t="s">
        <v>3966</v>
      </c>
      <c r="G1094" s="665" t="s">
        <v>4924</v>
      </c>
      <c r="H1094" s="665" t="s">
        <v>2584</v>
      </c>
      <c r="I1094" s="665" t="s">
        <v>4925</v>
      </c>
      <c r="J1094" s="665" t="s">
        <v>4926</v>
      </c>
      <c r="K1094" s="665" t="s">
        <v>4927</v>
      </c>
      <c r="L1094" s="666">
        <v>23.06</v>
      </c>
      <c r="M1094" s="666">
        <v>23.06</v>
      </c>
      <c r="N1094" s="665">
        <v>1</v>
      </c>
      <c r="O1094" s="748">
        <v>0.5</v>
      </c>
      <c r="P1094" s="666">
        <v>23.06</v>
      </c>
      <c r="Q1094" s="681">
        <v>1</v>
      </c>
      <c r="R1094" s="665">
        <v>1</v>
      </c>
      <c r="S1094" s="681">
        <v>1</v>
      </c>
      <c r="T1094" s="748">
        <v>0.5</v>
      </c>
      <c r="U1094" s="704">
        <v>1</v>
      </c>
    </row>
    <row r="1095" spans="1:21" ht="14.4" customHeight="1" x14ac:dyDescent="0.3">
      <c r="A1095" s="664">
        <v>30</v>
      </c>
      <c r="B1095" s="665" t="s">
        <v>521</v>
      </c>
      <c r="C1095" s="665" t="s">
        <v>3971</v>
      </c>
      <c r="D1095" s="746" t="s">
        <v>5323</v>
      </c>
      <c r="E1095" s="747" t="s">
        <v>3977</v>
      </c>
      <c r="F1095" s="665" t="s">
        <v>3966</v>
      </c>
      <c r="G1095" s="665" t="s">
        <v>4261</v>
      </c>
      <c r="H1095" s="665" t="s">
        <v>522</v>
      </c>
      <c r="I1095" s="665" t="s">
        <v>4928</v>
      </c>
      <c r="J1095" s="665" t="s">
        <v>4929</v>
      </c>
      <c r="K1095" s="665" t="s">
        <v>4930</v>
      </c>
      <c r="L1095" s="666">
        <v>0</v>
      </c>
      <c r="M1095" s="666">
        <v>0</v>
      </c>
      <c r="N1095" s="665">
        <v>1</v>
      </c>
      <c r="O1095" s="748">
        <v>0.5</v>
      </c>
      <c r="P1095" s="666"/>
      <c r="Q1095" s="681"/>
      <c r="R1095" s="665"/>
      <c r="S1095" s="681">
        <v>0</v>
      </c>
      <c r="T1095" s="748"/>
      <c r="U1095" s="704">
        <v>0</v>
      </c>
    </row>
    <row r="1096" spans="1:21" ht="14.4" customHeight="1" x14ac:dyDescent="0.3">
      <c r="A1096" s="664">
        <v>30</v>
      </c>
      <c r="B1096" s="665" t="s">
        <v>521</v>
      </c>
      <c r="C1096" s="665" t="s">
        <v>3971</v>
      </c>
      <c r="D1096" s="746" t="s">
        <v>5323</v>
      </c>
      <c r="E1096" s="747" t="s">
        <v>3977</v>
      </c>
      <c r="F1096" s="665" t="s">
        <v>3966</v>
      </c>
      <c r="G1096" s="665" t="s">
        <v>4261</v>
      </c>
      <c r="H1096" s="665" t="s">
        <v>522</v>
      </c>
      <c r="I1096" s="665" t="s">
        <v>4931</v>
      </c>
      <c r="J1096" s="665" t="s">
        <v>4929</v>
      </c>
      <c r="K1096" s="665" t="s">
        <v>4932</v>
      </c>
      <c r="L1096" s="666">
        <v>0</v>
      </c>
      <c r="M1096" s="666">
        <v>0</v>
      </c>
      <c r="N1096" s="665">
        <v>9</v>
      </c>
      <c r="O1096" s="748">
        <v>1.5</v>
      </c>
      <c r="P1096" s="666">
        <v>0</v>
      </c>
      <c r="Q1096" s="681"/>
      <c r="R1096" s="665">
        <v>3</v>
      </c>
      <c r="S1096" s="681">
        <v>0.33333333333333331</v>
      </c>
      <c r="T1096" s="748">
        <v>0.5</v>
      </c>
      <c r="U1096" s="704">
        <v>0.33333333333333331</v>
      </c>
    </row>
    <row r="1097" spans="1:21" ht="14.4" customHeight="1" x14ac:dyDescent="0.3">
      <c r="A1097" s="664">
        <v>30</v>
      </c>
      <c r="B1097" s="665" t="s">
        <v>521</v>
      </c>
      <c r="C1097" s="665" t="s">
        <v>3971</v>
      </c>
      <c r="D1097" s="746" t="s">
        <v>5323</v>
      </c>
      <c r="E1097" s="747" t="s">
        <v>3977</v>
      </c>
      <c r="F1097" s="665" t="s">
        <v>3966</v>
      </c>
      <c r="G1097" s="665" t="s">
        <v>4266</v>
      </c>
      <c r="H1097" s="665" t="s">
        <v>2584</v>
      </c>
      <c r="I1097" s="665" t="s">
        <v>2981</v>
      </c>
      <c r="J1097" s="665" t="s">
        <v>2613</v>
      </c>
      <c r="K1097" s="665" t="s">
        <v>3777</v>
      </c>
      <c r="L1097" s="666">
        <v>77.790000000000006</v>
      </c>
      <c r="M1097" s="666">
        <v>77.790000000000006</v>
      </c>
      <c r="N1097" s="665">
        <v>1</v>
      </c>
      <c r="O1097" s="748">
        <v>0.5</v>
      </c>
      <c r="P1097" s="666"/>
      <c r="Q1097" s="681">
        <v>0</v>
      </c>
      <c r="R1097" s="665"/>
      <c r="S1097" s="681">
        <v>0</v>
      </c>
      <c r="T1097" s="748"/>
      <c r="U1097" s="704">
        <v>0</v>
      </c>
    </row>
    <row r="1098" spans="1:21" ht="14.4" customHeight="1" x14ac:dyDescent="0.3">
      <c r="A1098" s="664">
        <v>30</v>
      </c>
      <c r="B1098" s="665" t="s">
        <v>521</v>
      </c>
      <c r="C1098" s="665" t="s">
        <v>3971</v>
      </c>
      <c r="D1098" s="746" t="s">
        <v>5323</v>
      </c>
      <c r="E1098" s="747" t="s">
        <v>3977</v>
      </c>
      <c r="F1098" s="665" t="s">
        <v>3966</v>
      </c>
      <c r="G1098" s="665" t="s">
        <v>4266</v>
      </c>
      <c r="H1098" s="665" t="s">
        <v>2584</v>
      </c>
      <c r="I1098" s="665" t="s">
        <v>2981</v>
      </c>
      <c r="J1098" s="665" t="s">
        <v>2613</v>
      </c>
      <c r="K1098" s="665" t="s">
        <v>3777</v>
      </c>
      <c r="L1098" s="666">
        <v>145.66999999999999</v>
      </c>
      <c r="M1098" s="666">
        <v>145.66999999999999</v>
      </c>
      <c r="N1098" s="665">
        <v>1</v>
      </c>
      <c r="O1098" s="748">
        <v>0.5</v>
      </c>
      <c r="P1098" s="666"/>
      <c r="Q1098" s="681">
        <v>0</v>
      </c>
      <c r="R1098" s="665"/>
      <c r="S1098" s="681">
        <v>0</v>
      </c>
      <c r="T1098" s="748"/>
      <c r="U1098" s="704">
        <v>0</v>
      </c>
    </row>
    <row r="1099" spans="1:21" ht="14.4" customHeight="1" x14ac:dyDescent="0.3">
      <c r="A1099" s="664">
        <v>30</v>
      </c>
      <c r="B1099" s="665" t="s">
        <v>521</v>
      </c>
      <c r="C1099" s="665" t="s">
        <v>3971</v>
      </c>
      <c r="D1099" s="746" t="s">
        <v>5323</v>
      </c>
      <c r="E1099" s="747" t="s">
        <v>3977</v>
      </c>
      <c r="F1099" s="665" t="s">
        <v>3966</v>
      </c>
      <c r="G1099" s="665" t="s">
        <v>4266</v>
      </c>
      <c r="H1099" s="665" t="s">
        <v>522</v>
      </c>
      <c r="I1099" s="665" t="s">
        <v>4933</v>
      </c>
      <c r="J1099" s="665" t="s">
        <v>4268</v>
      </c>
      <c r="K1099" s="665" t="s">
        <v>3777</v>
      </c>
      <c r="L1099" s="666">
        <v>0</v>
      </c>
      <c r="M1099" s="666">
        <v>0</v>
      </c>
      <c r="N1099" s="665">
        <v>2</v>
      </c>
      <c r="O1099" s="748">
        <v>1.5</v>
      </c>
      <c r="P1099" s="666">
        <v>0</v>
      </c>
      <c r="Q1099" s="681"/>
      <c r="R1099" s="665">
        <v>1</v>
      </c>
      <c r="S1099" s="681">
        <v>0.5</v>
      </c>
      <c r="T1099" s="748">
        <v>1</v>
      </c>
      <c r="U1099" s="704">
        <v>0.66666666666666663</v>
      </c>
    </row>
    <row r="1100" spans="1:21" ht="14.4" customHeight="1" x14ac:dyDescent="0.3">
      <c r="A1100" s="664">
        <v>30</v>
      </c>
      <c r="B1100" s="665" t="s">
        <v>521</v>
      </c>
      <c r="C1100" s="665" t="s">
        <v>3971</v>
      </c>
      <c r="D1100" s="746" t="s">
        <v>5323</v>
      </c>
      <c r="E1100" s="747" t="s">
        <v>3977</v>
      </c>
      <c r="F1100" s="665" t="s">
        <v>3966</v>
      </c>
      <c r="G1100" s="665" t="s">
        <v>4266</v>
      </c>
      <c r="H1100" s="665" t="s">
        <v>522</v>
      </c>
      <c r="I1100" s="665" t="s">
        <v>4934</v>
      </c>
      <c r="J1100" s="665" t="s">
        <v>4935</v>
      </c>
      <c r="K1100" s="665" t="s">
        <v>4936</v>
      </c>
      <c r="L1100" s="666">
        <v>0</v>
      </c>
      <c r="M1100" s="666">
        <v>0</v>
      </c>
      <c r="N1100" s="665">
        <v>2</v>
      </c>
      <c r="O1100" s="748">
        <v>1</v>
      </c>
      <c r="P1100" s="666">
        <v>0</v>
      </c>
      <c r="Q1100" s="681"/>
      <c r="R1100" s="665">
        <v>2</v>
      </c>
      <c r="S1100" s="681">
        <v>1</v>
      </c>
      <c r="T1100" s="748">
        <v>1</v>
      </c>
      <c r="U1100" s="704">
        <v>1</v>
      </c>
    </row>
    <row r="1101" spans="1:21" ht="14.4" customHeight="1" x14ac:dyDescent="0.3">
      <c r="A1101" s="664">
        <v>30</v>
      </c>
      <c r="B1101" s="665" t="s">
        <v>521</v>
      </c>
      <c r="C1101" s="665" t="s">
        <v>3971</v>
      </c>
      <c r="D1101" s="746" t="s">
        <v>5323</v>
      </c>
      <c r="E1101" s="747" t="s">
        <v>3977</v>
      </c>
      <c r="F1101" s="665" t="s">
        <v>3966</v>
      </c>
      <c r="G1101" s="665" t="s">
        <v>4266</v>
      </c>
      <c r="H1101" s="665" t="s">
        <v>522</v>
      </c>
      <c r="I1101" s="665" t="s">
        <v>4937</v>
      </c>
      <c r="J1101" s="665" t="s">
        <v>4935</v>
      </c>
      <c r="K1101" s="665" t="s">
        <v>4938</v>
      </c>
      <c r="L1101" s="666">
        <v>0</v>
      </c>
      <c r="M1101" s="666">
        <v>0</v>
      </c>
      <c r="N1101" s="665">
        <v>3</v>
      </c>
      <c r="O1101" s="748">
        <v>0.5</v>
      </c>
      <c r="P1101" s="666">
        <v>0</v>
      </c>
      <c r="Q1101" s="681"/>
      <c r="R1101" s="665">
        <v>3</v>
      </c>
      <c r="S1101" s="681">
        <v>1</v>
      </c>
      <c r="T1101" s="748">
        <v>0.5</v>
      </c>
      <c r="U1101" s="704">
        <v>1</v>
      </c>
    </row>
    <row r="1102" spans="1:21" ht="14.4" customHeight="1" x14ac:dyDescent="0.3">
      <c r="A1102" s="664">
        <v>30</v>
      </c>
      <c r="B1102" s="665" t="s">
        <v>521</v>
      </c>
      <c r="C1102" s="665" t="s">
        <v>3971</v>
      </c>
      <c r="D1102" s="746" t="s">
        <v>5323</v>
      </c>
      <c r="E1102" s="747" t="s">
        <v>3977</v>
      </c>
      <c r="F1102" s="665" t="s">
        <v>3966</v>
      </c>
      <c r="G1102" s="665" t="s">
        <v>4433</v>
      </c>
      <c r="H1102" s="665" t="s">
        <v>522</v>
      </c>
      <c r="I1102" s="665" t="s">
        <v>979</v>
      </c>
      <c r="J1102" s="665" t="s">
        <v>980</v>
      </c>
      <c r="K1102" s="665" t="s">
        <v>4434</v>
      </c>
      <c r="L1102" s="666">
        <v>256.67</v>
      </c>
      <c r="M1102" s="666">
        <v>513.34</v>
      </c>
      <c r="N1102" s="665">
        <v>2</v>
      </c>
      <c r="O1102" s="748">
        <v>2</v>
      </c>
      <c r="P1102" s="666">
        <v>256.67</v>
      </c>
      <c r="Q1102" s="681">
        <v>0.5</v>
      </c>
      <c r="R1102" s="665">
        <v>1</v>
      </c>
      <c r="S1102" s="681">
        <v>0.5</v>
      </c>
      <c r="T1102" s="748">
        <v>1</v>
      </c>
      <c r="U1102" s="704">
        <v>0.5</v>
      </c>
    </row>
    <row r="1103" spans="1:21" ht="14.4" customHeight="1" x14ac:dyDescent="0.3">
      <c r="A1103" s="664">
        <v>30</v>
      </c>
      <c r="B1103" s="665" t="s">
        <v>521</v>
      </c>
      <c r="C1103" s="665" t="s">
        <v>3971</v>
      </c>
      <c r="D1103" s="746" t="s">
        <v>5323</v>
      </c>
      <c r="E1103" s="747" t="s">
        <v>3977</v>
      </c>
      <c r="F1103" s="665" t="s">
        <v>3966</v>
      </c>
      <c r="G1103" s="665" t="s">
        <v>4939</v>
      </c>
      <c r="H1103" s="665" t="s">
        <v>522</v>
      </c>
      <c r="I1103" s="665" t="s">
        <v>4940</v>
      </c>
      <c r="J1103" s="665" t="s">
        <v>4941</v>
      </c>
      <c r="K1103" s="665" t="s">
        <v>4942</v>
      </c>
      <c r="L1103" s="666">
        <v>90.95</v>
      </c>
      <c r="M1103" s="666">
        <v>181.9</v>
      </c>
      <c r="N1103" s="665">
        <v>2</v>
      </c>
      <c r="O1103" s="748">
        <v>1</v>
      </c>
      <c r="P1103" s="666"/>
      <c r="Q1103" s="681">
        <v>0</v>
      </c>
      <c r="R1103" s="665"/>
      <c r="S1103" s="681">
        <v>0</v>
      </c>
      <c r="T1103" s="748"/>
      <c r="U1103" s="704">
        <v>0</v>
      </c>
    </row>
    <row r="1104" spans="1:21" ht="14.4" customHeight="1" x14ac:dyDescent="0.3">
      <c r="A1104" s="664">
        <v>30</v>
      </c>
      <c r="B1104" s="665" t="s">
        <v>521</v>
      </c>
      <c r="C1104" s="665" t="s">
        <v>3971</v>
      </c>
      <c r="D1104" s="746" t="s">
        <v>5323</v>
      </c>
      <c r="E1104" s="747" t="s">
        <v>3977</v>
      </c>
      <c r="F1104" s="665" t="s">
        <v>3966</v>
      </c>
      <c r="G1104" s="665" t="s">
        <v>4943</v>
      </c>
      <c r="H1104" s="665" t="s">
        <v>522</v>
      </c>
      <c r="I1104" s="665" t="s">
        <v>4944</v>
      </c>
      <c r="J1104" s="665" t="s">
        <v>4945</v>
      </c>
      <c r="K1104" s="665" t="s">
        <v>4946</v>
      </c>
      <c r="L1104" s="666">
        <v>195.77</v>
      </c>
      <c r="M1104" s="666">
        <v>783.08</v>
      </c>
      <c r="N1104" s="665">
        <v>4</v>
      </c>
      <c r="O1104" s="748">
        <v>3.5</v>
      </c>
      <c r="P1104" s="666">
        <v>783.08</v>
      </c>
      <c r="Q1104" s="681">
        <v>1</v>
      </c>
      <c r="R1104" s="665">
        <v>4</v>
      </c>
      <c r="S1104" s="681">
        <v>1</v>
      </c>
      <c r="T1104" s="748">
        <v>3.5</v>
      </c>
      <c r="U1104" s="704">
        <v>1</v>
      </c>
    </row>
    <row r="1105" spans="1:21" ht="14.4" customHeight="1" x14ac:dyDescent="0.3">
      <c r="A1105" s="664">
        <v>30</v>
      </c>
      <c r="B1105" s="665" t="s">
        <v>521</v>
      </c>
      <c r="C1105" s="665" t="s">
        <v>3971</v>
      </c>
      <c r="D1105" s="746" t="s">
        <v>5323</v>
      </c>
      <c r="E1105" s="747" t="s">
        <v>3977</v>
      </c>
      <c r="F1105" s="665" t="s">
        <v>3966</v>
      </c>
      <c r="G1105" s="665" t="s">
        <v>4947</v>
      </c>
      <c r="H1105" s="665" t="s">
        <v>522</v>
      </c>
      <c r="I1105" s="665" t="s">
        <v>4948</v>
      </c>
      <c r="J1105" s="665" t="s">
        <v>4949</v>
      </c>
      <c r="K1105" s="665" t="s">
        <v>1753</v>
      </c>
      <c r="L1105" s="666">
        <v>0</v>
      </c>
      <c r="M1105" s="666">
        <v>0</v>
      </c>
      <c r="N1105" s="665">
        <v>2</v>
      </c>
      <c r="O1105" s="748">
        <v>1</v>
      </c>
      <c r="P1105" s="666">
        <v>0</v>
      </c>
      <c r="Q1105" s="681"/>
      <c r="R1105" s="665">
        <v>2</v>
      </c>
      <c r="S1105" s="681">
        <v>1</v>
      </c>
      <c r="T1105" s="748">
        <v>1</v>
      </c>
      <c r="U1105" s="704">
        <v>1</v>
      </c>
    </row>
    <row r="1106" spans="1:21" ht="14.4" customHeight="1" x14ac:dyDescent="0.3">
      <c r="A1106" s="664">
        <v>30</v>
      </c>
      <c r="B1106" s="665" t="s">
        <v>521</v>
      </c>
      <c r="C1106" s="665" t="s">
        <v>3971</v>
      </c>
      <c r="D1106" s="746" t="s">
        <v>5323</v>
      </c>
      <c r="E1106" s="747" t="s">
        <v>3977</v>
      </c>
      <c r="F1106" s="665" t="s">
        <v>3966</v>
      </c>
      <c r="G1106" s="665" t="s">
        <v>4947</v>
      </c>
      <c r="H1106" s="665" t="s">
        <v>522</v>
      </c>
      <c r="I1106" s="665" t="s">
        <v>4950</v>
      </c>
      <c r="J1106" s="665" t="s">
        <v>4949</v>
      </c>
      <c r="K1106" s="665" t="s">
        <v>4951</v>
      </c>
      <c r="L1106" s="666">
        <v>59.78</v>
      </c>
      <c r="M1106" s="666">
        <v>59.78</v>
      </c>
      <c r="N1106" s="665">
        <v>1</v>
      </c>
      <c r="O1106" s="748">
        <v>1</v>
      </c>
      <c r="P1106" s="666">
        <v>59.78</v>
      </c>
      <c r="Q1106" s="681">
        <v>1</v>
      </c>
      <c r="R1106" s="665">
        <v>1</v>
      </c>
      <c r="S1106" s="681">
        <v>1</v>
      </c>
      <c r="T1106" s="748">
        <v>1</v>
      </c>
      <c r="U1106" s="704">
        <v>1</v>
      </c>
    </row>
    <row r="1107" spans="1:21" ht="14.4" customHeight="1" x14ac:dyDescent="0.3">
      <c r="A1107" s="664">
        <v>30</v>
      </c>
      <c r="B1107" s="665" t="s">
        <v>521</v>
      </c>
      <c r="C1107" s="665" t="s">
        <v>3971</v>
      </c>
      <c r="D1107" s="746" t="s">
        <v>5323</v>
      </c>
      <c r="E1107" s="747" t="s">
        <v>3977</v>
      </c>
      <c r="F1107" s="665" t="s">
        <v>3966</v>
      </c>
      <c r="G1107" s="665" t="s">
        <v>4438</v>
      </c>
      <c r="H1107" s="665" t="s">
        <v>2584</v>
      </c>
      <c r="I1107" s="665" t="s">
        <v>3015</v>
      </c>
      <c r="J1107" s="665" t="s">
        <v>2988</v>
      </c>
      <c r="K1107" s="665" t="s">
        <v>4952</v>
      </c>
      <c r="L1107" s="666">
        <v>73.069999999999993</v>
      </c>
      <c r="M1107" s="666">
        <v>219.20999999999998</v>
      </c>
      <c r="N1107" s="665">
        <v>3</v>
      </c>
      <c r="O1107" s="748">
        <v>0.5</v>
      </c>
      <c r="P1107" s="666"/>
      <c r="Q1107" s="681">
        <v>0</v>
      </c>
      <c r="R1107" s="665"/>
      <c r="S1107" s="681">
        <v>0</v>
      </c>
      <c r="T1107" s="748"/>
      <c r="U1107" s="704">
        <v>0</v>
      </c>
    </row>
    <row r="1108" spans="1:21" ht="14.4" customHeight="1" x14ac:dyDescent="0.3">
      <c r="A1108" s="664">
        <v>30</v>
      </c>
      <c r="B1108" s="665" t="s">
        <v>521</v>
      </c>
      <c r="C1108" s="665" t="s">
        <v>3971</v>
      </c>
      <c r="D1108" s="746" t="s">
        <v>5323</v>
      </c>
      <c r="E1108" s="747" t="s">
        <v>3977</v>
      </c>
      <c r="F1108" s="665" t="s">
        <v>3966</v>
      </c>
      <c r="G1108" s="665" t="s">
        <v>4049</v>
      </c>
      <c r="H1108" s="665" t="s">
        <v>522</v>
      </c>
      <c r="I1108" s="665" t="s">
        <v>4050</v>
      </c>
      <c r="J1108" s="665" t="s">
        <v>1774</v>
      </c>
      <c r="K1108" s="665" t="s">
        <v>4051</v>
      </c>
      <c r="L1108" s="666">
        <v>122.73</v>
      </c>
      <c r="M1108" s="666">
        <v>613.65</v>
      </c>
      <c r="N1108" s="665">
        <v>5</v>
      </c>
      <c r="O1108" s="748">
        <v>2.5</v>
      </c>
      <c r="P1108" s="666">
        <v>368.19</v>
      </c>
      <c r="Q1108" s="681">
        <v>0.6</v>
      </c>
      <c r="R1108" s="665">
        <v>3</v>
      </c>
      <c r="S1108" s="681">
        <v>0.6</v>
      </c>
      <c r="T1108" s="748">
        <v>1.5</v>
      </c>
      <c r="U1108" s="704">
        <v>0.6</v>
      </c>
    </row>
    <row r="1109" spans="1:21" ht="14.4" customHeight="1" x14ac:dyDescent="0.3">
      <c r="A1109" s="664">
        <v>30</v>
      </c>
      <c r="B1109" s="665" t="s">
        <v>521</v>
      </c>
      <c r="C1109" s="665" t="s">
        <v>3971</v>
      </c>
      <c r="D1109" s="746" t="s">
        <v>5323</v>
      </c>
      <c r="E1109" s="747" t="s">
        <v>3977</v>
      </c>
      <c r="F1109" s="665" t="s">
        <v>3966</v>
      </c>
      <c r="G1109" s="665" t="s">
        <v>4049</v>
      </c>
      <c r="H1109" s="665" t="s">
        <v>522</v>
      </c>
      <c r="I1109" s="665" t="s">
        <v>1773</v>
      </c>
      <c r="J1109" s="665" t="s">
        <v>1774</v>
      </c>
      <c r="K1109" s="665" t="s">
        <v>4930</v>
      </c>
      <c r="L1109" s="666">
        <v>122.73</v>
      </c>
      <c r="M1109" s="666">
        <v>122.73</v>
      </c>
      <c r="N1109" s="665">
        <v>1</v>
      </c>
      <c r="O1109" s="748">
        <v>0.5</v>
      </c>
      <c r="P1109" s="666"/>
      <c r="Q1109" s="681">
        <v>0</v>
      </c>
      <c r="R1109" s="665"/>
      <c r="S1109" s="681">
        <v>0</v>
      </c>
      <c r="T1109" s="748"/>
      <c r="U1109" s="704">
        <v>0</v>
      </c>
    </row>
    <row r="1110" spans="1:21" ht="14.4" customHeight="1" x14ac:dyDescent="0.3">
      <c r="A1110" s="664">
        <v>30</v>
      </c>
      <c r="B1110" s="665" t="s">
        <v>521</v>
      </c>
      <c r="C1110" s="665" t="s">
        <v>3971</v>
      </c>
      <c r="D1110" s="746" t="s">
        <v>5323</v>
      </c>
      <c r="E1110" s="747" t="s">
        <v>3977</v>
      </c>
      <c r="F1110" s="665" t="s">
        <v>3966</v>
      </c>
      <c r="G1110" s="665" t="s">
        <v>4052</v>
      </c>
      <c r="H1110" s="665" t="s">
        <v>2584</v>
      </c>
      <c r="I1110" s="665" t="s">
        <v>4953</v>
      </c>
      <c r="J1110" s="665" t="s">
        <v>2668</v>
      </c>
      <c r="K1110" s="665" t="s">
        <v>4954</v>
      </c>
      <c r="L1110" s="666">
        <v>146.9</v>
      </c>
      <c r="M1110" s="666">
        <v>293.8</v>
      </c>
      <c r="N1110" s="665">
        <v>2</v>
      </c>
      <c r="O1110" s="748">
        <v>1.5</v>
      </c>
      <c r="P1110" s="666"/>
      <c r="Q1110" s="681">
        <v>0</v>
      </c>
      <c r="R1110" s="665"/>
      <c r="S1110" s="681">
        <v>0</v>
      </c>
      <c r="T1110" s="748"/>
      <c r="U1110" s="704">
        <v>0</v>
      </c>
    </row>
    <row r="1111" spans="1:21" ht="14.4" customHeight="1" x14ac:dyDescent="0.3">
      <c r="A1111" s="664">
        <v>30</v>
      </c>
      <c r="B1111" s="665" t="s">
        <v>521</v>
      </c>
      <c r="C1111" s="665" t="s">
        <v>3971</v>
      </c>
      <c r="D1111" s="746" t="s">
        <v>5323</v>
      </c>
      <c r="E1111" s="747" t="s">
        <v>3977</v>
      </c>
      <c r="F1111" s="665" t="s">
        <v>3966</v>
      </c>
      <c r="G1111" s="665" t="s">
        <v>4052</v>
      </c>
      <c r="H1111" s="665" t="s">
        <v>2584</v>
      </c>
      <c r="I1111" s="665" t="s">
        <v>4955</v>
      </c>
      <c r="J1111" s="665" t="s">
        <v>3041</v>
      </c>
      <c r="K1111" s="665" t="s">
        <v>3042</v>
      </c>
      <c r="L1111" s="666">
        <v>86.41</v>
      </c>
      <c r="M1111" s="666">
        <v>86.41</v>
      </c>
      <c r="N1111" s="665">
        <v>1</v>
      </c>
      <c r="O1111" s="748">
        <v>0.5</v>
      </c>
      <c r="P1111" s="666">
        <v>86.41</v>
      </c>
      <c r="Q1111" s="681">
        <v>1</v>
      </c>
      <c r="R1111" s="665">
        <v>1</v>
      </c>
      <c r="S1111" s="681">
        <v>1</v>
      </c>
      <c r="T1111" s="748">
        <v>0.5</v>
      </c>
      <c r="U1111" s="704">
        <v>1</v>
      </c>
    </row>
    <row r="1112" spans="1:21" ht="14.4" customHeight="1" x14ac:dyDescent="0.3">
      <c r="A1112" s="664">
        <v>30</v>
      </c>
      <c r="B1112" s="665" t="s">
        <v>521</v>
      </c>
      <c r="C1112" s="665" t="s">
        <v>3971</v>
      </c>
      <c r="D1112" s="746" t="s">
        <v>5323</v>
      </c>
      <c r="E1112" s="747" t="s">
        <v>3977</v>
      </c>
      <c r="F1112" s="665" t="s">
        <v>3966</v>
      </c>
      <c r="G1112" s="665" t="s">
        <v>4052</v>
      </c>
      <c r="H1112" s="665" t="s">
        <v>2584</v>
      </c>
      <c r="I1112" s="665" t="s">
        <v>2667</v>
      </c>
      <c r="J1112" s="665" t="s">
        <v>2668</v>
      </c>
      <c r="K1112" s="665" t="s">
        <v>3672</v>
      </c>
      <c r="L1112" s="666">
        <v>73.45</v>
      </c>
      <c r="M1112" s="666">
        <v>220.35000000000002</v>
      </c>
      <c r="N1112" s="665">
        <v>3</v>
      </c>
      <c r="O1112" s="748">
        <v>2</v>
      </c>
      <c r="P1112" s="666"/>
      <c r="Q1112" s="681">
        <v>0</v>
      </c>
      <c r="R1112" s="665"/>
      <c r="S1112" s="681">
        <v>0</v>
      </c>
      <c r="T1112" s="748"/>
      <c r="U1112" s="704">
        <v>0</v>
      </c>
    </row>
    <row r="1113" spans="1:21" ht="14.4" customHeight="1" x14ac:dyDescent="0.3">
      <c r="A1113" s="664">
        <v>30</v>
      </c>
      <c r="B1113" s="665" t="s">
        <v>521</v>
      </c>
      <c r="C1113" s="665" t="s">
        <v>3971</v>
      </c>
      <c r="D1113" s="746" t="s">
        <v>5323</v>
      </c>
      <c r="E1113" s="747" t="s">
        <v>3977</v>
      </c>
      <c r="F1113" s="665" t="s">
        <v>3966</v>
      </c>
      <c r="G1113" s="665" t="s">
        <v>4052</v>
      </c>
      <c r="H1113" s="665" t="s">
        <v>2584</v>
      </c>
      <c r="I1113" s="665" t="s">
        <v>3040</v>
      </c>
      <c r="J1113" s="665" t="s">
        <v>3041</v>
      </c>
      <c r="K1113" s="665" t="s">
        <v>3670</v>
      </c>
      <c r="L1113" s="666">
        <v>86.41</v>
      </c>
      <c r="M1113" s="666">
        <v>345.64</v>
      </c>
      <c r="N1113" s="665">
        <v>4</v>
      </c>
      <c r="O1113" s="748">
        <v>2</v>
      </c>
      <c r="P1113" s="666">
        <v>172.82</v>
      </c>
      <c r="Q1113" s="681">
        <v>0.5</v>
      </c>
      <c r="R1113" s="665">
        <v>2</v>
      </c>
      <c r="S1113" s="681">
        <v>0.5</v>
      </c>
      <c r="T1113" s="748">
        <v>1</v>
      </c>
      <c r="U1113" s="704">
        <v>0.5</v>
      </c>
    </row>
    <row r="1114" spans="1:21" ht="14.4" customHeight="1" x14ac:dyDescent="0.3">
      <c r="A1114" s="664">
        <v>30</v>
      </c>
      <c r="B1114" s="665" t="s">
        <v>521</v>
      </c>
      <c r="C1114" s="665" t="s">
        <v>3971</v>
      </c>
      <c r="D1114" s="746" t="s">
        <v>5323</v>
      </c>
      <c r="E1114" s="747" t="s">
        <v>3977</v>
      </c>
      <c r="F1114" s="665" t="s">
        <v>3966</v>
      </c>
      <c r="G1114" s="665" t="s">
        <v>4052</v>
      </c>
      <c r="H1114" s="665" t="s">
        <v>522</v>
      </c>
      <c r="I1114" s="665" t="s">
        <v>4956</v>
      </c>
      <c r="J1114" s="665" t="s">
        <v>2668</v>
      </c>
      <c r="K1114" s="665" t="s">
        <v>4957</v>
      </c>
      <c r="L1114" s="666">
        <v>0</v>
      </c>
      <c r="M1114" s="666">
        <v>0</v>
      </c>
      <c r="N1114" s="665">
        <v>3</v>
      </c>
      <c r="O1114" s="748">
        <v>0.5</v>
      </c>
      <c r="P1114" s="666"/>
      <c r="Q1114" s="681"/>
      <c r="R1114" s="665"/>
      <c r="S1114" s="681">
        <v>0</v>
      </c>
      <c r="T1114" s="748"/>
      <c r="U1114" s="704">
        <v>0</v>
      </c>
    </row>
    <row r="1115" spans="1:21" ht="14.4" customHeight="1" x14ac:dyDescent="0.3">
      <c r="A1115" s="664">
        <v>30</v>
      </c>
      <c r="B1115" s="665" t="s">
        <v>521</v>
      </c>
      <c r="C1115" s="665" t="s">
        <v>3971</v>
      </c>
      <c r="D1115" s="746" t="s">
        <v>5323</v>
      </c>
      <c r="E1115" s="747" t="s">
        <v>3977</v>
      </c>
      <c r="F1115" s="665" t="s">
        <v>3966</v>
      </c>
      <c r="G1115" s="665" t="s">
        <v>4054</v>
      </c>
      <c r="H1115" s="665" t="s">
        <v>522</v>
      </c>
      <c r="I1115" s="665" t="s">
        <v>4445</v>
      </c>
      <c r="J1115" s="665" t="s">
        <v>2514</v>
      </c>
      <c r="K1115" s="665" t="s">
        <v>4446</v>
      </c>
      <c r="L1115" s="666">
        <v>27.5</v>
      </c>
      <c r="M1115" s="666">
        <v>27.5</v>
      </c>
      <c r="N1115" s="665">
        <v>1</v>
      </c>
      <c r="O1115" s="748">
        <v>0.5</v>
      </c>
      <c r="P1115" s="666">
        <v>27.5</v>
      </c>
      <c r="Q1115" s="681">
        <v>1</v>
      </c>
      <c r="R1115" s="665">
        <v>1</v>
      </c>
      <c r="S1115" s="681">
        <v>1</v>
      </c>
      <c r="T1115" s="748">
        <v>0.5</v>
      </c>
      <c r="U1115" s="704">
        <v>1</v>
      </c>
    </row>
    <row r="1116" spans="1:21" ht="14.4" customHeight="1" x14ac:dyDescent="0.3">
      <c r="A1116" s="664">
        <v>30</v>
      </c>
      <c r="B1116" s="665" t="s">
        <v>521</v>
      </c>
      <c r="C1116" s="665" t="s">
        <v>3971</v>
      </c>
      <c r="D1116" s="746" t="s">
        <v>5323</v>
      </c>
      <c r="E1116" s="747" t="s">
        <v>3977</v>
      </c>
      <c r="F1116" s="665" t="s">
        <v>3966</v>
      </c>
      <c r="G1116" s="665" t="s">
        <v>4054</v>
      </c>
      <c r="H1116" s="665" t="s">
        <v>522</v>
      </c>
      <c r="I1116" s="665" t="s">
        <v>861</v>
      </c>
      <c r="J1116" s="665" t="s">
        <v>846</v>
      </c>
      <c r="K1116" s="665" t="s">
        <v>4280</v>
      </c>
      <c r="L1116" s="666">
        <v>10.65</v>
      </c>
      <c r="M1116" s="666">
        <v>31.950000000000003</v>
      </c>
      <c r="N1116" s="665">
        <v>3</v>
      </c>
      <c r="O1116" s="748">
        <v>1</v>
      </c>
      <c r="P1116" s="666"/>
      <c r="Q1116" s="681">
        <v>0</v>
      </c>
      <c r="R1116" s="665"/>
      <c r="S1116" s="681">
        <v>0</v>
      </c>
      <c r="T1116" s="748"/>
      <c r="U1116" s="704">
        <v>0</v>
      </c>
    </row>
    <row r="1117" spans="1:21" ht="14.4" customHeight="1" x14ac:dyDescent="0.3">
      <c r="A1117" s="664">
        <v>30</v>
      </c>
      <c r="B1117" s="665" t="s">
        <v>521</v>
      </c>
      <c r="C1117" s="665" t="s">
        <v>3971</v>
      </c>
      <c r="D1117" s="746" t="s">
        <v>5323</v>
      </c>
      <c r="E1117" s="747" t="s">
        <v>3977</v>
      </c>
      <c r="F1117" s="665" t="s">
        <v>3966</v>
      </c>
      <c r="G1117" s="665" t="s">
        <v>4054</v>
      </c>
      <c r="H1117" s="665" t="s">
        <v>522</v>
      </c>
      <c r="I1117" s="665" t="s">
        <v>4284</v>
      </c>
      <c r="J1117" s="665" t="s">
        <v>846</v>
      </c>
      <c r="K1117" s="665" t="s">
        <v>4285</v>
      </c>
      <c r="L1117" s="666">
        <v>0</v>
      </c>
      <c r="M1117" s="666">
        <v>0</v>
      </c>
      <c r="N1117" s="665">
        <v>15</v>
      </c>
      <c r="O1117" s="748">
        <v>2.5</v>
      </c>
      <c r="P1117" s="666">
        <v>0</v>
      </c>
      <c r="Q1117" s="681"/>
      <c r="R1117" s="665">
        <v>6</v>
      </c>
      <c r="S1117" s="681">
        <v>0.4</v>
      </c>
      <c r="T1117" s="748">
        <v>1</v>
      </c>
      <c r="U1117" s="704">
        <v>0.4</v>
      </c>
    </row>
    <row r="1118" spans="1:21" ht="14.4" customHeight="1" x14ac:dyDescent="0.3">
      <c r="A1118" s="664">
        <v>30</v>
      </c>
      <c r="B1118" s="665" t="s">
        <v>521</v>
      </c>
      <c r="C1118" s="665" t="s">
        <v>3971</v>
      </c>
      <c r="D1118" s="746" t="s">
        <v>5323</v>
      </c>
      <c r="E1118" s="747" t="s">
        <v>3977</v>
      </c>
      <c r="F1118" s="665" t="s">
        <v>3966</v>
      </c>
      <c r="G1118" s="665" t="s">
        <v>4054</v>
      </c>
      <c r="H1118" s="665" t="s">
        <v>522</v>
      </c>
      <c r="I1118" s="665" t="s">
        <v>972</v>
      </c>
      <c r="J1118" s="665" t="s">
        <v>1532</v>
      </c>
      <c r="K1118" s="665" t="s">
        <v>4288</v>
      </c>
      <c r="L1118" s="666">
        <v>17.559999999999999</v>
      </c>
      <c r="M1118" s="666">
        <v>210.71999999999997</v>
      </c>
      <c r="N1118" s="665">
        <v>12</v>
      </c>
      <c r="O1118" s="748">
        <v>2</v>
      </c>
      <c r="P1118" s="666"/>
      <c r="Q1118" s="681">
        <v>0</v>
      </c>
      <c r="R1118" s="665"/>
      <c r="S1118" s="681">
        <v>0</v>
      </c>
      <c r="T1118" s="748"/>
      <c r="U1118" s="704">
        <v>0</v>
      </c>
    </row>
    <row r="1119" spans="1:21" ht="14.4" customHeight="1" x14ac:dyDescent="0.3">
      <c r="A1119" s="664">
        <v>30</v>
      </c>
      <c r="B1119" s="665" t="s">
        <v>521</v>
      </c>
      <c r="C1119" s="665" t="s">
        <v>3971</v>
      </c>
      <c r="D1119" s="746" t="s">
        <v>5323</v>
      </c>
      <c r="E1119" s="747" t="s">
        <v>3977</v>
      </c>
      <c r="F1119" s="665" t="s">
        <v>3966</v>
      </c>
      <c r="G1119" s="665" t="s">
        <v>4958</v>
      </c>
      <c r="H1119" s="665" t="s">
        <v>522</v>
      </c>
      <c r="I1119" s="665" t="s">
        <v>4959</v>
      </c>
      <c r="J1119" s="665" t="s">
        <v>4960</v>
      </c>
      <c r="K1119" s="665" t="s">
        <v>4961</v>
      </c>
      <c r="L1119" s="666">
        <v>69.59</v>
      </c>
      <c r="M1119" s="666">
        <v>139.18</v>
      </c>
      <c r="N1119" s="665">
        <v>2</v>
      </c>
      <c r="O1119" s="748">
        <v>1</v>
      </c>
      <c r="P1119" s="666">
        <v>139.18</v>
      </c>
      <c r="Q1119" s="681">
        <v>1</v>
      </c>
      <c r="R1119" s="665">
        <v>2</v>
      </c>
      <c r="S1119" s="681">
        <v>1</v>
      </c>
      <c r="T1119" s="748">
        <v>1</v>
      </c>
      <c r="U1119" s="704">
        <v>1</v>
      </c>
    </row>
    <row r="1120" spans="1:21" ht="14.4" customHeight="1" x14ac:dyDescent="0.3">
      <c r="A1120" s="664">
        <v>30</v>
      </c>
      <c r="B1120" s="665" t="s">
        <v>521</v>
      </c>
      <c r="C1120" s="665" t="s">
        <v>3971</v>
      </c>
      <c r="D1120" s="746" t="s">
        <v>5323</v>
      </c>
      <c r="E1120" s="747" t="s">
        <v>3977</v>
      </c>
      <c r="F1120" s="665" t="s">
        <v>3966</v>
      </c>
      <c r="G1120" s="665" t="s">
        <v>4962</v>
      </c>
      <c r="H1120" s="665" t="s">
        <v>522</v>
      </c>
      <c r="I1120" s="665" t="s">
        <v>1147</v>
      </c>
      <c r="J1120" s="665" t="s">
        <v>1008</v>
      </c>
      <c r="K1120" s="665" t="s">
        <v>3881</v>
      </c>
      <c r="L1120" s="666">
        <v>77.62</v>
      </c>
      <c r="M1120" s="666">
        <v>155.24</v>
      </c>
      <c r="N1120" s="665">
        <v>2</v>
      </c>
      <c r="O1120" s="748">
        <v>1</v>
      </c>
      <c r="P1120" s="666"/>
      <c r="Q1120" s="681">
        <v>0</v>
      </c>
      <c r="R1120" s="665"/>
      <c r="S1120" s="681">
        <v>0</v>
      </c>
      <c r="T1120" s="748"/>
      <c r="U1120" s="704">
        <v>0</v>
      </c>
    </row>
    <row r="1121" spans="1:21" ht="14.4" customHeight="1" x14ac:dyDescent="0.3">
      <c r="A1121" s="664">
        <v>30</v>
      </c>
      <c r="B1121" s="665" t="s">
        <v>521</v>
      </c>
      <c r="C1121" s="665" t="s">
        <v>3971</v>
      </c>
      <c r="D1121" s="746" t="s">
        <v>5323</v>
      </c>
      <c r="E1121" s="747" t="s">
        <v>3977</v>
      </c>
      <c r="F1121" s="665" t="s">
        <v>3966</v>
      </c>
      <c r="G1121" s="665" t="s">
        <v>4126</v>
      </c>
      <c r="H1121" s="665" t="s">
        <v>522</v>
      </c>
      <c r="I1121" s="665" t="s">
        <v>1304</v>
      </c>
      <c r="J1121" s="665" t="s">
        <v>1305</v>
      </c>
      <c r="K1121" s="665" t="s">
        <v>4127</v>
      </c>
      <c r="L1121" s="666">
        <v>32.76</v>
      </c>
      <c r="M1121" s="666">
        <v>98.28</v>
      </c>
      <c r="N1121" s="665">
        <v>3</v>
      </c>
      <c r="O1121" s="748">
        <v>0.5</v>
      </c>
      <c r="P1121" s="666">
        <v>98.28</v>
      </c>
      <c r="Q1121" s="681">
        <v>1</v>
      </c>
      <c r="R1121" s="665">
        <v>3</v>
      </c>
      <c r="S1121" s="681">
        <v>1</v>
      </c>
      <c r="T1121" s="748">
        <v>0.5</v>
      </c>
      <c r="U1121" s="704">
        <v>1</v>
      </c>
    </row>
    <row r="1122" spans="1:21" ht="14.4" customHeight="1" x14ac:dyDescent="0.3">
      <c r="A1122" s="664">
        <v>30</v>
      </c>
      <c r="B1122" s="665" t="s">
        <v>521</v>
      </c>
      <c r="C1122" s="665" t="s">
        <v>3971</v>
      </c>
      <c r="D1122" s="746" t="s">
        <v>5323</v>
      </c>
      <c r="E1122" s="747" t="s">
        <v>3977</v>
      </c>
      <c r="F1122" s="665" t="s">
        <v>3966</v>
      </c>
      <c r="G1122" s="665" t="s">
        <v>4963</v>
      </c>
      <c r="H1122" s="665" t="s">
        <v>2584</v>
      </c>
      <c r="I1122" s="665" t="s">
        <v>2596</v>
      </c>
      <c r="J1122" s="665" t="s">
        <v>592</v>
      </c>
      <c r="K1122" s="665" t="s">
        <v>3869</v>
      </c>
      <c r="L1122" s="666">
        <v>36.54</v>
      </c>
      <c r="M1122" s="666">
        <v>182.7</v>
      </c>
      <c r="N1122" s="665">
        <v>5</v>
      </c>
      <c r="O1122" s="748">
        <v>3.5</v>
      </c>
      <c r="P1122" s="666">
        <v>109.62</v>
      </c>
      <c r="Q1122" s="681">
        <v>0.60000000000000009</v>
      </c>
      <c r="R1122" s="665">
        <v>3</v>
      </c>
      <c r="S1122" s="681">
        <v>0.6</v>
      </c>
      <c r="T1122" s="748">
        <v>2.5</v>
      </c>
      <c r="U1122" s="704">
        <v>0.7142857142857143</v>
      </c>
    </row>
    <row r="1123" spans="1:21" ht="14.4" customHeight="1" x14ac:dyDescent="0.3">
      <c r="A1123" s="664">
        <v>30</v>
      </c>
      <c r="B1123" s="665" t="s">
        <v>521</v>
      </c>
      <c r="C1123" s="665" t="s">
        <v>3971</v>
      </c>
      <c r="D1123" s="746" t="s">
        <v>5323</v>
      </c>
      <c r="E1123" s="747" t="s">
        <v>3977</v>
      </c>
      <c r="F1123" s="665" t="s">
        <v>3966</v>
      </c>
      <c r="G1123" s="665" t="s">
        <v>4963</v>
      </c>
      <c r="H1123" s="665" t="s">
        <v>522</v>
      </c>
      <c r="I1123" s="665" t="s">
        <v>4964</v>
      </c>
      <c r="J1123" s="665" t="s">
        <v>4965</v>
      </c>
      <c r="K1123" s="665" t="s">
        <v>4966</v>
      </c>
      <c r="L1123" s="666">
        <v>36.54</v>
      </c>
      <c r="M1123" s="666">
        <v>73.08</v>
      </c>
      <c r="N1123" s="665">
        <v>2</v>
      </c>
      <c r="O1123" s="748">
        <v>1</v>
      </c>
      <c r="P1123" s="666">
        <v>73.08</v>
      </c>
      <c r="Q1123" s="681">
        <v>1</v>
      </c>
      <c r="R1123" s="665">
        <v>2</v>
      </c>
      <c r="S1123" s="681">
        <v>1</v>
      </c>
      <c r="T1123" s="748">
        <v>1</v>
      </c>
      <c r="U1123" s="704">
        <v>1</v>
      </c>
    </row>
    <row r="1124" spans="1:21" ht="14.4" customHeight="1" x14ac:dyDescent="0.3">
      <c r="A1124" s="664">
        <v>30</v>
      </c>
      <c r="B1124" s="665" t="s">
        <v>521</v>
      </c>
      <c r="C1124" s="665" t="s">
        <v>3971</v>
      </c>
      <c r="D1124" s="746" t="s">
        <v>5323</v>
      </c>
      <c r="E1124" s="747" t="s">
        <v>3977</v>
      </c>
      <c r="F1124" s="665" t="s">
        <v>3966</v>
      </c>
      <c r="G1124" s="665" t="s">
        <v>4963</v>
      </c>
      <c r="H1124" s="665" t="s">
        <v>522</v>
      </c>
      <c r="I1124" s="665" t="s">
        <v>777</v>
      </c>
      <c r="J1124" s="665" t="s">
        <v>592</v>
      </c>
      <c r="K1124" s="665" t="s">
        <v>4967</v>
      </c>
      <c r="L1124" s="666">
        <v>18.260000000000002</v>
      </c>
      <c r="M1124" s="666">
        <v>36.520000000000003</v>
      </c>
      <c r="N1124" s="665">
        <v>2</v>
      </c>
      <c r="O1124" s="748">
        <v>1</v>
      </c>
      <c r="P1124" s="666">
        <v>36.520000000000003</v>
      </c>
      <c r="Q1124" s="681">
        <v>1</v>
      </c>
      <c r="R1124" s="665">
        <v>2</v>
      </c>
      <c r="S1124" s="681">
        <v>1</v>
      </c>
      <c r="T1124" s="748">
        <v>1</v>
      </c>
      <c r="U1124" s="704">
        <v>1</v>
      </c>
    </row>
    <row r="1125" spans="1:21" ht="14.4" customHeight="1" x14ac:dyDescent="0.3">
      <c r="A1125" s="664">
        <v>30</v>
      </c>
      <c r="B1125" s="665" t="s">
        <v>521</v>
      </c>
      <c r="C1125" s="665" t="s">
        <v>3971</v>
      </c>
      <c r="D1125" s="746" t="s">
        <v>5323</v>
      </c>
      <c r="E1125" s="747" t="s">
        <v>3977</v>
      </c>
      <c r="F1125" s="665" t="s">
        <v>3966</v>
      </c>
      <c r="G1125" s="665" t="s">
        <v>4063</v>
      </c>
      <c r="H1125" s="665" t="s">
        <v>522</v>
      </c>
      <c r="I1125" s="665" t="s">
        <v>3417</v>
      </c>
      <c r="J1125" s="665" t="s">
        <v>3418</v>
      </c>
      <c r="K1125" s="665" t="s">
        <v>3869</v>
      </c>
      <c r="L1125" s="666">
        <v>88.1</v>
      </c>
      <c r="M1125" s="666">
        <v>88.1</v>
      </c>
      <c r="N1125" s="665">
        <v>1</v>
      </c>
      <c r="O1125" s="748">
        <v>1</v>
      </c>
      <c r="P1125" s="666"/>
      <c r="Q1125" s="681">
        <v>0</v>
      </c>
      <c r="R1125" s="665"/>
      <c r="S1125" s="681">
        <v>0</v>
      </c>
      <c r="T1125" s="748"/>
      <c r="U1125" s="704">
        <v>0</v>
      </c>
    </row>
    <row r="1126" spans="1:21" ht="14.4" customHeight="1" x14ac:dyDescent="0.3">
      <c r="A1126" s="664">
        <v>30</v>
      </c>
      <c r="B1126" s="665" t="s">
        <v>521</v>
      </c>
      <c r="C1126" s="665" t="s">
        <v>3971</v>
      </c>
      <c r="D1126" s="746" t="s">
        <v>5323</v>
      </c>
      <c r="E1126" s="747" t="s">
        <v>3977</v>
      </c>
      <c r="F1126" s="665" t="s">
        <v>3966</v>
      </c>
      <c r="G1126" s="665" t="s">
        <v>4968</v>
      </c>
      <c r="H1126" s="665" t="s">
        <v>522</v>
      </c>
      <c r="I1126" s="665" t="s">
        <v>4969</v>
      </c>
      <c r="J1126" s="665" t="s">
        <v>3263</v>
      </c>
      <c r="K1126" s="665" t="s">
        <v>4970</v>
      </c>
      <c r="L1126" s="666">
        <v>0</v>
      </c>
      <c r="M1126" s="666">
        <v>0</v>
      </c>
      <c r="N1126" s="665">
        <v>2</v>
      </c>
      <c r="O1126" s="748">
        <v>1</v>
      </c>
      <c r="P1126" s="666"/>
      <c r="Q1126" s="681"/>
      <c r="R1126" s="665"/>
      <c r="S1126" s="681">
        <v>0</v>
      </c>
      <c r="T1126" s="748"/>
      <c r="U1126" s="704">
        <v>0</v>
      </c>
    </row>
    <row r="1127" spans="1:21" ht="14.4" customHeight="1" x14ac:dyDescent="0.3">
      <c r="A1127" s="664">
        <v>30</v>
      </c>
      <c r="B1127" s="665" t="s">
        <v>521</v>
      </c>
      <c r="C1127" s="665" t="s">
        <v>3971</v>
      </c>
      <c r="D1127" s="746" t="s">
        <v>5323</v>
      </c>
      <c r="E1127" s="747" t="s">
        <v>3977</v>
      </c>
      <c r="F1127" s="665" t="s">
        <v>3966</v>
      </c>
      <c r="G1127" s="665" t="s">
        <v>4064</v>
      </c>
      <c r="H1127" s="665" t="s">
        <v>522</v>
      </c>
      <c r="I1127" s="665" t="s">
        <v>2463</v>
      </c>
      <c r="J1127" s="665" t="s">
        <v>824</v>
      </c>
      <c r="K1127" s="665" t="s">
        <v>4297</v>
      </c>
      <c r="L1127" s="666">
        <v>301.2</v>
      </c>
      <c r="M1127" s="666">
        <v>1204.8</v>
      </c>
      <c r="N1127" s="665">
        <v>4</v>
      </c>
      <c r="O1127" s="748">
        <v>1.5</v>
      </c>
      <c r="P1127" s="666">
        <v>301.2</v>
      </c>
      <c r="Q1127" s="681">
        <v>0.25</v>
      </c>
      <c r="R1127" s="665">
        <v>1</v>
      </c>
      <c r="S1127" s="681">
        <v>0.25</v>
      </c>
      <c r="T1127" s="748">
        <v>0.5</v>
      </c>
      <c r="U1127" s="704">
        <v>0.33333333333333331</v>
      </c>
    </row>
    <row r="1128" spans="1:21" ht="14.4" customHeight="1" x14ac:dyDescent="0.3">
      <c r="A1128" s="664">
        <v>30</v>
      </c>
      <c r="B1128" s="665" t="s">
        <v>521</v>
      </c>
      <c r="C1128" s="665" t="s">
        <v>3971</v>
      </c>
      <c r="D1128" s="746" t="s">
        <v>5323</v>
      </c>
      <c r="E1128" s="747" t="s">
        <v>3977</v>
      </c>
      <c r="F1128" s="665" t="s">
        <v>3966</v>
      </c>
      <c r="G1128" s="665" t="s">
        <v>4064</v>
      </c>
      <c r="H1128" s="665" t="s">
        <v>522</v>
      </c>
      <c r="I1128" s="665" t="s">
        <v>4296</v>
      </c>
      <c r="J1128" s="665" t="s">
        <v>824</v>
      </c>
      <c r="K1128" s="665" t="s">
        <v>4297</v>
      </c>
      <c r="L1128" s="666">
        <v>185.26</v>
      </c>
      <c r="M1128" s="666">
        <v>2037.86</v>
      </c>
      <c r="N1128" s="665">
        <v>11</v>
      </c>
      <c r="O1128" s="748">
        <v>7</v>
      </c>
      <c r="P1128" s="666">
        <v>185.26</v>
      </c>
      <c r="Q1128" s="681">
        <v>9.0909090909090912E-2</v>
      </c>
      <c r="R1128" s="665">
        <v>1</v>
      </c>
      <c r="S1128" s="681">
        <v>9.0909090909090912E-2</v>
      </c>
      <c r="T1128" s="748">
        <v>1</v>
      </c>
      <c r="U1128" s="704">
        <v>0.14285714285714285</v>
      </c>
    </row>
    <row r="1129" spans="1:21" ht="14.4" customHeight="1" x14ac:dyDescent="0.3">
      <c r="A1129" s="664">
        <v>30</v>
      </c>
      <c r="B1129" s="665" t="s">
        <v>521</v>
      </c>
      <c r="C1129" s="665" t="s">
        <v>3971</v>
      </c>
      <c r="D1129" s="746" t="s">
        <v>5323</v>
      </c>
      <c r="E1129" s="747" t="s">
        <v>3977</v>
      </c>
      <c r="F1129" s="665" t="s">
        <v>3966</v>
      </c>
      <c r="G1129" s="665" t="s">
        <v>4066</v>
      </c>
      <c r="H1129" s="665" t="s">
        <v>522</v>
      </c>
      <c r="I1129" s="665" t="s">
        <v>4971</v>
      </c>
      <c r="J1129" s="665" t="s">
        <v>4972</v>
      </c>
      <c r="K1129" s="665" t="s">
        <v>3628</v>
      </c>
      <c r="L1129" s="666">
        <v>0</v>
      </c>
      <c r="M1129" s="666">
        <v>0</v>
      </c>
      <c r="N1129" s="665">
        <v>1</v>
      </c>
      <c r="O1129" s="748">
        <v>0.5</v>
      </c>
      <c r="P1129" s="666">
        <v>0</v>
      </c>
      <c r="Q1129" s="681"/>
      <c r="R1129" s="665">
        <v>1</v>
      </c>
      <c r="S1129" s="681">
        <v>1</v>
      </c>
      <c r="T1129" s="748">
        <v>0.5</v>
      </c>
      <c r="U1129" s="704">
        <v>1</v>
      </c>
    </row>
    <row r="1130" spans="1:21" ht="14.4" customHeight="1" x14ac:dyDescent="0.3">
      <c r="A1130" s="664">
        <v>30</v>
      </c>
      <c r="B1130" s="665" t="s">
        <v>521</v>
      </c>
      <c r="C1130" s="665" t="s">
        <v>3971</v>
      </c>
      <c r="D1130" s="746" t="s">
        <v>5323</v>
      </c>
      <c r="E1130" s="747" t="s">
        <v>3977</v>
      </c>
      <c r="F1130" s="665" t="s">
        <v>3966</v>
      </c>
      <c r="G1130" s="665" t="s">
        <v>4066</v>
      </c>
      <c r="H1130" s="665" t="s">
        <v>2584</v>
      </c>
      <c r="I1130" s="665" t="s">
        <v>4067</v>
      </c>
      <c r="J1130" s="665" t="s">
        <v>3079</v>
      </c>
      <c r="K1130" s="665" t="s">
        <v>3627</v>
      </c>
      <c r="L1130" s="666">
        <v>28.81</v>
      </c>
      <c r="M1130" s="666">
        <v>86.429999999999993</v>
      </c>
      <c r="N1130" s="665">
        <v>3</v>
      </c>
      <c r="O1130" s="748">
        <v>1</v>
      </c>
      <c r="P1130" s="666">
        <v>86.429999999999993</v>
      </c>
      <c r="Q1130" s="681">
        <v>1</v>
      </c>
      <c r="R1130" s="665">
        <v>3</v>
      </c>
      <c r="S1130" s="681">
        <v>1</v>
      </c>
      <c r="T1130" s="748">
        <v>1</v>
      </c>
      <c r="U1130" s="704">
        <v>1</v>
      </c>
    </row>
    <row r="1131" spans="1:21" ht="14.4" customHeight="1" x14ac:dyDescent="0.3">
      <c r="A1131" s="664">
        <v>30</v>
      </c>
      <c r="B1131" s="665" t="s">
        <v>521</v>
      </c>
      <c r="C1131" s="665" t="s">
        <v>3971</v>
      </c>
      <c r="D1131" s="746" t="s">
        <v>5323</v>
      </c>
      <c r="E1131" s="747" t="s">
        <v>3977</v>
      </c>
      <c r="F1131" s="665" t="s">
        <v>3966</v>
      </c>
      <c r="G1131" s="665" t="s">
        <v>4066</v>
      </c>
      <c r="H1131" s="665" t="s">
        <v>2584</v>
      </c>
      <c r="I1131" s="665" t="s">
        <v>4594</v>
      </c>
      <c r="J1131" s="665" t="s">
        <v>3079</v>
      </c>
      <c r="K1131" s="665" t="s">
        <v>4595</v>
      </c>
      <c r="L1131" s="666">
        <v>0</v>
      </c>
      <c r="M1131" s="666">
        <v>0</v>
      </c>
      <c r="N1131" s="665">
        <v>1</v>
      </c>
      <c r="O1131" s="748">
        <v>0.5</v>
      </c>
      <c r="P1131" s="666">
        <v>0</v>
      </c>
      <c r="Q1131" s="681"/>
      <c r="R1131" s="665">
        <v>1</v>
      </c>
      <c r="S1131" s="681">
        <v>1</v>
      </c>
      <c r="T1131" s="748">
        <v>0.5</v>
      </c>
      <c r="U1131" s="704">
        <v>1</v>
      </c>
    </row>
    <row r="1132" spans="1:21" ht="14.4" customHeight="1" x14ac:dyDescent="0.3">
      <c r="A1132" s="664">
        <v>30</v>
      </c>
      <c r="B1132" s="665" t="s">
        <v>521</v>
      </c>
      <c r="C1132" s="665" t="s">
        <v>3971</v>
      </c>
      <c r="D1132" s="746" t="s">
        <v>5323</v>
      </c>
      <c r="E1132" s="747" t="s">
        <v>3977</v>
      </c>
      <c r="F1132" s="665" t="s">
        <v>3966</v>
      </c>
      <c r="G1132" s="665" t="s">
        <v>4066</v>
      </c>
      <c r="H1132" s="665" t="s">
        <v>2584</v>
      </c>
      <c r="I1132" s="665" t="s">
        <v>4973</v>
      </c>
      <c r="J1132" s="665" t="s">
        <v>2654</v>
      </c>
      <c r="K1132" s="665" t="s">
        <v>4974</v>
      </c>
      <c r="L1132" s="666">
        <v>0</v>
      </c>
      <c r="M1132" s="666">
        <v>0</v>
      </c>
      <c r="N1132" s="665">
        <v>1</v>
      </c>
      <c r="O1132" s="748">
        <v>0.5</v>
      </c>
      <c r="P1132" s="666">
        <v>0</v>
      </c>
      <c r="Q1132" s="681"/>
      <c r="R1132" s="665">
        <v>1</v>
      </c>
      <c r="S1132" s="681">
        <v>1</v>
      </c>
      <c r="T1132" s="748">
        <v>0.5</v>
      </c>
      <c r="U1132" s="704">
        <v>1</v>
      </c>
    </row>
    <row r="1133" spans="1:21" ht="14.4" customHeight="1" x14ac:dyDescent="0.3">
      <c r="A1133" s="664">
        <v>30</v>
      </c>
      <c r="B1133" s="665" t="s">
        <v>521</v>
      </c>
      <c r="C1133" s="665" t="s">
        <v>3971</v>
      </c>
      <c r="D1133" s="746" t="s">
        <v>5323</v>
      </c>
      <c r="E1133" s="747" t="s">
        <v>3977</v>
      </c>
      <c r="F1133" s="665" t="s">
        <v>3966</v>
      </c>
      <c r="G1133" s="665" t="s">
        <v>4066</v>
      </c>
      <c r="H1133" s="665" t="s">
        <v>2584</v>
      </c>
      <c r="I1133" s="665" t="s">
        <v>4676</v>
      </c>
      <c r="J1133" s="665" t="s">
        <v>3079</v>
      </c>
      <c r="K1133" s="665" t="s">
        <v>4677</v>
      </c>
      <c r="L1133" s="666">
        <v>0</v>
      </c>
      <c r="M1133" s="666">
        <v>0</v>
      </c>
      <c r="N1133" s="665">
        <v>1</v>
      </c>
      <c r="O1133" s="748">
        <v>1</v>
      </c>
      <c r="P1133" s="666"/>
      <c r="Q1133" s="681"/>
      <c r="R1133" s="665"/>
      <c r="S1133" s="681">
        <v>0</v>
      </c>
      <c r="T1133" s="748"/>
      <c r="U1133" s="704">
        <v>0</v>
      </c>
    </row>
    <row r="1134" spans="1:21" ht="14.4" customHeight="1" x14ac:dyDescent="0.3">
      <c r="A1134" s="664">
        <v>30</v>
      </c>
      <c r="B1134" s="665" t="s">
        <v>521</v>
      </c>
      <c r="C1134" s="665" t="s">
        <v>3971</v>
      </c>
      <c r="D1134" s="746" t="s">
        <v>5323</v>
      </c>
      <c r="E1134" s="747" t="s">
        <v>3977</v>
      </c>
      <c r="F1134" s="665" t="s">
        <v>3966</v>
      </c>
      <c r="G1134" s="665" t="s">
        <v>4066</v>
      </c>
      <c r="H1134" s="665" t="s">
        <v>522</v>
      </c>
      <c r="I1134" s="665" t="s">
        <v>4975</v>
      </c>
      <c r="J1134" s="665" t="s">
        <v>4976</v>
      </c>
      <c r="K1134" s="665" t="s">
        <v>4977</v>
      </c>
      <c r="L1134" s="666">
        <v>0</v>
      </c>
      <c r="M1134" s="666">
        <v>0</v>
      </c>
      <c r="N1134" s="665">
        <v>3</v>
      </c>
      <c r="O1134" s="748">
        <v>0.5</v>
      </c>
      <c r="P1134" s="666"/>
      <c r="Q1134" s="681"/>
      <c r="R1134" s="665"/>
      <c r="S1134" s="681">
        <v>0</v>
      </c>
      <c r="T1134" s="748"/>
      <c r="U1134" s="704">
        <v>0</v>
      </c>
    </row>
    <row r="1135" spans="1:21" ht="14.4" customHeight="1" x14ac:dyDescent="0.3">
      <c r="A1135" s="664">
        <v>30</v>
      </c>
      <c r="B1135" s="665" t="s">
        <v>521</v>
      </c>
      <c r="C1135" s="665" t="s">
        <v>3971</v>
      </c>
      <c r="D1135" s="746" t="s">
        <v>5323</v>
      </c>
      <c r="E1135" s="747" t="s">
        <v>3977</v>
      </c>
      <c r="F1135" s="665" t="s">
        <v>3966</v>
      </c>
      <c r="G1135" s="665" t="s">
        <v>4066</v>
      </c>
      <c r="H1135" s="665" t="s">
        <v>522</v>
      </c>
      <c r="I1135" s="665" t="s">
        <v>4978</v>
      </c>
      <c r="J1135" s="665" t="s">
        <v>4972</v>
      </c>
      <c r="K1135" s="665" t="s">
        <v>4979</v>
      </c>
      <c r="L1135" s="666">
        <v>0</v>
      </c>
      <c r="M1135" s="666">
        <v>0</v>
      </c>
      <c r="N1135" s="665">
        <v>1</v>
      </c>
      <c r="O1135" s="748">
        <v>0.5</v>
      </c>
      <c r="P1135" s="666">
        <v>0</v>
      </c>
      <c r="Q1135" s="681"/>
      <c r="R1135" s="665">
        <v>1</v>
      </c>
      <c r="S1135" s="681">
        <v>1</v>
      </c>
      <c r="T1135" s="748">
        <v>0.5</v>
      </c>
      <c r="U1135" s="704">
        <v>1</v>
      </c>
    </row>
    <row r="1136" spans="1:21" ht="14.4" customHeight="1" x14ac:dyDescent="0.3">
      <c r="A1136" s="664">
        <v>30</v>
      </c>
      <c r="B1136" s="665" t="s">
        <v>521</v>
      </c>
      <c r="C1136" s="665" t="s">
        <v>3971</v>
      </c>
      <c r="D1136" s="746" t="s">
        <v>5323</v>
      </c>
      <c r="E1136" s="747" t="s">
        <v>3977</v>
      </c>
      <c r="F1136" s="665" t="s">
        <v>3966</v>
      </c>
      <c r="G1136" s="665" t="s">
        <v>4066</v>
      </c>
      <c r="H1136" s="665" t="s">
        <v>522</v>
      </c>
      <c r="I1136" s="665" t="s">
        <v>4980</v>
      </c>
      <c r="J1136" s="665" t="s">
        <v>4981</v>
      </c>
      <c r="K1136" s="665" t="s">
        <v>4977</v>
      </c>
      <c r="L1136" s="666">
        <v>61.76</v>
      </c>
      <c r="M1136" s="666">
        <v>185.28</v>
      </c>
      <c r="N1136" s="665">
        <v>3</v>
      </c>
      <c r="O1136" s="748">
        <v>0.5</v>
      </c>
      <c r="P1136" s="666">
        <v>185.28</v>
      </c>
      <c r="Q1136" s="681">
        <v>1</v>
      </c>
      <c r="R1136" s="665">
        <v>3</v>
      </c>
      <c r="S1136" s="681">
        <v>1</v>
      </c>
      <c r="T1136" s="748">
        <v>0.5</v>
      </c>
      <c r="U1136" s="704">
        <v>1</v>
      </c>
    </row>
    <row r="1137" spans="1:21" ht="14.4" customHeight="1" x14ac:dyDescent="0.3">
      <c r="A1137" s="664">
        <v>30</v>
      </c>
      <c r="B1137" s="665" t="s">
        <v>521</v>
      </c>
      <c r="C1137" s="665" t="s">
        <v>3971</v>
      </c>
      <c r="D1137" s="746" t="s">
        <v>5323</v>
      </c>
      <c r="E1137" s="747" t="s">
        <v>3977</v>
      </c>
      <c r="F1137" s="665" t="s">
        <v>3966</v>
      </c>
      <c r="G1137" s="665" t="s">
        <v>4982</v>
      </c>
      <c r="H1137" s="665" t="s">
        <v>522</v>
      </c>
      <c r="I1137" s="665" t="s">
        <v>901</v>
      </c>
      <c r="J1137" s="665" t="s">
        <v>902</v>
      </c>
      <c r="K1137" s="665" t="s">
        <v>4983</v>
      </c>
      <c r="L1137" s="666">
        <v>0</v>
      </c>
      <c r="M1137" s="666">
        <v>0</v>
      </c>
      <c r="N1137" s="665">
        <v>3</v>
      </c>
      <c r="O1137" s="748">
        <v>1</v>
      </c>
      <c r="P1137" s="666"/>
      <c r="Q1137" s="681"/>
      <c r="R1137" s="665"/>
      <c r="S1137" s="681">
        <v>0</v>
      </c>
      <c r="T1137" s="748"/>
      <c r="U1137" s="704">
        <v>0</v>
      </c>
    </row>
    <row r="1138" spans="1:21" ht="14.4" customHeight="1" x14ac:dyDescent="0.3">
      <c r="A1138" s="664">
        <v>30</v>
      </c>
      <c r="B1138" s="665" t="s">
        <v>521</v>
      </c>
      <c r="C1138" s="665" t="s">
        <v>3971</v>
      </c>
      <c r="D1138" s="746" t="s">
        <v>5323</v>
      </c>
      <c r="E1138" s="747" t="s">
        <v>3977</v>
      </c>
      <c r="F1138" s="665" t="s">
        <v>3966</v>
      </c>
      <c r="G1138" s="665" t="s">
        <v>4598</v>
      </c>
      <c r="H1138" s="665" t="s">
        <v>522</v>
      </c>
      <c r="I1138" s="665" t="s">
        <v>4984</v>
      </c>
      <c r="J1138" s="665" t="s">
        <v>4985</v>
      </c>
      <c r="K1138" s="665" t="s">
        <v>4986</v>
      </c>
      <c r="L1138" s="666">
        <v>0</v>
      </c>
      <c r="M1138" s="666">
        <v>0</v>
      </c>
      <c r="N1138" s="665">
        <v>1</v>
      </c>
      <c r="O1138" s="748">
        <v>1</v>
      </c>
      <c r="P1138" s="666">
        <v>0</v>
      </c>
      <c r="Q1138" s="681"/>
      <c r="R1138" s="665">
        <v>1</v>
      </c>
      <c r="S1138" s="681">
        <v>1</v>
      </c>
      <c r="T1138" s="748">
        <v>1</v>
      </c>
      <c r="U1138" s="704">
        <v>1</v>
      </c>
    </row>
    <row r="1139" spans="1:21" ht="14.4" customHeight="1" x14ac:dyDescent="0.3">
      <c r="A1139" s="664">
        <v>30</v>
      </c>
      <c r="B1139" s="665" t="s">
        <v>521</v>
      </c>
      <c r="C1139" s="665" t="s">
        <v>3971</v>
      </c>
      <c r="D1139" s="746" t="s">
        <v>5323</v>
      </c>
      <c r="E1139" s="747" t="s">
        <v>3977</v>
      </c>
      <c r="F1139" s="665" t="s">
        <v>3966</v>
      </c>
      <c r="G1139" s="665" t="s">
        <v>4598</v>
      </c>
      <c r="H1139" s="665" t="s">
        <v>522</v>
      </c>
      <c r="I1139" s="665" t="s">
        <v>4987</v>
      </c>
      <c r="J1139" s="665" t="s">
        <v>4988</v>
      </c>
      <c r="K1139" s="665" t="s">
        <v>4989</v>
      </c>
      <c r="L1139" s="666">
        <v>0</v>
      </c>
      <c r="M1139" s="666">
        <v>0</v>
      </c>
      <c r="N1139" s="665">
        <v>1</v>
      </c>
      <c r="O1139" s="748">
        <v>1</v>
      </c>
      <c r="P1139" s="666">
        <v>0</v>
      </c>
      <c r="Q1139" s="681"/>
      <c r="R1139" s="665">
        <v>1</v>
      </c>
      <c r="S1139" s="681">
        <v>1</v>
      </c>
      <c r="T1139" s="748">
        <v>1</v>
      </c>
      <c r="U1139" s="704">
        <v>1</v>
      </c>
    </row>
    <row r="1140" spans="1:21" ht="14.4" customHeight="1" x14ac:dyDescent="0.3">
      <c r="A1140" s="664">
        <v>30</v>
      </c>
      <c r="B1140" s="665" t="s">
        <v>521</v>
      </c>
      <c r="C1140" s="665" t="s">
        <v>3971</v>
      </c>
      <c r="D1140" s="746" t="s">
        <v>5323</v>
      </c>
      <c r="E1140" s="747" t="s">
        <v>3977</v>
      </c>
      <c r="F1140" s="665" t="s">
        <v>3966</v>
      </c>
      <c r="G1140" s="665" t="s">
        <v>4301</v>
      </c>
      <c r="H1140" s="665" t="s">
        <v>2584</v>
      </c>
      <c r="I1140" s="665" t="s">
        <v>2740</v>
      </c>
      <c r="J1140" s="665" t="s">
        <v>2741</v>
      </c>
      <c r="K1140" s="665" t="s">
        <v>3721</v>
      </c>
      <c r="L1140" s="666">
        <v>48.27</v>
      </c>
      <c r="M1140" s="666">
        <v>48.27</v>
      </c>
      <c r="N1140" s="665">
        <v>1</v>
      </c>
      <c r="O1140" s="748">
        <v>0.5</v>
      </c>
      <c r="P1140" s="666"/>
      <c r="Q1140" s="681">
        <v>0</v>
      </c>
      <c r="R1140" s="665"/>
      <c r="S1140" s="681">
        <v>0</v>
      </c>
      <c r="T1140" s="748"/>
      <c r="U1140" s="704">
        <v>0</v>
      </c>
    </row>
    <row r="1141" spans="1:21" ht="14.4" customHeight="1" x14ac:dyDescent="0.3">
      <c r="A1141" s="664">
        <v>30</v>
      </c>
      <c r="B1141" s="665" t="s">
        <v>521</v>
      </c>
      <c r="C1141" s="665" t="s">
        <v>3971</v>
      </c>
      <c r="D1141" s="746" t="s">
        <v>5323</v>
      </c>
      <c r="E1141" s="747" t="s">
        <v>3977</v>
      </c>
      <c r="F1141" s="665" t="s">
        <v>3966</v>
      </c>
      <c r="G1141" s="665" t="s">
        <v>4301</v>
      </c>
      <c r="H1141" s="665" t="s">
        <v>2584</v>
      </c>
      <c r="I1141" s="665" t="s">
        <v>2746</v>
      </c>
      <c r="J1141" s="665" t="s">
        <v>2741</v>
      </c>
      <c r="K1141" s="665" t="s">
        <v>3738</v>
      </c>
      <c r="L1141" s="666">
        <v>144.81</v>
      </c>
      <c r="M1141" s="666">
        <v>289.62</v>
      </c>
      <c r="N1141" s="665">
        <v>2</v>
      </c>
      <c r="O1141" s="748">
        <v>1</v>
      </c>
      <c r="P1141" s="666"/>
      <c r="Q1141" s="681">
        <v>0</v>
      </c>
      <c r="R1141" s="665"/>
      <c r="S1141" s="681">
        <v>0</v>
      </c>
      <c r="T1141" s="748"/>
      <c r="U1141" s="704">
        <v>0</v>
      </c>
    </row>
    <row r="1142" spans="1:21" ht="14.4" customHeight="1" x14ac:dyDescent="0.3">
      <c r="A1142" s="664">
        <v>30</v>
      </c>
      <c r="B1142" s="665" t="s">
        <v>521</v>
      </c>
      <c r="C1142" s="665" t="s">
        <v>3971</v>
      </c>
      <c r="D1142" s="746" t="s">
        <v>5323</v>
      </c>
      <c r="E1142" s="747" t="s">
        <v>3977</v>
      </c>
      <c r="F1142" s="665" t="s">
        <v>3966</v>
      </c>
      <c r="G1142" s="665" t="s">
        <v>4301</v>
      </c>
      <c r="H1142" s="665" t="s">
        <v>522</v>
      </c>
      <c r="I1142" s="665" t="s">
        <v>4990</v>
      </c>
      <c r="J1142" s="665" t="s">
        <v>4991</v>
      </c>
      <c r="K1142" s="665" t="s">
        <v>3715</v>
      </c>
      <c r="L1142" s="666">
        <v>0</v>
      </c>
      <c r="M1142" s="666">
        <v>0</v>
      </c>
      <c r="N1142" s="665">
        <v>1</v>
      </c>
      <c r="O1142" s="748">
        <v>0.5</v>
      </c>
      <c r="P1142" s="666">
        <v>0</v>
      </c>
      <c r="Q1142" s="681"/>
      <c r="R1142" s="665">
        <v>1</v>
      </c>
      <c r="S1142" s="681">
        <v>1</v>
      </c>
      <c r="T1142" s="748">
        <v>0.5</v>
      </c>
      <c r="U1142" s="704">
        <v>1</v>
      </c>
    </row>
    <row r="1143" spans="1:21" ht="14.4" customHeight="1" x14ac:dyDescent="0.3">
      <c r="A1143" s="664">
        <v>30</v>
      </c>
      <c r="B1143" s="665" t="s">
        <v>521</v>
      </c>
      <c r="C1143" s="665" t="s">
        <v>3971</v>
      </c>
      <c r="D1143" s="746" t="s">
        <v>5323</v>
      </c>
      <c r="E1143" s="747" t="s">
        <v>3977</v>
      </c>
      <c r="F1143" s="665" t="s">
        <v>3966</v>
      </c>
      <c r="G1143" s="665" t="s">
        <v>4301</v>
      </c>
      <c r="H1143" s="665" t="s">
        <v>522</v>
      </c>
      <c r="I1143" s="665" t="s">
        <v>4992</v>
      </c>
      <c r="J1143" s="665" t="s">
        <v>4993</v>
      </c>
      <c r="K1143" s="665" t="s">
        <v>3715</v>
      </c>
      <c r="L1143" s="666">
        <v>144.81</v>
      </c>
      <c r="M1143" s="666">
        <v>144.81</v>
      </c>
      <c r="N1143" s="665">
        <v>1</v>
      </c>
      <c r="O1143" s="748">
        <v>0.5</v>
      </c>
      <c r="P1143" s="666">
        <v>144.81</v>
      </c>
      <c r="Q1143" s="681">
        <v>1</v>
      </c>
      <c r="R1143" s="665">
        <v>1</v>
      </c>
      <c r="S1143" s="681">
        <v>1</v>
      </c>
      <c r="T1143" s="748">
        <v>0.5</v>
      </c>
      <c r="U1143" s="704">
        <v>1</v>
      </c>
    </row>
    <row r="1144" spans="1:21" ht="14.4" customHeight="1" x14ac:dyDescent="0.3">
      <c r="A1144" s="664">
        <v>30</v>
      </c>
      <c r="B1144" s="665" t="s">
        <v>521</v>
      </c>
      <c r="C1144" s="665" t="s">
        <v>3971</v>
      </c>
      <c r="D1144" s="746" t="s">
        <v>5323</v>
      </c>
      <c r="E1144" s="747" t="s">
        <v>3977</v>
      </c>
      <c r="F1144" s="665" t="s">
        <v>3966</v>
      </c>
      <c r="G1144" s="665" t="s">
        <v>4301</v>
      </c>
      <c r="H1144" s="665" t="s">
        <v>522</v>
      </c>
      <c r="I1144" s="665" t="s">
        <v>4994</v>
      </c>
      <c r="J1144" s="665" t="s">
        <v>2741</v>
      </c>
      <c r="K1144" s="665" t="s">
        <v>4995</v>
      </c>
      <c r="L1144" s="666">
        <v>0</v>
      </c>
      <c r="M1144" s="666">
        <v>0</v>
      </c>
      <c r="N1144" s="665">
        <v>6</v>
      </c>
      <c r="O1144" s="748">
        <v>0.5</v>
      </c>
      <c r="P1144" s="666">
        <v>0</v>
      </c>
      <c r="Q1144" s="681"/>
      <c r="R1144" s="665">
        <v>6</v>
      </c>
      <c r="S1144" s="681">
        <v>1</v>
      </c>
      <c r="T1144" s="748">
        <v>0.5</v>
      </c>
      <c r="U1144" s="704">
        <v>1</v>
      </c>
    </row>
    <row r="1145" spans="1:21" ht="14.4" customHeight="1" x14ac:dyDescent="0.3">
      <c r="A1145" s="664">
        <v>30</v>
      </c>
      <c r="B1145" s="665" t="s">
        <v>521</v>
      </c>
      <c r="C1145" s="665" t="s">
        <v>3971</v>
      </c>
      <c r="D1145" s="746" t="s">
        <v>5323</v>
      </c>
      <c r="E1145" s="747" t="s">
        <v>3977</v>
      </c>
      <c r="F1145" s="665" t="s">
        <v>3966</v>
      </c>
      <c r="G1145" s="665" t="s">
        <v>4069</v>
      </c>
      <c r="H1145" s="665" t="s">
        <v>2584</v>
      </c>
      <c r="I1145" s="665" t="s">
        <v>2751</v>
      </c>
      <c r="J1145" s="665" t="s">
        <v>3748</v>
      </c>
      <c r="K1145" s="665" t="s">
        <v>3749</v>
      </c>
      <c r="L1145" s="666">
        <v>87.41</v>
      </c>
      <c r="M1145" s="666">
        <v>87.41</v>
      </c>
      <c r="N1145" s="665">
        <v>1</v>
      </c>
      <c r="O1145" s="748">
        <v>1</v>
      </c>
      <c r="P1145" s="666">
        <v>87.41</v>
      </c>
      <c r="Q1145" s="681">
        <v>1</v>
      </c>
      <c r="R1145" s="665">
        <v>1</v>
      </c>
      <c r="S1145" s="681">
        <v>1</v>
      </c>
      <c r="T1145" s="748">
        <v>1</v>
      </c>
      <c r="U1145" s="704">
        <v>1</v>
      </c>
    </row>
    <row r="1146" spans="1:21" ht="14.4" customHeight="1" x14ac:dyDescent="0.3">
      <c r="A1146" s="664">
        <v>30</v>
      </c>
      <c r="B1146" s="665" t="s">
        <v>521</v>
      </c>
      <c r="C1146" s="665" t="s">
        <v>3971</v>
      </c>
      <c r="D1146" s="746" t="s">
        <v>5323</v>
      </c>
      <c r="E1146" s="747" t="s">
        <v>3977</v>
      </c>
      <c r="F1146" s="665" t="s">
        <v>3966</v>
      </c>
      <c r="G1146" s="665" t="s">
        <v>4069</v>
      </c>
      <c r="H1146" s="665" t="s">
        <v>2584</v>
      </c>
      <c r="I1146" s="665" t="s">
        <v>2851</v>
      </c>
      <c r="J1146" s="665" t="s">
        <v>3748</v>
      </c>
      <c r="K1146" s="665" t="s">
        <v>3750</v>
      </c>
      <c r="L1146" s="666">
        <v>291.82</v>
      </c>
      <c r="M1146" s="666">
        <v>875.46</v>
      </c>
      <c r="N1146" s="665">
        <v>3</v>
      </c>
      <c r="O1146" s="748">
        <v>0.5</v>
      </c>
      <c r="P1146" s="666">
        <v>875.46</v>
      </c>
      <c r="Q1146" s="681">
        <v>1</v>
      </c>
      <c r="R1146" s="665">
        <v>3</v>
      </c>
      <c r="S1146" s="681">
        <v>1</v>
      </c>
      <c r="T1146" s="748">
        <v>0.5</v>
      </c>
      <c r="U1146" s="704">
        <v>1</v>
      </c>
    </row>
    <row r="1147" spans="1:21" ht="14.4" customHeight="1" x14ac:dyDescent="0.3">
      <c r="A1147" s="664">
        <v>30</v>
      </c>
      <c r="B1147" s="665" t="s">
        <v>521</v>
      </c>
      <c r="C1147" s="665" t="s">
        <v>3971</v>
      </c>
      <c r="D1147" s="746" t="s">
        <v>5323</v>
      </c>
      <c r="E1147" s="747" t="s">
        <v>3977</v>
      </c>
      <c r="F1147" s="665" t="s">
        <v>3966</v>
      </c>
      <c r="G1147" s="665" t="s">
        <v>4069</v>
      </c>
      <c r="H1147" s="665" t="s">
        <v>2584</v>
      </c>
      <c r="I1147" s="665" t="s">
        <v>2851</v>
      </c>
      <c r="J1147" s="665" t="s">
        <v>3748</v>
      </c>
      <c r="K1147" s="665" t="s">
        <v>3750</v>
      </c>
      <c r="L1147" s="666">
        <v>262.23</v>
      </c>
      <c r="M1147" s="666">
        <v>3146.76</v>
      </c>
      <c r="N1147" s="665">
        <v>12</v>
      </c>
      <c r="O1147" s="748">
        <v>6</v>
      </c>
      <c r="P1147" s="666">
        <v>1311.15</v>
      </c>
      <c r="Q1147" s="681">
        <v>0.41666666666666669</v>
      </c>
      <c r="R1147" s="665">
        <v>5</v>
      </c>
      <c r="S1147" s="681">
        <v>0.41666666666666669</v>
      </c>
      <c r="T1147" s="748">
        <v>2.5</v>
      </c>
      <c r="U1147" s="704">
        <v>0.41666666666666669</v>
      </c>
    </row>
    <row r="1148" spans="1:21" ht="14.4" customHeight="1" x14ac:dyDescent="0.3">
      <c r="A1148" s="664">
        <v>30</v>
      </c>
      <c r="B1148" s="665" t="s">
        <v>521</v>
      </c>
      <c r="C1148" s="665" t="s">
        <v>3971</v>
      </c>
      <c r="D1148" s="746" t="s">
        <v>5323</v>
      </c>
      <c r="E1148" s="747" t="s">
        <v>3977</v>
      </c>
      <c r="F1148" s="665" t="s">
        <v>3966</v>
      </c>
      <c r="G1148" s="665" t="s">
        <v>4069</v>
      </c>
      <c r="H1148" s="665" t="s">
        <v>2584</v>
      </c>
      <c r="I1148" s="665" t="s">
        <v>2921</v>
      </c>
      <c r="J1148" s="665" t="s">
        <v>2774</v>
      </c>
      <c r="K1148" s="665" t="s">
        <v>3756</v>
      </c>
      <c r="L1148" s="666">
        <v>583.62</v>
      </c>
      <c r="M1148" s="666">
        <v>583.62</v>
      </c>
      <c r="N1148" s="665">
        <v>1</v>
      </c>
      <c r="O1148" s="748">
        <v>1</v>
      </c>
      <c r="P1148" s="666"/>
      <c r="Q1148" s="681">
        <v>0</v>
      </c>
      <c r="R1148" s="665"/>
      <c r="S1148" s="681">
        <v>0</v>
      </c>
      <c r="T1148" s="748"/>
      <c r="U1148" s="704">
        <v>0</v>
      </c>
    </row>
    <row r="1149" spans="1:21" ht="14.4" customHeight="1" x14ac:dyDescent="0.3">
      <c r="A1149" s="664">
        <v>30</v>
      </c>
      <c r="B1149" s="665" t="s">
        <v>521</v>
      </c>
      <c r="C1149" s="665" t="s">
        <v>3971</v>
      </c>
      <c r="D1149" s="746" t="s">
        <v>5323</v>
      </c>
      <c r="E1149" s="747" t="s">
        <v>3977</v>
      </c>
      <c r="F1149" s="665" t="s">
        <v>3966</v>
      </c>
      <c r="G1149" s="665" t="s">
        <v>4069</v>
      </c>
      <c r="H1149" s="665" t="s">
        <v>2584</v>
      </c>
      <c r="I1149" s="665" t="s">
        <v>2921</v>
      </c>
      <c r="J1149" s="665" t="s">
        <v>2774</v>
      </c>
      <c r="K1149" s="665" t="s">
        <v>3756</v>
      </c>
      <c r="L1149" s="666">
        <v>524.45000000000005</v>
      </c>
      <c r="M1149" s="666">
        <v>1573.3500000000001</v>
      </c>
      <c r="N1149" s="665">
        <v>3</v>
      </c>
      <c r="O1149" s="748">
        <v>1.5</v>
      </c>
      <c r="P1149" s="666">
        <v>1048.9000000000001</v>
      </c>
      <c r="Q1149" s="681">
        <v>0.66666666666666663</v>
      </c>
      <c r="R1149" s="665">
        <v>2</v>
      </c>
      <c r="S1149" s="681">
        <v>0.66666666666666663</v>
      </c>
      <c r="T1149" s="748">
        <v>1</v>
      </c>
      <c r="U1149" s="704">
        <v>0.66666666666666663</v>
      </c>
    </row>
    <row r="1150" spans="1:21" ht="14.4" customHeight="1" x14ac:dyDescent="0.3">
      <c r="A1150" s="664">
        <v>30</v>
      </c>
      <c r="B1150" s="665" t="s">
        <v>521</v>
      </c>
      <c r="C1150" s="665" t="s">
        <v>3971</v>
      </c>
      <c r="D1150" s="746" t="s">
        <v>5323</v>
      </c>
      <c r="E1150" s="747" t="s">
        <v>3977</v>
      </c>
      <c r="F1150" s="665" t="s">
        <v>3966</v>
      </c>
      <c r="G1150" s="665" t="s">
        <v>4609</v>
      </c>
      <c r="H1150" s="665" t="s">
        <v>522</v>
      </c>
      <c r="I1150" s="665" t="s">
        <v>2275</v>
      </c>
      <c r="J1150" s="665" t="s">
        <v>2276</v>
      </c>
      <c r="K1150" s="665" t="s">
        <v>1457</v>
      </c>
      <c r="L1150" s="666">
        <v>108.44</v>
      </c>
      <c r="M1150" s="666">
        <v>108.44</v>
      </c>
      <c r="N1150" s="665">
        <v>1</v>
      </c>
      <c r="O1150" s="748">
        <v>1</v>
      </c>
      <c r="P1150" s="666">
        <v>108.44</v>
      </c>
      <c r="Q1150" s="681">
        <v>1</v>
      </c>
      <c r="R1150" s="665">
        <v>1</v>
      </c>
      <c r="S1150" s="681">
        <v>1</v>
      </c>
      <c r="T1150" s="748">
        <v>1</v>
      </c>
      <c r="U1150" s="704">
        <v>1</v>
      </c>
    </row>
    <row r="1151" spans="1:21" ht="14.4" customHeight="1" x14ac:dyDescent="0.3">
      <c r="A1151" s="664">
        <v>30</v>
      </c>
      <c r="B1151" s="665" t="s">
        <v>521</v>
      </c>
      <c r="C1151" s="665" t="s">
        <v>3971</v>
      </c>
      <c r="D1151" s="746" t="s">
        <v>5323</v>
      </c>
      <c r="E1151" s="747" t="s">
        <v>3977</v>
      </c>
      <c r="F1151" s="665" t="s">
        <v>3966</v>
      </c>
      <c r="G1151" s="665" t="s">
        <v>4609</v>
      </c>
      <c r="H1151" s="665" t="s">
        <v>522</v>
      </c>
      <c r="I1151" s="665" t="s">
        <v>4744</v>
      </c>
      <c r="J1151" s="665" t="s">
        <v>2276</v>
      </c>
      <c r="K1151" s="665" t="s">
        <v>1854</v>
      </c>
      <c r="L1151" s="666">
        <v>54.23</v>
      </c>
      <c r="M1151" s="666">
        <v>54.23</v>
      </c>
      <c r="N1151" s="665">
        <v>1</v>
      </c>
      <c r="O1151" s="748">
        <v>1</v>
      </c>
      <c r="P1151" s="666">
        <v>54.23</v>
      </c>
      <c r="Q1151" s="681">
        <v>1</v>
      </c>
      <c r="R1151" s="665">
        <v>1</v>
      </c>
      <c r="S1151" s="681">
        <v>1</v>
      </c>
      <c r="T1151" s="748">
        <v>1</v>
      </c>
      <c r="U1151" s="704">
        <v>1</v>
      </c>
    </row>
    <row r="1152" spans="1:21" ht="14.4" customHeight="1" x14ac:dyDescent="0.3">
      <c r="A1152" s="664">
        <v>30</v>
      </c>
      <c r="B1152" s="665" t="s">
        <v>521</v>
      </c>
      <c r="C1152" s="665" t="s">
        <v>3971</v>
      </c>
      <c r="D1152" s="746" t="s">
        <v>5323</v>
      </c>
      <c r="E1152" s="747" t="s">
        <v>3977</v>
      </c>
      <c r="F1152" s="665" t="s">
        <v>3966</v>
      </c>
      <c r="G1152" s="665" t="s">
        <v>4471</v>
      </c>
      <c r="H1152" s="665" t="s">
        <v>522</v>
      </c>
      <c r="I1152" s="665" t="s">
        <v>1576</v>
      </c>
      <c r="J1152" s="665" t="s">
        <v>4745</v>
      </c>
      <c r="K1152" s="665" t="s">
        <v>4547</v>
      </c>
      <c r="L1152" s="666">
        <v>99.11</v>
      </c>
      <c r="M1152" s="666">
        <v>198.22</v>
      </c>
      <c r="N1152" s="665">
        <v>2</v>
      </c>
      <c r="O1152" s="748">
        <v>1</v>
      </c>
      <c r="P1152" s="666">
        <v>198.22</v>
      </c>
      <c r="Q1152" s="681">
        <v>1</v>
      </c>
      <c r="R1152" s="665">
        <v>2</v>
      </c>
      <c r="S1152" s="681">
        <v>1</v>
      </c>
      <c r="T1152" s="748">
        <v>1</v>
      </c>
      <c r="U1152" s="704">
        <v>1</v>
      </c>
    </row>
    <row r="1153" spans="1:21" ht="14.4" customHeight="1" x14ac:dyDescent="0.3">
      <c r="A1153" s="664">
        <v>30</v>
      </c>
      <c r="B1153" s="665" t="s">
        <v>521</v>
      </c>
      <c r="C1153" s="665" t="s">
        <v>3971</v>
      </c>
      <c r="D1153" s="746" t="s">
        <v>5323</v>
      </c>
      <c r="E1153" s="747" t="s">
        <v>3977</v>
      </c>
      <c r="F1153" s="665" t="s">
        <v>3966</v>
      </c>
      <c r="G1153" s="665" t="s">
        <v>4996</v>
      </c>
      <c r="H1153" s="665" t="s">
        <v>522</v>
      </c>
      <c r="I1153" s="665" t="s">
        <v>4997</v>
      </c>
      <c r="J1153" s="665" t="s">
        <v>1929</v>
      </c>
      <c r="K1153" s="665" t="s">
        <v>4998</v>
      </c>
      <c r="L1153" s="666">
        <v>0</v>
      </c>
      <c r="M1153" s="666">
        <v>0</v>
      </c>
      <c r="N1153" s="665">
        <v>1</v>
      </c>
      <c r="O1153" s="748">
        <v>1</v>
      </c>
      <c r="P1153" s="666"/>
      <c r="Q1153" s="681"/>
      <c r="R1153" s="665"/>
      <c r="S1153" s="681">
        <v>0</v>
      </c>
      <c r="T1153" s="748"/>
      <c r="U1153" s="704">
        <v>0</v>
      </c>
    </row>
    <row r="1154" spans="1:21" ht="14.4" customHeight="1" x14ac:dyDescent="0.3">
      <c r="A1154" s="664">
        <v>30</v>
      </c>
      <c r="B1154" s="665" t="s">
        <v>521</v>
      </c>
      <c r="C1154" s="665" t="s">
        <v>3971</v>
      </c>
      <c r="D1154" s="746" t="s">
        <v>5323</v>
      </c>
      <c r="E1154" s="747" t="s">
        <v>3977</v>
      </c>
      <c r="F1154" s="665" t="s">
        <v>3966</v>
      </c>
      <c r="G1154" s="665" t="s">
        <v>4074</v>
      </c>
      <c r="H1154" s="665" t="s">
        <v>2584</v>
      </c>
      <c r="I1154" s="665" t="s">
        <v>4075</v>
      </c>
      <c r="J1154" s="665" t="s">
        <v>2586</v>
      </c>
      <c r="K1154" s="665" t="s">
        <v>4076</v>
      </c>
      <c r="L1154" s="666">
        <v>0</v>
      </c>
      <c r="M1154" s="666">
        <v>0</v>
      </c>
      <c r="N1154" s="665">
        <v>20</v>
      </c>
      <c r="O1154" s="748">
        <v>5</v>
      </c>
      <c r="P1154" s="666">
        <v>0</v>
      </c>
      <c r="Q1154" s="681"/>
      <c r="R1154" s="665">
        <v>4</v>
      </c>
      <c r="S1154" s="681">
        <v>0.2</v>
      </c>
      <c r="T1154" s="748">
        <v>1.5</v>
      </c>
      <c r="U1154" s="704">
        <v>0.3</v>
      </c>
    </row>
    <row r="1155" spans="1:21" ht="14.4" customHeight="1" x14ac:dyDescent="0.3">
      <c r="A1155" s="664">
        <v>30</v>
      </c>
      <c r="B1155" s="665" t="s">
        <v>521</v>
      </c>
      <c r="C1155" s="665" t="s">
        <v>3971</v>
      </c>
      <c r="D1155" s="746" t="s">
        <v>5323</v>
      </c>
      <c r="E1155" s="747" t="s">
        <v>3977</v>
      </c>
      <c r="F1155" s="665" t="s">
        <v>3966</v>
      </c>
      <c r="G1155" s="665" t="s">
        <v>4074</v>
      </c>
      <c r="H1155" s="665" t="s">
        <v>2584</v>
      </c>
      <c r="I1155" s="665" t="s">
        <v>4999</v>
      </c>
      <c r="J1155" s="665" t="s">
        <v>2589</v>
      </c>
      <c r="K1155" s="665" t="s">
        <v>5000</v>
      </c>
      <c r="L1155" s="666">
        <v>0</v>
      </c>
      <c r="M1155" s="666">
        <v>0</v>
      </c>
      <c r="N1155" s="665">
        <v>1</v>
      </c>
      <c r="O1155" s="748">
        <v>1</v>
      </c>
      <c r="P1155" s="666"/>
      <c r="Q1155" s="681"/>
      <c r="R1155" s="665"/>
      <c r="S1155" s="681">
        <v>0</v>
      </c>
      <c r="T1155" s="748"/>
      <c r="U1155" s="704">
        <v>0</v>
      </c>
    </row>
    <row r="1156" spans="1:21" ht="14.4" customHeight="1" x14ac:dyDescent="0.3">
      <c r="A1156" s="664">
        <v>30</v>
      </c>
      <c r="B1156" s="665" t="s">
        <v>521</v>
      </c>
      <c r="C1156" s="665" t="s">
        <v>3971</v>
      </c>
      <c r="D1156" s="746" t="s">
        <v>5323</v>
      </c>
      <c r="E1156" s="747" t="s">
        <v>3977</v>
      </c>
      <c r="F1156" s="665" t="s">
        <v>3966</v>
      </c>
      <c r="G1156" s="665" t="s">
        <v>4474</v>
      </c>
      <c r="H1156" s="665" t="s">
        <v>522</v>
      </c>
      <c r="I1156" s="665" t="s">
        <v>917</v>
      </c>
      <c r="J1156" s="665" t="s">
        <v>918</v>
      </c>
      <c r="K1156" s="665" t="s">
        <v>4475</v>
      </c>
      <c r="L1156" s="666">
        <v>117.46</v>
      </c>
      <c r="M1156" s="666">
        <v>3053.96</v>
      </c>
      <c r="N1156" s="665">
        <v>26</v>
      </c>
      <c r="O1156" s="748">
        <v>5.5</v>
      </c>
      <c r="P1156" s="666">
        <v>1409.52</v>
      </c>
      <c r="Q1156" s="681">
        <v>0.46153846153846151</v>
      </c>
      <c r="R1156" s="665">
        <v>12</v>
      </c>
      <c r="S1156" s="681">
        <v>0.46153846153846156</v>
      </c>
      <c r="T1156" s="748">
        <v>2.5</v>
      </c>
      <c r="U1156" s="704">
        <v>0.45454545454545453</v>
      </c>
    </row>
    <row r="1157" spans="1:21" ht="14.4" customHeight="1" x14ac:dyDescent="0.3">
      <c r="A1157" s="664">
        <v>30</v>
      </c>
      <c r="B1157" s="665" t="s">
        <v>521</v>
      </c>
      <c r="C1157" s="665" t="s">
        <v>3971</v>
      </c>
      <c r="D1157" s="746" t="s">
        <v>5323</v>
      </c>
      <c r="E1157" s="747" t="s">
        <v>3977</v>
      </c>
      <c r="F1157" s="665" t="s">
        <v>3966</v>
      </c>
      <c r="G1157" s="665" t="s">
        <v>4474</v>
      </c>
      <c r="H1157" s="665" t="s">
        <v>522</v>
      </c>
      <c r="I1157" s="665" t="s">
        <v>5001</v>
      </c>
      <c r="J1157" s="665" t="s">
        <v>5002</v>
      </c>
      <c r="K1157" s="665" t="s">
        <v>5003</v>
      </c>
      <c r="L1157" s="666">
        <v>58.73</v>
      </c>
      <c r="M1157" s="666">
        <v>763.49</v>
      </c>
      <c r="N1157" s="665">
        <v>13</v>
      </c>
      <c r="O1157" s="748">
        <v>3.5</v>
      </c>
      <c r="P1157" s="666"/>
      <c r="Q1157" s="681">
        <v>0</v>
      </c>
      <c r="R1157" s="665"/>
      <c r="S1157" s="681">
        <v>0</v>
      </c>
      <c r="T1157" s="748"/>
      <c r="U1157" s="704">
        <v>0</v>
      </c>
    </row>
    <row r="1158" spans="1:21" ht="14.4" customHeight="1" x14ac:dyDescent="0.3">
      <c r="A1158" s="664">
        <v>30</v>
      </c>
      <c r="B1158" s="665" t="s">
        <v>521</v>
      </c>
      <c r="C1158" s="665" t="s">
        <v>3971</v>
      </c>
      <c r="D1158" s="746" t="s">
        <v>5323</v>
      </c>
      <c r="E1158" s="747" t="s">
        <v>3977</v>
      </c>
      <c r="F1158" s="665" t="s">
        <v>3966</v>
      </c>
      <c r="G1158" s="665" t="s">
        <v>5004</v>
      </c>
      <c r="H1158" s="665" t="s">
        <v>522</v>
      </c>
      <c r="I1158" s="665" t="s">
        <v>5005</v>
      </c>
      <c r="J1158" s="665" t="s">
        <v>5006</v>
      </c>
      <c r="K1158" s="665" t="s">
        <v>5007</v>
      </c>
      <c r="L1158" s="666">
        <v>0</v>
      </c>
      <c r="M1158" s="666">
        <v>0</v>
      </c>
      <c r="N1158" s="665">
        <v>3</v>
      </c>
      <c r="O1158" s="748">
        <v>2</v>
      </c>
      <c r="P1158" s="666">
        <v>0</v>
      </c>
      <c r="Q1158" s="681"/>
      <c r="R1158" s="665">
        <v>3</v>
      </c>
      <c r="S1158" s="681">
        <v>1</v>
      </c>
      <c r="T1158" s="748">
        <v>2</v>
      </c>
      <c r="U1158" s="704">
        <v>1</v>
      </c>
    </row>
    <row r="1159" spans="1:21" ht="14.4" customHeight="1" x14ac:dyDescent="0.3">
      <c r="A1159" s="664">
        <v>30</v>
      </c>
      <c r="B1159" s="665" t="s">
        <v>521</v>
      </c>
      <c r="C1159" s="665" t="s">
        <v>3971</v>
      </c>
      <c r="D1159" s="746" t="s">
        <v>5323</v>
      </c>
      <c r="E1159" s="747" t="s">
        <v>3977</v>
      </c>
      <c r="F1159" s="665" t="s">
        <v>3966</v>
      </c>
      <c r="G1159" s="665" t="s">
        <v>4081</v>
      </c>
      <c r="H1159" s="665" t="s">
        <v>522</v>
      </c>
      <c r="I1159" s="665" t="s">
        <v>3398</v>
      </c>
      <c r="J1159" s="665" t="s">
        <v>3399</v>
      </c>
      <c r="K1159" s="665" t="s">
        <v>4082</v>
      </c>
      <c r="L1159" s="666">
        <v>453.8</v>
      </c>
      <c r="M1159" s="666">
        <v>907.6</v>
      </c>
      <c r="N1159" s="665">
        <v>2</v>
      </c>
      <c r="O1159" s="748">
        <v>0.5</v>
      </c>
      <c r="P1159" s="666">
        <v>907.6</v>
      </c>
      <c r="Q1159" s="681">
        <v>1</v>
      </c>
      <c r="R1159" s="665">
        <v>2</v>
      </c>
      <c r="S1159" s="681">
        <v>1</v>
      </c>
      <c r="T1159" s="748">
        <v>0.5</v>
      </c>
      <c r="U1159" s="704">
        <v>1</v>
      </c>
    </row>
    <row r="1160" spans="1:21" ht="14.4" customHeight="1" x14ac:dyDescent="0.3">
      <c r="A1160" s="664">
        <v>30</v>
      </c>
      <c r="B1160" s="665" t="s">
        <v>521</v>
      </c>
      <c r="C1160" s="665" t="s">
        <v>3971</v>
      </c>
      <c r="D1160" s="746" t="s">
        <v>5323</v>
      </c>
      <c r="E1160" s="747" t="s">
        <v>3977</v>
      </c>
      <c r="F1160" s="665" t="s">
        <v>3966</v>
      </c>
      <c r="G1160" s="665" t="s">
        <v>4478</v>
      </c>
      <c r="H1160" s="665" t="s">
        <v>522</v>
      </c>
      <c r="I1160" s="665" t="s">
        <v>5008</v>
      </c>
      <c r="J1160" s="665" t="s">
        <v>5009</v>
      </c>
      <c r="K1160" s="665" t="s">
        <v>5010</v>
      </c>
      <c r="L1160" s="666">
        <v>0</v>
      </c>
      <c r="M1160" s="666">
        <v>0</v>
      </c>
      <c r="N1160" s="665">
        <v>6</v>
      </c>
      <c r="O1160" s="748">
        <v>1</v>
      </c>
      <c r="P1160" s="666">
        <v>0</v>
      </c>
      <c r="Q1160" s="681"/>
      <c r="R1160" s="665">
        <v>6</v>
      </c>
      <c r="S1160" s="681">
        <v>1</v>
      </c>
      <c r="T1160" s="748">
        <v>1</v>
      </c>
      <c r="U1160" s="704">
        <v>1</v>
      </c>
    </row>
    <row r="1161" spans="1:21" ht="14.4" customHeight="1" x14ac:dyDescent="0.3">
      <c r="A1161" s="664">
        <v>30</v>
      </c>
      <c r="B1161" s="665" t="s">
        <v>521</v>
      </c>
      <c r="C1161" s="665" t="s">
        <v>3971</v>
      </c>
      <c r="D1161" s="746" t="s">
        <v>5323</v>
      </c>
      <c r="E1161" s="747" t="s">
        <v>3977</v>
      </c>
      <c r="F1161" s="665" t="s">
        <v>3966</v>
      </c>
      <c r="G1161" s="665" t="s">
        <v>4478</v>
      </c>
      <c r="H1161" s="665" t="s">
        <v>522</v>
      </c>
      <c r="I1161" s="665" t="s">
        <v>2216</v>
      </c>
      <c r="J1161" s="665" t="s">
        <v>5011</v>
      </c>
      <c r="K1161" s="665" t="s">
        <v>5012</v>
      </c>
      <c r="L1161" s="666">
        <v>352.3</v>
      </c>
      <c r="M1161" s="666">
        <v>3523</v>
      </c>
      <c r="N1161" s="665">
        <v>10</v>
      </c>
      <c r="O1161" s="748">
        <v>4</v>
      </c>
      <c r="P1161" s="666">
        <v>3523</v>
      </c>
      <c r="Q1161" s="681">
        <v>1</v>
      </c>
      <c r="R1161" s="665">
        <v>10</v>
      </c>
      <c r="S1161" s="681">
        <v>1</v>
      </c>
      <c r="T1161" s="748">
        <v>4</v>
      </c>
      <c r="U1161" s="704">
        <v>1</v>
      </c>
    </row>
    <row r="1162" spans="1:21" ht="14.4" customHeight="1" x14ac:dyDescent="0.3">
      <c r="A1162" s="664">
        <v>30</v>
      </c>
      <c r="B1162" s="665" t="s">
        <v>521</v>
      </c>
      <c r="C1162" s="665" t="s">
        <v>3971</v>
      </c>
      <c r="D1162" s="746" t="s">
        <v>5323</v>
      </c>
      <c r="E1162" s="747" t="s">
        <v>3977</v>
      </c>
      <c r="F1162" s="665" t="s">
        <v>3966</v>
      </c>
      <c r="G1162" s="665" t="s">
        <v>4478</v>
      </c>
      <c r="H1162" s="665" t="s">
        <v>522</v>
      </c>
      <c r="I1162" s="665" t="s">
        <v>5013</v>
      </c>
      <c r="J1162" s="665" t="s">
        <v>5011</v>
      </c>
      <c r="K1162" s="665" t="s">
        <v>5014</v>
      </c>
      <c r="L1162" s="666">
        <v>0</v>
      </c>
      <c r="M1162" s="666">
        <v>0</v>
      </c>
      <c r="N1162" s="665">
        <v>3</v>
      </c>
      <c r="O1162" s="748">
        <v>1</v>
      </c>
      <c r="P1162" s="666"/>
      <c r="Q1162" s="681"/>
      <c r="R1162" s="665"/>
      <c r="S1162" s="681">
        <v>0</v>
      </c>
      <c r="T1162" s="748"/>
      <c r="U1162" s="704">
        <v>0</v>
      </c>
    </row>
    <row r="1163" spans="1:21" ht="14.4" customHeight="1" x14ac:dyDescent="0.3">
      <c r="A1163" s="664">
        <v>30</v>
      </c>
      <c r="B1163" s="665" t="s">
        <v>521</v>
      </c>
      <c r="C1163" s="665" t="s">
        <v>3971</v>
      </c>
      <c r="D1163" s="746" t="s">
        <v>5323</v>
      </c>
      <c r="E1163" s="747" t="s">
        <v>3977</v>
      </c>
      <c r="F1163" s="665" t="s">
        <v>3966</v>
      </c>
      <c r="G1163" s="665" t="s">
        <v>4130</v>
      </c>
      <c r="H1163" s="665" t="s">
        <v>2584</v>
      </c>
      <c r="I1163" s="665" t="s">
        <v>3054</v>
      </c>
      <c r="J1163" s="665" t="s">
        <v>2859</v>
      </c>
      <c r="K1163" s="665" t="s">
        <v>3739</v>
      </c>
      <c r="L1163" s="666">
        <v>353.18</v>
      </c>
      <c r="M1163" s="666">
        <v>706.36</v>
      </c>
      <c r="N1163" s="665">
        <v>2</v>
      </c>
      <c r="O1163" s="748">
        <v>1</v>
      </c>
      <c r="P1163" s="666"/>
      <c r="Q1163" s="681">
        <v>0</v>
      </c>
      <c r="R1163" s="665"/>
      <c r="S1163" s="681">
        <v>0</v>
      </c>
      <c r="T1163" s="748"/>
      <c r="U1163" s="704">
        <v>0</v>
      </c>
    </row>
    <row r="1164" spans="1:21" ht="14.4" customHeight="1" x14ac:dyDescent="0.3">
      <c r="A1164" s="664">
        <v>30</v>
      </c>
      <c r="B1164" s="665" t="s">
        <v>521</v>
      </c>
      <c r="C1164" s="665" t="s">
        <v>3971</v>
      </c>
      <c r="D1164" s="746" t="s">
        <v>5323</v>
      </c>
      <c r="E1164" s="747" t="s">
        <v>3977</v>
      </c>
      <c r="F1164" s="665" t="s">
        <v>3966</v>
      </c>
      <c r="G1164" s="665" t="s">
        <v>4130</v>
      </c>
      <c r="H1164" s="665" t="s">
        <v>2584</v>
      </c>
      <c r="I1164" s="665" t="s">
        <v>2764</v>
      </c>
      <c r="J1164" s="665" t="s">
        <v>2761</v>
      </c>
      <c r="K1164" s="665" t="s">
        <v>3779</v>
      </c>
      <c r="L1164" s="666">
        <v>181.13</v>
      </c>
      <c r="M1164" s="666">
        <v>543.39</v>
      </c>
      <c r="N1164" s="665">
        <v>3</v>
      </c>
      <c r="O1164" s="748">
        <v>0.5</v>
      </c>
      <c r="P1164" s="666">
        <v>543.39</v>
      </c>
      <c r="Q1164" s="681">
        <v>1</v>
      </c>
      <c r="R1164" s="665">
        <v>3</v>
      </c>
      <c r="S1164" s="681">
        <v>1</v>
      </c>
      <c r="T1164" s="748">
        <v>0.5</v>
      </c>
      <c r="U1164" s="704">
        <v>1</v>
      </c>
    </row>
    <row r="1165" spans="1:21" ht="14.4" customHeight="1" x14ac:dyDescent="0.3">
      <c r="A1165" s="664">
        <v>30</v>
      </c>
      <c r="B1165" s="665" t="s">
        <v>521</v>
      </c>
      <c r="C1165" s="665" t="s">
        <v>3971</v>
      </c>
      <c r="D1165" s="746" t="s">
        <v>5323</v>
      </c>
      <c r="E1165" s="747" t="s">
        <v>3977</v>
      </c>
      <c r="F1165" s="665" t="s">
        <v>3966</v>
      </c>
      <c r="G1165" s="665" t="s">
        <v>4130</v>
      </c>
      <c r="H1165" s="665" t="s">
        <v>2584</v>
      </c>
      <c r="I1165" s="665" t="s">
        <v>2760</v>
      </c>
      <c r="J1165" s="665" t="s">
        <v>2761</v>
      </c>
      <c r="K1165" s="665" t="s">
        <v>3786</v>
      </c>
      <c r="L1165" s="666">
        <v>543.36</v>
      </c>
      <c r="M1165" s="666">
        <v>2716.8</v>
      </c>
      <c r="N1165" s="665">
        <v>5</v>
      </c>
      <c r="O1165" s="748">
        <v>2.5</v>
      </c>
      <c r="P1165" s="666">
        <v>2716.8</v>
      </c>
      <c r="Q1165" s="681">
        <v>1</v>
      </c>
      <c r="R1165" s="665">
        <v>5</v>
      </c>
      <c r="S1165" s="681">
        <v>1</v>
      </c>
      <c r="T1165" s="748">
        <v>2.5</v>
      </c>
      <c r="U1165" s="704">
        <v>1</v>
      </c>
    </row>
    <row r="1166" spans="1:21" ht="14.4" customHeight="1" x14ac:dyDescent="0.3">
      <c r="A1166" s="664">
        <v>30</v>
      </c>
      <c r="B1166" s="665" t="s">
        <v>521</v>
      </c>
      <c r="C1166" s="665" t="s">
        <v>3971</v>
      </c>
      <c r="D1166" s="746" t="s">
        <v>5323</v>
      </c>
      <c r="E1166" s="747" t="s">
        <v>3977</v>
      </c>
      <c r="F1166" s="665" t="s">
        <v>3966</v>
      </c>
      <c r="G1166" s="665" t="s">
        <v>4315</v>
      </c>
      <c r="H1166" s="665" t="s">
        <v>522</v>
      </c>
      <c r="I1166" s="665" t="s">
        <v>1135</v>
      </c>
      <c r="J1166" s="665" t="s">
        <v>4316</v>
      </c>
      <c r="K1166" s="665" t="s">
        <v>4317</v>
      </c>
      <c r="L1166" s="666">
        <v>0</v>
      </c>
      <c r="M1166" s="666">
        <v>0</v>
      </c>
      <c r="N1166" s="665">
        <v>3</v>
      </c>
      <c r="O1166" s="748">
        <v>2</v>
      </c>
      <c r="P1166" s="666">
        <v>0</v>
      </c>
      <c r="Q1166" s="681"/>
      <c r="R1166" s="665">
        <v>2</v>
      </c>
      <c r="S1166" s="681">
        <v>0.66666666666666663</v>
      </c>
      <c r="T1166" s="748">
        <v>1.5</v>
      </c>
      <c r="U1166" s="704">
        <v>0.75</v>
      </c>
    </row>
    <row r="1167" spans="1:21" ht="14.4" customHeight="1" x14ac:dyDescent="0.3">
      <c r="A1167" s="664">
        <v>30</v>
      </c>
      <c r="B1167" s="665" t="s">
        <v>521</v>
      </c>
      <c r="C1167" s="665" t="s">
        <v>3971</v>
      </c>
      <c r="D1167" s="746" t="s">
        <v>5323</v>
      </c>
      <c r="E1167" s="747" t="s">
        <v>3977</v>
      </c>
      <c r="F1167" s="665" t="s">
        <v>3966</v>
      </c>
      <c r="G1167" s="665" t="s">
        <v>4480</v>
      </c>
      <c r="H1167" s="665" t="s">
        <v>522</v>
      </c>
      <c r="I1167" s="665" t="s">
        <v>2457</v>
      </c>
      <c r="J1167" s="665" t="s">
        <v>2458</v>
      </c>
      <c r="K1167" s="665" t="s">
        <v>4558</v>
      </c>
      <c r="L1167" s="666">
        <v>0</v>
      </c>
      <c r="M1167" s="666">
        <v>0</v>
      </c>
      <c r="N1167" s="665">
        <v>1</v>
      </c>
      <c r="O1167" s="748">
        <v>0.5</v>
      </c>
      <c r="P1167" s="666">
        <v>0</v>
      </c>
      <c r="Q1167" s="681"/>
      <c r="R1167" s="665">
        <v>1</v>
      </c>
      <c r="S1167" s="681">
        <v>1</v>
      </c>
      <c r="T1167" s="748">
        <v>0.5</v>
      </c>
      <c r="U1167" s="704">
        <v>1</v>
      </c>
    </row>
    <row r="1168" spans="1:21" ht="14.4" customHeight="1" x14ac:dyDescent="0.3">
      <c r="A1168" s="664">
        <v>30</v>
      </c>
      <c r="B1168" s="665" t="s">
        <v>521</v>
      </c>
      <c r="C1168" s="665" t="s">
        <v>3971</v>
      </c>
      <c r="D1168" s="746" t="s">
        <v>5323</v>
      </c>
      <c r="E1168" s="747" t="s">
        <v>3977</v>
      </c>
      <c r="F1168" s="665" t="s">
        <v>3966</v>
      </c>
      <c r="G1168" s="665" t="s">
        <v>4614</v>
      </c>
      <c r="H1168" s="665" t="s">
        <v>522</v>
      </c>
      <c r="I1168" s="665" t="s">
        <v>5015</v>
      </c>
      <c r="J1168" s="665" t="s">
        <v>5016</v>
      </c>
      <c r="K1168" s="665" t="s">
        <v>3919</v>
      </c>
      <c r="L1168" s="666">
        <v>0</v>
      </c>
      <c r="M1168" s="666">
        <v>0</v>
      </c>
      <c r="N1168" s="665">
        <v>3</v>
      </c>
      <c r="O1168" s="748">
        <v>0.5</v>
      </c>
      <c r="P1168" s="666"/>
      <c r="Q1168" s="681"/>
      <c r="R1168" s="665"/>
      <c r="S1168" s="681">
        <v>0</v>
      </c>
      <c r="T1168" s="748"/>
      <c r="U1168" s="704">
        <v>0</v>
      </c>
    </row>
    <row r="1169" spans="1:21" ht="14.4" customHeight="1" x14ac:dyDescent="0.3">
      <c r="A1169" s="664">
        <v>30</v>
      </c>
      <c r="B1169" s="665" t="s">
        <v>521</v>
      </c>
      <c r="C1169" s="665" t="s">
        <v>3971</v>
      </c>
      <c r="D1169" s="746" t="s">
        <v>5323</v>
      </c>
      <c r="E1169" s="747" t="s">
        <v>3977</v>
      </c>
      <c r="F1169" s="665" t="s">
        <v>3966</v>
      </c>
      <c r="G1169" s="665" t="s">
        <v>4321</v>
      </c>
      <c r="H1169" s="665" t="s">
        <v>522</v>
      </c>
      <c r="I1169" s="665" t="s">
        <v>816</v>
      </c>
      <c r="J1169" s="665" t="s">
        <v>817</v>
      </c>
      <c r="K1169" s="665" t="s">
        <v>5017</v>
      </c>
      <c r="L1169" s="666">
        <v>0</v>
      </c>
      <c r="M1169" s="666">
        <v>0</v>
      </c>
      <c r="N1169" s="665">
        <v>2</v>
      </c>
      <c r="O1169" s="748">
        <v>1</v>
      </c>
      <c r="P1169" s="666"/>
      <c r="Q1169" s="681"/>
      <c r="R1169" s="665"/>
      <c r="S1169" s="681">
        <v>0</v>
      </c>
      <c r="T1169" s="748"/>
      <c r="U1169" s="704">
        <v>0</v>
      </c>
    </row>
    <row r="1170" spans="1:21" ht="14.4" customHeight="1" x14ac:dyDescent="0.3">
      <c r="A1170" s="664">
        <v>30</v>
      </c>
      <c r="B1170" s="665" t="s">
        <v>521</v>
      </c>
      <c r="C1170" s="665" t="s">
        <v>3971</v>
      </c>
      <c r="D1170" s="746" t="s">
        <v>5323</v>
      </c>
      <c r="E1170" s="747" t="s">
        <v>3977</v>
      </c>
      <c r="F1170" s="665" t="s">
        <v>3966</v>
      </c>
      <c r="G1170" s="665" t="s">
        <v>4321</v>
      </c>
      <c r="H1170" s="665" t="s">
        <v>522</v>
      </c>
      <c r="I1170" s="665" t="s">
        <v>4483</v>
      </c>
      <c r="J1170" s="665" t="s">
        <v>817</v>
      </c>
      <c r="K1170" s="665" t="s">
        <v>4484</v>
      </c>
      <c r="L1170" s="666">
        <v>27.87</v>
      </c>
      <c r="M1170" s="666">
        <v>27.87</v>
      </c>
      <c r="N1170" s="665">
        <v>1</v>
      </c>
      <c r="O1170" s="748">
        <v>1</v>
      </c>
      <c r="P1170" s="666"/>
      <c r="Q1170" s="681">
        <v>0</v>
      </c>
      <c r="R1170" s="665"/>
      <c r="S1170" s="681">
        <v>0</v>
      </c>
      <c r="T1170" s="748"/>
      <c r="U1170" s="704">
        <v>0</v>
      </c>
    </row>
    <row r="1171" spans="1:21" ht="14.4" customHeight="1" x14ac:dyDescent="0.3">
      <c r="A1171" s="664">
        <v>30</v>
      </c>
      <c r="B1171" s="665" t="s">
        <v>521</v>
      </c>
      <c r="C1171" s="665" t="s">
        <v>3971</v>
      </c>
      <c r="D1171" s="746" t="s">
        <v>5323</v>
      </c>
      <c r="E1171" s="747" t="s">
        <v>3977</v>
      </c>
      <c r="F1171" s="665" t="s">
        <v>3966</v>
      </c>
      <c r="G1171" s="665" t="s">
        <v>4485</v>
      </c>
      <c r="H1171" s="665" t="s">
        <v>522</v>
      </c>
      <c r="I1171" s="665" t="s">
        <v>5018</v>
      </c>
      <c r="J1171" s="665" t="s">
        <v>5019</v>
      </c>
      <c r="K1171" s="665" t="s">
        <v>5020</v>
      </c>
      <c r="L1171" s="666">
        <v>164.82</v>
      </c>
      <c r="M1171" s="666">
        <v>164.82</v>
      </c>
      <c r="N1171" s="665">
        <v>1</v>
      </c>
      <c r="O1171" s="748">
        <v>0.5</v>
      </c>
      <c r="P1171" s="666"/>
      <c r="Q1171" s="681">
        <v>0</v>
      </c>
      <c r="R1171" s="665"/>
      <c r="S1171" s="681">
        <v>0</v>
      </c>
      <c r="T1171" s="748"/>
      <c r="U1171" s="704">
        <v>0</v>
      </c>
    </row>
    <row r="1172" spans="1:21" ht="14.4" customHeight="1" x14ac:dyDescent="0.3">
      <c r="A1172" s="664">
        <v>30</v>
      </c>
      <c r="B1172" s="665" t="s">
        <v>521</v>
      </c>
      <c r="C1172" s="665" t="s">
        <v>3971</v>
      </c>
      <c r="D1172" s="746" t="s">
        <v>5323</v>
      </c>
      <c r="E1172" s="747" t="s">
        <v>3977</v>
      </c>
      <c r="F1172" s="665" t="s">
        <v>3966</v>
      </c>
      <c r="G1172" s="665" t="s">
        <v>4083</v>
      </c>
      <c r="H1172" s="665" t="s">
        <v>522</v>
      </c>
      <c r="I1172" s="665" t="s">
        <v>929</v>
      </c>
      <c r="J1172" s="665" t="s">
        <v>4084</v>
      </c>
      <c r="K1172" s="665" t="s">
        <v>4085</v>
      </c>
      <c r="L1172" s="666">
        <v>0</v>
      </c>
      <c r="M1172" s="666">
        <v>0</v>
      </c>
      <c r="N1172" s="665">
        <v>10</v>
      </c>
      <c r="O1172" s="748">
        <v>3.5</v>
      </c>
      <c r="P1172" s="666">
        <v>0</v>
      </c>
      <c r="Q1172" s="681"/>
      <c r="R1172" s="665">
        <v>6</v>
      </c>
      <c r="S1172" s="681">
        <v>0.6</v>
      </c>
      <c r="T1172" s="748">
        <v>2.5</v>
      </c>
      <c r="U1172" s="704">
        <v>0.7142857142857143</v>
      </c>
    </row>
    <row r="1173" spans="1:21" ht="14.4" customHeight="1" x14ac:dyDescent="0.3">
      <c r="A1173" s="664">
        <v>30</v>
      </c>
      <c r="B1173" s="665" t="s">
        <v>521</v>
      </c>
      <c r="C1173" s="665" t="s">
        <v>3971</v>
      </c>
      <c r="D1173" s="746" t="s">
        <v>5323</v>
      </c>
      <c r="E1173" s="747" t="s">
        <v>3977</v>
      </c>
      <c r="F1173" s="665" t="s">
        <v>3966</v>
      </c>
      <c r="G1173" s="665" t="s">
        <v>4083</v>
      </c>
      <c r="H1173" s="665" t="s">
        <v>522</v>
      </c>
      <c r="I1173" s="665" t="s">
        <v>1407</v>
      </c>
      <c r="J1173" s="665" t="s">
        <v>5021</v>
      </c>
      <c r="K1173" s="665" t="s">
        <v>5022</v>
      </c>
      <c r="L1173" s="666">
        <v>76.86</v>
      </c>
      <c r="M1173" s="666">
        <v>153.72</v>
      </c>
      <c r="N1173" s="665">
        <v>2</v>
      </c>
      <c r="O1173" s="748">
        <v>0.5</v>
      </c>
      <c r="P1173" s="666">
        <v>153.72</v>
      </c>
      <c r="Q1173" s="681">
        <v>1</v>
      </c>
      <c r="R1173" s="665">
        <v>2</v>
      </c>
      <c r="S1173" s="681">
        <v>1</v>
      </c>
      <c r="T1173" s="748">
        <v>0.5</v>
      </c>
      <c r="U1173" s="704">
        <v>1</v>
      </c>
    </row>
    <row r="1174" spans="1:21" ht="14.4" customHeight="1" x14ac:dyDescent="0.3">
      <c r="A1174" s="664">
        <v>30</v>
      </c>
      <c r="B1174" s="665" t="s">
        <v>521</v>
      </c>
      <c r="C1174" s="665" t="s">
        <v>3971</v>
      </c>
      <c r="D1174" s="746" t="s">
        <v>5323</v>
      </c>
      <c r="E1174" s="747" t="s">
        <v>3977</v>
      </c>
      <c r="F1174" s="665" t="s">
        <v>3966</v>
      </c>
      <c r="G1174" s="665" t="s">
        <v>4083</v>
      </c>
      <c r="H1174" s="665" t="s">
        <v>522</v>
      </c>
      <c r="I1174" s="665" t="s">
        <v>753</v>
      </c>
      <c r="J1174" s="665" t="s">
        <v>5021</v>
      </c>
      <c r="K1174" s="665" t="s">
        <v>5023</v>
      </c>
      <c r="L1174" s="666">
        <v>61.49</v>
      </c>
      <c r="M1174" s="666">
        <v>61.49</v>
      </c>
      <c r="N1174" s="665">
        <v>1</v>
      </c>
      <c r="O1174" s="748">
        <v>1</v>
      </c>
      <c r="P1174" s="666"/>
      <c r="Q1174" s="681">
        <v>0</v>
      </c>
      <c r="R1174" s="665"/>
      <c r="S1174" s="681">
        <v>0</v>
      </c>
      <c r="T1174" s="748"/>
      <c r="U1174" s="704">
        <v>0</v>
      </c>
    </row>
    <row r="1175" spans="1:21" ht="14.4" customHeight="1" x14ac:dyDescent="0.3">
      <c r="A1175" s="664">
        <v>30</v>
      </c>
      <c r="B1175" s="665" t="s">
        <v>521</v>
      </c>
      <c r="C1175" s="665" t="s">
        <v>3971</v>
      </c>
      <c r="D1175" s="746" t="s">
        <v>5323</v>
      </c>
      <c r="E1175" s="747" t="s">
        <v>3977</v>
      </c>
      <c r="F1175" s="665" t="s">
        <v>3966</v>
      </c>
      <c r="G1175" s="665" t="s">
        <v>4088</v>
      </c>
      <c r="H1175" s="665" t="s">
        <v>522</v>
      </c>
      <c r="I1175" s="665" t="s">
        <v>4089</v>
      </c>
      <c r="J1175" s="665" t="s">
        <v>2430</v>
      </c>
      <c r="K1175" s="665" t="s">
        <v>4090</v>
      </c>
      <c r="L1175" s="666">
        <v>22.44</v>
      </c>
      <c r="M1175" s="666">
        <v>44.88</v>
      </c>
      <c r="N1175" s="665">
        <v>2</v>
      </c>
      <c r="O1175" s="748">
        <v>1</v>
      </c>
      <c r="P1175" s="666">
        <v>44.88</v>
      </c>
      <c r="Q1175" s="681">
        <v>1</v>
      </c>
      <c r="R1175" s="665">
        <v>2</v>
      </c>
      <c r="S1175" s="681">
        <v>1</v>
      </c>
      <c r="T1175" s="748">
        <v>1</v>
      </c>
      <c r="U1175" s="704">
        <v>1</v>
      </c>
    </row>
    <row r="1176" spans="1:21" ht="14.4" customHeight="1" x14ac:dyDescent="0.3">
      <c r="A1176" s="664">
        <v>30</v>
      </c>
      <c r="B1176" s="665" t="s">
        <v>521</v>
      </c>
      <c r="C1176" s="665" t="s">
        <v>3971</v>
      </c>
      <c r="D1176" s="746" t="s">
        <v>5323</v>
      </c>
      <c r="E1176" s="747" t="s">
        <v>3977</v>
      </c>
      <c r="F1176" s="665" t="s">
        <v>3966</v>
      </c>
      <c r="G1176" s="665" t="s">
        <v>4088</v>
      </c>
      <c r="H1176" s="665" t="s">
        <v>522</v>
      </c>
      <c r="I1176" s="665" t="s">
        <v>3240</v>
      </c>
      <c r="J1176" s="665" t="s">
        <v>3241</v>
      </c>
      <c r="K1176" s="665" t="s">
        <v>4090</v>
      </c>
      <c r="L1176" s="666">
        <v>22.44</v>
      </c>
      <c r="M1176" s="666">
        <v>22.44</v>
      </c>
      <c r="N1176" s="665">
        <v>1</v>
      </c>
      <c r="O1176" s="748">
        <v>0.5</v>
      </c>
      <c r="P1176" s="666"/>
      <c r="Q1176" s="681">
        <v>0</v>
      </c>
      <c r="R1176" s="665"/>
      <c r="S1176" s="681">
        <v>0</v>
      </c>
      <c r="T1176" s="748"/>
      <c r="U1176" s="704">
        <v>0</v>
      </c>
    </row>
    <row r="1177" spans="1:21" ht="14.4" customHeight="1" x14ac:dyDescent="0.3">
      <c r="A1177" s="664">
        <v>30</v>
      </c>
      <c r="B1177" s="665" t="s">
        <v>521</v>
      </c>
      <c r="C1177" s="665" t="s">
        <v>3971</v>
      </c>
      <c r="D1177" s="746" t="s">
        <v>5323</v>
      </c>
      <c r="E1177" s="747" t="s">
        <v>3977</v>
      </c>
      <c r="F1177" s="665" t="s">
        <v>3966</v>
      </c>
      <c r="G1177" s="665" t="s">
        <v>4088</v>
      </c>
      <c r="H1177" s="665" t="s">
        <v>522</v>
      </c>
      <c r="I1177" s="665" t="s">
        <v>5024</v>
      </c>
      <c r="J1177" s="665" t="s">
        <v>5025</v>
      </c>
      <c r="K1177" s="665" t="s">
        <v>5026</v>
      </c>
      <c r="L1177" s="666">
        <v>66.88</v>
      </c>
      <c r="M1177" s="666">
        <v>66.88</v>
      </c>
      <c r="N1177" s="665">
        <v>1</v>
      </c>
      <c r="O1177" s="748">
        <v>1</v>
      </c>
      <c r="P1177" s="666">
        <v>66.88</v>
      </c>
      <c r="Q1177" s="681">
        <v>1</v>
      </c>
      <c r="R1177" s="665">
        <v>1</v>
      </c>
      <c r="S1177" s="681">
        <v>1</v>
      </c>
      <c r="T1177" s="748">
        <v>1</v>
      </c>
      <c r="U1177" s="704">
        <v>1</v>
      </c>
    </row>
    <row r="1178" spans="1:21" ht="14.4" customHeight="1" x14ac:dyDescent="0.3">
      <c r="A1178" s="664">
        <v>30</v>
      </c>
      <c r="B1178" s="665" t="s">
        <v>521</v>
      </c>
      <c r="C1178" s="665" t="s">
        <v>3971</v>
      </c>
      <c r="D1178" s="746" t="s">
        <v>5323</v>
      </c>
      <c r="E1178" s="747" t="s">
        <v>3977</v>
      </c>
      <c r="F1178" s="665" t="s">
        <v>3966</v>
      </c>
      <c r="G1178" s="665" t="s">
        <v>4088</v>
      </c>
      <c r="H1178" s="665" t="s">
        <v>522</v>
      </c>
      <c r="I1178" s="665" t="s">
        <v>2429</v>
      </c>
      <c r="J1178" s="665" t="s">
        <v>2430</v>
      </c>
      <c r="K1178" s="665" t="s">
        <v>4091</v>
      </c>
      <c r="L1178" s="666">
        <v>59.56</v>
      </c>
      <c r="M1178" s="666">
        <v>59.56</v>
      </c>
      <c r="N1178" s="665">
        <v>1</v>
      </c>
      <c r="O1178" s="748">
        <v>1</v>
      </c>
      <c r="P1178" s="666"/>
      <c r="Q1178" s="681">
        <v>0</v>
      </c>
      <c r="R1178" s="665"/>
      <c r="S1178" s="681">
        <v>0</v>
      </c>
      <c r="T1178" s="748"/>
      <c r="U1178" s="704">
        <v>0</v>
      </c>
    </row>
    <row r="1179" spans="1:21" ht="14.4" customHeight="1" x14ac:dyDescent="0.3">
      <c r="A1179" s="664">
        <v>30</v>
      </c>
      <c r="B1179" s="665" t="s">
        <v>521</v>
      </c>
      <c r="C1179" s="665" t="s">
        <v>3971</v>
      </c>
      <c r="D1179" s="746" t="s">
        <v>5323</v>
      </c>
      <c r="E1179" s="747" t="s">
        <v>3977</v>
      </c>
      <c r="F1179" s="665" t="s">
        <v>3966</v>
      </c>
      <c r="G1179" s="665" t="s">
        <v>4092</v>
      </c>
      <c r="H1179" s="665" t="s">
        <v>522</v>
      </c>
      <c r="I1179" s="665" t="s">
        <v>1123</v>
      </c>
      <c r="J1179" s="665" t="s">
        <v>1124</v>
      </c>
      <c r="K1179" s="665" t="s">
        <v>4093</v>
      </c>
      <c r="L1179" s="666">
        <v>657.67</v>
      </c>
      <c r="M1179" s="666">
        <v>9865.0499999999993</v>
      </c>
      <c r="N1179" s="665">
        <v>15</v>
      </c>
      <c r="O1179" s="748">
        <v>6.5</v>
      </c>
      <c r="P1179" s="666">
        <v>9865.0499999999993</v>
      </c>
      <c r="Q1179" s="681">
        <v>1</v>
      </c>
      <c r="R1179" s="665">
        <v>15</v>
      </c>
      <c r="S1179" s="681">
        <v>1</v>
      </c>
      <c r="T1179" s="748">
        <v>6.5</v>
      </c>
      <c r="U1179" s="704">
        <v>1</v>
      </c>
    </row>
    <row r="1180" spans="1:21" ht="14.4" customHeight="1" x14ac:dyDescent="0.3">
      <c r="A1180" s="664">
        <v>30</v>
      </c>
      <c r="B1180" s="665" t="s">
        <v>521</v>
      </c>
      <c r="C1180" s="665" t="s">
        <v>3971</v>
      </c>
      <c r="D1180" s="746" t="s">
        <v>5323</v>
      </c>
      <c r="E1180" s="747" t="s">
        <v>3977</v>
      </c>
      <c r="F1180" s="665" t="s">
        <v>3966</v>
      </c>
      <c r="G1180" s="665" t="s">
        <v>4680</v>
      </c>
      <c r="H1180" s="665" t="s">
        <v>522</v>
      </c>
      <c r="I1180" s="665" t="s">
        <v>5027</v>
      </c>
      <c r="J1180" s="665" t="s">
        <v>1280</v>
      </c>
      <c r="K1180" s="665" t="s">
        <v>5028</v>
      </c>
      <c r="L1180" s="666">
        <v>0</v>
      </c>
      <c r="M1180" s="666">
        <v>0</v>
      </c>
      <c r="N1180" s="665">
        <v>1</v>
      </c>
      <c r="O1180" s="748">
        <v>0.5</v>
      </c>
      <c r="P1180" s="666"/>
      <c r="Q1180" s="681"/>
      <c r="R1180" s="665"/>
      <c r="S1180" s="681">
        <v>0</v>
      </c>
      <c r="T1180" s="748"/>
      <c r="U1180" s="704">
        <v>0</v>
      </c>
    </row>
    <row r="1181" spans="1:21" ht="14.4" customHeight="1" x14ac:dyDescent="0.3">
      <c r="A1181" s="664">
        <v>30</v>
      </c>
      <c r="B1181" s="665" t="s">
        <v>521</v>
      </c>
      <c r="C1181" s="665" t="s">
        <v>3971</v>
      </c>
      <c r="D1181" s="746" t="s">
        <v>5323</v>
      </c>
      <c r="E1181" s="747" t="s">
        <v>3977</v>
      </c>
      <c r="F1181" s="665" t="s">
        <v>3966</v>
      </c>
      <c r="G1181" s="665" t="s">
        <v>4680</v>
      </c>
      <c r="H1181" s="665" t="s">
        <v>522</v>
      </c>
      <c r="I1181" s="665" t="s">
        <v>5029</v>
      </c>
      <c r="J1181" s="665" t="s">
        <v>1280</v>
      </c>
      <c r="K1181" s="665" t="s">
        <v>5030</v>
      </c>
      <c r="L1181" s="666">
        <v>0</v>
      </c>
      <c r="M1181" s="666">
        <v>0</v>
      </c>
      <c r="N1181" s="665">
        <v>2</v>
      </c>
      <c r="O1181" s="748">
        <v>1</v>
      </c>
      <c r="P1181" s="666"/>
      <c r="Q1181" s="681"/>
      <c r="R1181" s="665"/>
      <c r="S1181" s="681">
        <v>0</v>
      </c>
      <c r="T1181" s="748"/>
      <c r="U1181" s="704">
        <v>0</v>
      </c>
    </row>
    <row r="1182" spans="1:21" ht="14.4" customHeight="1" x14ac:dyDescent="0.3">
      <c r="A1182" s="664">
        <v>30</v>
      </c>
      <c r="B1182" s="665" t="s">
        <v>521</v>
      </c>
      <c r="C1182" s="665" t="s">
        <v>3971</v>
      </c>
      <c r="D1182" s="746" t="s">
        <v>5323</v>
      </c>
      <c r="E1182" s="747" t="s">
        <v>3977</v>
      </c>
      <c r="F1182" s="665" t="s">
        <v>3966</v>
      </c>
      <c r="G1182" s="665" t="s">
        <v>4680</v>
      </c>
      <c r="H1182" s="665" t="s">
        <v>522</v>
      </c>
      <c r="I1182" s="665" t="s">
        <v>5031</v>
      </c>
      <c r="J1182" s="665" t="s">
        <v>1283</v>
      </c>
      <c r="K1182" s="665" t="s">
        <v>5032</v>
      </c>
      <c r="L1182" s="666">
        <v>0</v>
      </c>
      <c r="M1182" s="666">
        <v>0</v>
      </c>
      <c r="N1182" s="665">
        <v>1</v>
      </c>
      <c r="O1182" s="748">
        <v>0.5</v>
      </c>
      <c r="P1182" s="666"/>
      <c r="Q1182" s="681"/>
      <c r="R1182" s="665"/>
      <c r="S1182" s="681">
        <v>0</v>
      </c>
      <c r="T1182" s="748"/>
      <c r="U1182" s="704">
        <v>0</v>
      </c>
    </row>
    <row r="1183" spans="1:21" ht="14.4" customHeight="1" x14ac:dyDescent="0.3">
      <c r="A1183" s="664">
        <v>30</v>
      </c>
      <c r="B1183" s="665" t="s">
        <v>521</v>
      </c>
      <c r="C1183" s="665" t="s">
        <v>3971</v>
      </c>
      <c r="D1183" s="746" t="s">
        <v>5323</v>
      </c>
      <c r="E1183" s="747" t="s">
        <v>3977</v>
      </c>
      <c r="F1183" s="665" t="s">
        <v>3966</v>
      </c>
      <c r="G1183" s="665" t="s">
        <v>4327</v>
      </c>
      <c r="H1183" s="665" t="s">
        <v>522</v>
      </c>
      <c r="I1183" s="665" t="s">
        <v>5033</v>
      </c>
      <c r="J1183" s="665" t="s">
        <v>4329</v>
      </c>
      <c r="K1183" s="665" t="s">
        <v>5034</v>
      </c>
      <c r="L1183" s="666">
        <v>0</v>
      </c>
      <c r="M1183" s="666">
        <v>0</v>
      </c>
      <c r="N1183" s="665">
        <v>3</v>
      </c>
      <c r="O1183" s="748">
        <v>1.5</v>
      </c>
      <c r="P1183" s="666"/>
      <c r="Q1183" s="681"/>
      <c r="R1183" s="665"/>
      <c r="S1183" s="681">
        <v>0</v>
      </c>
      <c r="T1183" s="748"/>
      <c r="U1183" s="704">
        <v>0</v>
      </c>
    </row>
    <row r="1184" spans="1:21" ht="14.4" customHeight="1" x14ac:dyDescent="0.3">
      <c r="A1184" s="664">
        <v>30</v>
      </c>
      <c r="B1184" s="665" t="s">
        <v>521</v>
      </c>
      <c r="C1184" s="665" t="s">
        <v>3971</v>
      </c>
      <c r="D1184" s="746" t="s">
        <v>5323</v>
      </c>
      <c r="E1184" s="747" t="s">
        <v>3977</v>
      </c>
      <c r="F1184" s="665" t="s">
        <v>3966</v>
      </c>
      <c r="G1184" s="665" t="s">
        <v>4327</v>
      </c>
      <c r="H1184" s="665" t="s">
        <v>522</v>
      </c>
      <c r="I1184" s="665" t="s">
        <v>4683</v>
      </c>
      <c r="J1184" s="665" t="s">
        <v>4329</v>
      </c>
      <c r="K1184" s="665" t="s">
        <v>4684</v>
      </c>
      <c r="L1184" s="666">
        <v>0</v>
      </c>
      <c r="M1184" s="666">
        <v>0</v>
      </c>
      <c r="N1184" s="665">
        <v>2</v>
      </c>
      <c r="O1184" s="748">
        <v>1.5</v>
      </c>
      <c r="P1184" s="666">
        <v>0</v>
      </c>
      <c r="Q1184" s="681"/>
      <c r="R1184" s="665">
        <v>1</v>
      </c>
      <c r="S1184" s="681">
        <v>0.5</v>
      </c>
      <c r="T1184" s="748">
        <v>1</v>
      </c>
      <c r="U1184" s="704">
        <v>0.66666666666666663</v>
      </c>
    </row>
    <row r="1185" spans="1:21" ht="14.4" customHeight="1" x14ac:dyDescent="0.3">
      <c r="A1185" s="664">
        <v>30</v>
      </c>
      <c r="B1185" s="665" t="s">
        <v>521</v>
      </c>
      <c r="C1185" s="665" t="s">
        <v>3971</v>
      </c>
      <c r="D1185" s="746" t="s">
        <v>5323</v>
      </c>
      <c r="E1185" s="747" t="s">
        <v>3977</v>
      </c>
      <c r="F1185" s="665" t="s">
        <v>3966</v>
      </c>
      <c r="G1185" s="665" t="s">
        <v>4327</v>
      </c>
      <c r="H1185" s="665" t="s">
        <v>522</v>
      </c>
      <c r="I1185" s="665" t="s">
        <v>5035</v>
      </c>
      <c r="J1185" s="665" t="s">
        <v>4329</v>
      </c>
      <c r="K1185" s="665" t="s">
        <v>5036</v>
      </c>
      <c r="L1185" s="666">
        <v>0</v>
      </c>
      <c r="M1185" s="666">
        <v>0</v>
      </c>
      <c r="N1185" s="665">
        <v>2</v>
      </c>
      <c r="O1185" s="748">
        <v>1</v>
      </c>
      <c r="P1185" s="666">
        <v>0</v>
      </c>
      <c r="Q1185" s="681"/>
      <c r="R1185" s="665">
        <v>2</v>
      </c>
      <c r="S1185" s="681">
        <v>1</v>
      </c>
      <c r="T1185" s="748">
        <v>1</v>
      </c>
      <c r="U1185" s="704">
        <v>1</v>
      </c>
    </row>
    <row r="1186" spans="1:21" ht="14.4" customHeight="1" x14ac:dyDescent="0.3">
      <c r="A1186" s="664">
        <v>30</v>
      </c>
      <c r="B1186" s="665" t="s">
        <v>521</v>
      </c>
      <c r="C1186" s="665" t="s">
        <v>3971</v>
      </c>
      <c r="D1186" s="746" t="s">
        <v>5323</v>
      </c>
      <c r="E1186" s="747" t="s">
        <v>3977</v>
      </c>
      <c r="F1186" s="665" t="s">
        <v>3966</v>
      </c>
      <c r="G1186" s="665" t="s">
        <v>5037</v>
      </c>
      <c r="H1186" s="665" t="s">
        <v>522</v>
      </c>
      <c r="I1186" s="665" t="s">
        <v>5038</v>
      </c>
      <c r="J1186" s="665" t="s">
        <v>1771</v>
      </c>
      <c r="K1186" s="665" t="s">
        <v>3722</v>
      </c>
      <c r="L1186" s="666">
        <v>0</v>
      </c>
      <c r="M1186" s="666">
        <v>0</v>
      </c>
      <c r="N1186" s="665">
        <v>3</v>
      </c>
      <c r="O1186" s="748">
        <v>0.5</v>
      </c>
      <c r="P1186" s="666"/>
      <c r="Q1186" s="681"/>
      <c r="R1186" s="665"/>
      <c r="S1186" s="681">
        <v>0</v>
      </c>
      <c r="T1186" s="748"/>
      <c r="U1186" s="704">
        <v>0</v>
      </c>
    </row>
    <row r="1187" spans="1:21" ht="14.4" customHeight="1" x14ac:dyDescent="0.3">
      <c r="A1187" s="664">
        <v>30</v>
      </c>
      <c r="B1187" s="665" t="s">
        <v>521</v>
      </c>
      <c r="C1187" s="665" t="s">
        <v>3971</v>
      </c>
      <c r="D1187" s="746" t="s">
        <v>5323</v>
      </c>
      <c r="E1187" s="747" t="s">
        <v>3977</v>
      </c>
      <c r="F1187" s="665" t="s">
        <v>3966</v>
      </c>
      <c r="G1187" s="665" t="s">
        <v>5037</v>
      </c>
      <c r="H1187" s="665" t="s">
        <v>522</v>
      </c>
      <c r="I1187" s="665" t="s">
        <v>5039</v>
      </c>
      <c r="J1187" s="665" t="s">
        <v>1771</v>
      </c>
      <c r="K1187" s="665" t="s">
        <v>4687</v>
      </c>
      <c r="L1187" s="666">
        <v>0</v>
      </c>
      <c r="M1187" s="666">
        <v>0</v>
      </c>
      <c r="N1187" s="665">
        <v>6</v>
      </c>
      <c r="O1187" s="748">
        <v>0.5</v>
      </c>
      <c r="P1187" s="666"/>
      <c r="Q1187" s="681"/>
      <c r="R1187" s="665"/>
      <c r="S1187" s="681">
        <v>0</v>
      </c>
      <c r="T1187" s="748"/>
      <c r="U1187" s="704">
        <v>0</v>
      </c>
    </row>
    <row r="1188" spans="1:21" ht="14.4" customHeight="1" x14ac:dyDescent="0.3">
      <c r="A1188" s="664">
        <v>30</v>
      </c>
      <c r="B1188" s="665" t="s">
        <v>521</v>
      </c>
      <c r="C1188" s="665" t="s">
        <v>3971</v>
      </c>
      <c r="D1188" s="746" t="s">
        <v>5323</v>
      </c>
      <c r="E1188" s="747" t="s">
        <v>3977</v>
      </c>
      <c r="F1188" s="665" t="s">
        <v>3966</v>
      </c>
      <c r="G1188" s="665" t="s">
        <v>5040</v>
      </c>
      <c r="H1188" s="665" t="s">
        <v>522</v>
      </c>
      <c r="I1188" s="665" t="s">
        <v>5041</v>
      </c>
      <c r="J1188" s="665" t="s">
        <v>5042</v>
      </c>
      <c r="K1188" s="665" t="s">
        <v>5043</v>
      </c>
      <c r="L1188" s="666">
        <v>139.04</v>
      </c>
      <c r="M1188" s="666">
        <v>139.04</v>
      </c>
      <c r="N1188" s="665">
        <v>1</v>
      </c>
      <c r="O1188" s="748">
        <v>0.5</v>
      </c>
      <c r="P1188" s="666">
        <v>139.04</v>
      </c>
      <c r="Q1188" s="681">
        <v>1</v>
      </c>
      <c r="R1188" s="665">
        <v>1</v>
      </c>
      <c r="S1188" s="681">
        <v>1</v>
      </c>
      <c r="T1188" s="748">
        <v>0.5</v>
      </c>
      <c r="U1188" s="704">
        <v>1</v>
      </c>
    </row>
    <row r="1189" spans="1:21" ht="14.4" customHeight="1" x14ac:dyDescent="0.3">
      <c r="A1189" s="664">
        <v>30</v>
      </c>
      <c r="B1189" s="665" t="s">
        <v>521</v>
      </c>
      <c r="C1189" s="665" t="s">
        <v>3971</v>
      </c>
      <c r="D1189" s="746" t="s">
        <v>5323</v>
      </c>
      <c r="E1189" s="747" t="s">
        <v>3977</v>
      </c>
      <c r="F1189" s="665" t="s">
        <v>3966</v>
      </c>
      <c r="G1189" s="665" t="s">
        <v>4339</v>
      </c>
      <c r="H1189" s="665" t="s">
        <v>522</v>
      </c>
      <c r="I1189" s="665" t="s">
        <v>4340</v>
      </c>
      <c r="J1189" s="665" t="s">
        <v>898</v>
      </c>
      <c r="K1189" s="665" t="s">
        <v>4341</v>
      </c>
      <c r="L1189" s="666">
        <v>0</v>
      </c>
      <c r="M1189" s="666">
        <v>0</v>
      </c>
      <c r="N1189" s="665">
        <v>2</v>
      </c>
      <c r="O1189" s="748">
        <v>0.5</v>
      </c>
      <c r="P1189" s="666">
        <v>0</v>
      </c>
      <c r="Q1189" s="681"/>
      <c r="R1189" s="665">
        <v>2</v>
      </c>
      <c r="S1189" s="681">
        <v>1</v>
      </c>
      <c r="T1189" s="748">
        <v>0.5</v>
      </c>
      <c r="U1189" s="704">
        <v>1</v>
      </c>
    </row>
    <row r="1190" spans="1:21" ht="14.4" customHeight="1" x14ac:dyDescent="0.3">
      <c r="A1190" s="664">
        <v>30</v>
      </c>
      <c r="B1190" s="665" t="s">
        <v>521</v>
      </c>
      <c r="C1190" s="665" t="s">
        <v>3971</v>
      </c>
      <c r="D1190" s="746" t="s">
        <v>5323</v>
      </c>
      <c r="E1190" s="747" t="s">
        <v>3977</v>
      </c>
      <c r="F1190" s="665" t="s">
        <v>3966</v>
      </c>
      <c r="G1190" s="665" t="s">
        <v>5044</v>
      </c>
      <c r="H1190" s="665" t="s">
        <v>522</v>
      </c>
      <c r="I1190" s="665" t="s">
        <v>3347</v>
      </c>
      <c r="J1190" s="665" t="s">
        <v>3348</v>
      </c>
      <c r="K1190" s="665" t="s">
        <v>5045</v>
      </c>
      <c r="L1190" s="666">
        <v>61.97</v>
      </c>
      <c r="M1190" s="666">
        <v>61.97</v>
      </c>
      <c r="N1190" s="665">
        <v>1</v>
      </c>
      <c r="O1190" s="748">
        <v>1</v>
      </c>
      <c r="P1190" s="666">
        <v>61.97</v>
      </c>
      <c r="Q1190" s="681">
        <v>1</v>
      </c>
      <c r="R1190" s="665">
        <v>1</v>
      </c>
      <c r="S1190" s="681">
        <v>1</v>
      </c>
      <c r="T1190" s="748">
        <v>1</v>
      </c>
      <c r="U1190" s="704">
        <v>1</v>
      </c>
    </row>
    <row r="1191" spans="1:21" ht="14.4" customHeight="1" x14ac:dyDescent="0.3">
      <c r="A1191" s="664">
        <v>30</v>
      </c>
      <c r="B1191" s="665" t="s">
        <v>521</v>
      </c>
      <c r="C1191" s="665" t="s">
        <v>3971</v>
      </c>
      <c r="D1191" s="746" t="s">
        <v>5323</v>
      </c>
      <c r="E1191" s="747" t="s">
        <v>3977</v>
      </c>
      <c r="F1191" s="665" t="s">
        <v>3966</v>
      </c>
      <c r="G1191" s="665" t="s">
        <v>5046</v>
      </c>
      <c r="H1191" s="665" t="s">
        <v>522</v>
      </c>
      <c r="I1191" s="665" t="s">
        <v>960</v>
      </c>
      <c r="J1191" s="665" t="s">
        <v>5047</v>
      </c>
      <c r="K1191" s="665" t="s">
        <v>5048</v>
      </c>
      <c r="L1191" s="666">
        <v>77.13</v>
      </c>
      <c r="M1191" s="666">
        <v>308.52</v>
      </c>
      <c r="N1191" s="665">
        <v>4</v>
      </c>
      <c r="O1191" s="748">
        <v>1.5</v>
      </c>
      <c r="P1191" s="666">
        <v>231.39</v>
      </c>
      <c r="Q1191" s="681">
        <v>0.75</v>
      </c>
      <c r="R1191" s="665">
        <v>3</v>
      </c>
      <c r="S1191" s="681">
        <v>0.75</v>
      </c>
      <c r="T1191" s="748">
        <v>0.5</v>
      </c>
      <c r="U1191" s="704">
        <v>0.33333333333333331</v>
      </c>
    </row>
    <row r="1192" spans="1:21" ht="14.4" customHeight="1" x14ac:dyDescent="0.3">
      <c r="A1192" s="664">
        <v>30</v>
      </c>
      <c r="B1192" s="665" t="s">
        <v>521</v>
      </c>
      <c r="C1192" s="665" t="s">
        <v>3971</v>
      </c>
      <c r="D1192" s="746" t="s">
        <v>5323</v>
      </c>
      <c r="E1192" s="747" t="s">
        <v>3977</v>
      </c>
      <c r="F1192" s="665" t="s">
        <v>3966</v>
      </c>
      <c r="G1192" s="665" t="s">
        <v>4094</v>
      </c>
      <c r="H1192" s="665" t="s">
        <v>522</v>
      </c>
      <c r="I1192" s="665" t="s">
        <v>990</v>
      </c>
      <c r="J1192" s="665" t="s">
        <v>984</v>
      </c>
      <c r="K1192" s="665" t="s">
        <v>3881</v>
      </c>
      <c r="L1192" s="666">
        <v>156.61000000000001</v>
      </c>
      <c r="M1192" s="666">
        <v>626.44000000000005</v>
      </c>
      <c r="N1192" s="665">
        <v>4</v>
      </c>
      <c r="O1192" s="748">
        <v>2.5</v>
      </c>
      <c r="P1192" s="666">
        <v>469.83000000000004</v>
      </c>
      <c r="Q1192" s="681">
        <v>0.75</v>
      </c>
      <c r="R1192" s="665">
        <v>3</v>
      </c>
      <c r="S1192" s="681">
        <v>0.75</v>
      </c>
      <c r="T1192" s="748">
        <v>1.5</v>
      </c>
      <c r="U1192" s="704">
        <v>0.6</v>
      </c>
    </row>
    <row r="1193" spans="1:21" ht="14.4" customHeight="1" x14ac:dyDescent="0.3">
      <c r="A1193" s="664">
        <v>30</v>
      </c>
      <c r="B1193" s="665" t="s">
        <v>521</v>
      </c>
      <c r="C1193" s="665" t="s">
        <v>3971</v>
      </c>
      <c r="D1193" s="746" t="s">
        <v>5323</v>
      </c>
      <c r="E1193" s="747" t="s">
        <v>3977</v>
      </c>
      <c r="F1193" s="665" t="s">
        <v>3966</v>
      </c>
      <c r="G1193" s="665" t="s">
        <v>4343</v>
      </c>
      <c r="H1193" s="665" t="s">
        <v>522</v>
      </c>
      <c r="I1193" s="665" t="s">
        <v>1496</v>
      </c>
      <c r="J1193" s="665" t="s">
        <v>1497</v>
      </c>
      <c r="K1193" s="665" t="s">
        <v>4345</v>
      </c>
      <c r="L1193" s="666">
        <v>50.32</v>
      </c>
      <c r="M1193" s="666">
        <v>150.96</v>
      </c>
      <c r="N1193" s="665">
        <v>3</v>
      </c>
      <c r="O1193" s="748">
        <v>0.5</v>
      </c>
      <c r="P1193" s="666"/>
      <c r="Q1193" s="681">
        <v>0</v>
      </c>
      <c r="R1193" s="665"/>
      <c r="S1193" s="681">
        <v>0</v>
      </c>
      <c r="T1193" s="748"/>
      <c r="U1193" s="704">
        <v>0</v>
      </c>
    </row>
    <row r="1194" spans="1:21" ht="14.4" customHeight="1" x14ac:dyDescent="0.3">
      <c r="A1194" s="664">
        <v>30</v>
      </c>
      <c r="B1194" s="665" t="s">
        <v>521</v>
      </c>
      <c r="C1194" s="665" t="s">
        <v>3971</v>
      </c>
      <c r="D1194" s="746" t="s">
        <v>5323</v>
      </c>
      <c r="E1194" s="747" t="s">
        <v>3977</v>
      </c>
      <c r="F1194" s="665" t="s">
        <v>3966</v>
      </c>
      <c r="G1194" s="665" t="s">
        <v>4343</v>
      </c>
      <c r="H1194" s="665" t="s">
        <v>522</v>
      </c>
      <c r="I1194" s="665" t="s">
        <v>5049</v>
      </c>
      <c r="J1194" s="665" t="s">
        <v>2147</v>
      </c>
      <c r="K1194" s="665" t="s">
        <v>5050</v>
      </c>
      <c r="L1194" s="666">
        <v>100.62</v>
      </c>
      <c r="M1194" s="666">
        <v>100.62</v>
      </c>
      <c r="N1194" s="665">
        <v>1</v>
      </c>
      <c r="O1194" s="748">
        <v>0.5</v>
      </c>
      <c r="P1194" s="666"/>
      <c r="Q1194" s="681">
        <v>0</v>
      </c>
      <c r="R1194" s="665"/>
      <c r="S1194" s="681">
        <v>0</v>
      </c>
      <c r="T1194" s="748"/>
      <c r="U1194" s="704">
        <v>0</v>
      </c>
    </row>
    <row r="1195" spans="1:21" ht="14.4" customHeight="1" x14ac:dyDescent="0.3">
      <c r="A1195" s="664">
        <v>30</v>
      </c>
      <c r="B1195" s="665" t="s">
        <v>521</v>
      </c>
      <c r="C1195" s="665" t="s">
        <v>3971</v>
      </c>
      <c r="D1195" s="746" t="s">
        <v>5323</v>
      </c>
      <c r="E1195" s="747" t="s">
        <v>3977</v>
      </c>
      <c r="F1195" s="665" t="s">
        <v>3966</v>
      </c>
      <c r="G1195" s="665" t="s">
        <v>4343</v>
      </c>
      <c r="H1195" s="665" t="s">
        <v>522</v>
      </c>
      <c r="I1195" s="665" t="s">
        <v>5051</v>
      </c>
      <c r="J1195" s="665" t="s">
        <v>2147</v>
      </c>
      <c r="K1195" s="665" t="s">
        <v>5052</v>
      </c>
      <c r="L1195" s="666">
        <v>100.62</v>
      </c>
      <c r="M1195" s="666">
        <v>100.62</v>
      </c>
      <c r="N1195" s="665">
        <v>1</v>
      </c>
      <c r="O1195" s="748">
        <v>1</v>
      </c>
      <c r="P1195" s="666"/>
      <c r="Q1195" s="681">
        <v>0</v>
      </c>
      <c r="R1195" s="665"/>
      <c r="S1195" s="681">
        <v>0</v>
      </c>
      <c r="T1195" s="748"/>
      <c r="U1195" s="704">
        <v>0</v>
      </c>
    </row>
    <row r="1196" spans="1:21" ht="14.4" customHeight="1" x14ac:dyDescent="0.3">
      <c r="A1196" s="664">
        <v>30</v>
      </c>
      <c r="B1196" s="665" t="s">
        <v>521</v>
      </c>
      <c r="C1196" s="665" t="s">
        <v>3971</v>
      </c>
      <c r="D1196" s="746" t="s">
        <v>5323</v>
      </c>
      <c r="E1196" s="747" t="s">
        <v>3977</v>
      </c>
      <c r="F1196" s="665" t="s">
        <v>3966</v>
      </c>
      <c r="G1196" s="665" t="s">
        <v>4347</v>
      </c>
      <c r="H1196" s="665" t="s">
        <v>522</v>
      </c>
      <c r="I1196" s="665" t="s">
        <v>1740</v>
      </c>
      <c r="J1196" s="665" t="s">
        <v>1741</v>
      </c>
      <c r="K1196" s="665" t="s">
        <v>1742</v>
      </c>
      <c r="L1196" s="666">
        <v>264</v>
      </c>
      <c r="M1196" s="666">
        <v>264</v>
      </c>
      <c r="N1196" s="665">
        <v>1</v>
      </c>
      <c r="O1196" s="748">
        <v>0.5</v>
      </c>
      <c r="P1196" s="666"/>
      <c r="Q1196" s="681">
        <v>0</v>
      </c>
      <c r="R1196" s="665"/>
      <c r="S1196" s="681">
        <v>0</v>
      </c>
      <c r="T1196" s="748"/>
      <c r="U1196" s="704">
        <v>0</v>
      </c>
    </row>
    <row r="1197" spans="1:21" ht="14.4" customHeight="1" x14ac:dyDescent="0.3">
      <c r="A1197" s="664">
        <v>30</v>
      </c>
      <c r="B1197" s="665" t="s">
        <v>521</v>
      </c>
      <c r="C1197" s="665" t="s">
        <v>3971</v>
      </c>
      <c r="D1197" s="746" t="s">
        <v>5323</v>
      </c>
      <c r="E1197" s="747" t="s">
        <v>3977</v>
      </c>
      <c r="F1197" s="665" t="s">
        <v>3966</v>
      </c>
      <c r="G1197" s="665" t="s">
        <v>4347</v>
      </c>
      <c r="H1197" s="665" t="s">
        <v>522</v>
      </c>
      <c r="I1197" s="665" t="s">
        <v>1740</v>
      </c>
      <c r="J1197" s="665" t="s">
        <v>1741</v>
      </c>
      <c r="K1197" s="665" t="s">
        <v>1742</v>
      </c>
      <c r="L1197" s="666">
        <v>170.32</v>
      </c>
      <c r="M1197" s="666">
        <v>851.59999999999991</v>
      </c>
      <c r="N1197" s="665">
        <v>5</v>
      </c>
      <c r="O1197" s="748">
        <v>3.5</v>
      </c>
      <c r="P1197" s="666">
        <v>170.32</v>
      </c>
      <c r="Q1197" s="681">
        <v>0.2</v>
      </c>
      <c r="R1197" s="665">
        <v>1</v>
      </c>
      <c r="S1197" s="681">
        <v>0.2</v>
      </c>
      <c r="T1197" s="748">
        <v>0.5</v>
      </c>
      <c r="U1197" s="704">
        <v>0.14285714285714285</v>
      </c>
    </row>
    <row r="1198" spans="1:21" ht="14.4" customHeight="1" x14ac:dyDescent="0.3">
      <c r="A1198" s="664">
        <v>30</v>
      </c>
      <c r="B1198" s="665" t="s">
        <v>521</v>
      </c>
      <c r="C1198" s="665" t="s">
        <v>3971</v>
      </c>
      <c r="D1198" s="746" t="s">
        <v>5323</v>
      </c>
      <c r="E1198" s="747" t="s">
        <v>3977</v>
      </c>
      <c r="F1198" s="665" t="s">
        <v>3966</v>
      </c>
      <c r="G1198" s="665" t="s">
        <v>5053</v>
      </c>
      <c r="H1198" s="665" t="s">
        <v>522</v>
      </c>
      <c r="I1198" s="665" t="s">
        <v>5054</v>
      </c>
      <c r="J1198" s="665" t="s">
        <v>5055</v>
      </c>
      <c r="K1198" s="665" t="s">
        <v>5056</v>
      </c>
      <c r="L1198" s="666">
        <v>25.12</v>
      </c>
      <c r="M1198" s="666">
        <v>25.12</v>
      </c>
      <c r="N1198" s="665">
        <v>1</v>
      </c>
      <c r="O1198" s="748">
        <v>1</v>
      </c>
      <c r="P1198" s="666">
        <v>25.12</v>
      </c>
      <c r="Q1198" s="681">
        <v>1</v>
      </c>
      <c r="R1198" s="665">
        <v>1</v>
      </c>
      <c r="S1198" s="681">
        <v>1</v>
      </c>
      <c r="T1198" s="748">
        <v>1</v>
      </c>
      <c r="U1198" s="704">
        <v>1</v>
      </c>
    </row>
    <row r="1199" spans="1:21" ht="14.4" customHeight="1" x14ac:dyDescent="0.3">
      <c r="A1199" s="664">
        <v>30</v>
      </c>
      <c r="B1199" s="665" t="s">
        <v>521</v>
      </c>
      <c r="C1199" s="665" t="s">
        <v>3971</v>
      </c>
      <c r="D1199" s="746" t="s">
        <v>5323</v>
      </c>
      <c r="E1199" s="747" t="s">
        <v>3977</v>
      </c>
      <c r="F1199" s="665" t="s">
        <v>3966</v>
      </c>
      <c r="G1199" s="665" t="s">
        <v>4095</v>
      </c>
      <c r="H1199" s="665" t="s">
        <v>522</v>
      </c>
      <c r="I1199" s="665" t="s">
        <v>4685</v>
      </c>
      <c r="J1199" s="665" t="s">
        <v>547</v>
      </c>
      <c r="K1199" s="665" t="s">
        <v>4686</v>
      </c>
      <c r="L1199" s="666">
        <v>0</v>
      </c>
      <c r="M1199" s="666">
        <v>0</v>
      </c>
      <c r="N1199" s="665">
        <v>2</v>
      </c>
      <c r="O1199" s="748">
        <v>0.5</v>
      </c>
      <c r="P1199" s="666">
        <v>0</v>
      </c>
      <c r="Q1199" s="681"/>
      <c r="R1199" s="665">
        <v>2</v>
      </c>
      <c r="S1199" s="681">
        <v>1</v>
      </c>
      <c r="T1199" s="748">
        <v>0.5</v>
      </c>
      <c r="U1199" s="704">
        <v>1</v>
      </c>
    </row>
    <row r="1200" spans="1:21" ht="14.4" customHeight="1" x14ac:dyDescent="0.3">
      <c r="A1200" s="664">
        <v>30</v>
      </c>
      <c r="B1200" s="665" t="s">
        <v>521</v>
      </c>
      <c r="C1200" s="665" t="s">
        <v>3971</v>
      </c>
      <c r="D1200" s="746" t="s">
        <v>5323</v>
      </c>
      <c r="E1200" s="747" t="s">
        <v>3977</v>
      </c>
      <c r="F1200" s="665" t="s">
        <v>3966</v>
      </c>
      <c r="G1200" s="665" t="s">
        <v>4095</v>
      </c>
      <c r="H1200" s="665" t="s">
        <v>522</v>
      </c>
      <c r="I1200" s="665" t="s">
        <v>5057</v>
      </c>
      <c r="J1200" s="665" t="s">
        <v>547</v>
      </c>
      <c r="K1200" s="665" t="s">
        <v>5058</v>
      </c>
      <c r="L1200" s="666">
        <v>0</v>
      </c>
      <c r="M1200" s="666">
        <v>0</v>
      </c>
      <c r="N1200" s="665">
        <v>3</v>
      </c>
      <c r="O1200" s="748">
        <v>1</v>
      </c>
      <c r="P1200" s="666">
        <v>0</v>
      </c>
      <c r="Q1200" s="681"/>
      <c r="R1200" s="665">
        <v>3</v>
      </c>
      <c r="S1200" s="681">
        <v>1</v>
      </c>
      <c r="T1200" s="748">
        <v>1</v>
      </c>
      <c r="U1200" s="704">
        <v>1</v>
      </c>
    </row>
    <row r="1201" spans="1:21" ht="14.4" customHeight="1" x14ac:dyDescent="0.3">
      <c r="A1201" s="664">
        <v>30</v>
      </c>
      <c r="B1201" s="665" t="s">
        <v>521</v>
      </c>
      <c r="C1201" s="665" t="s">
        <v>3971</v>
      </c>
      <c r="D1201" s="746" t="s">
        <v>5323</v>
      </c>
      <c r="E1201" s="747" t="s">
        <v>3977</v>
      </c>
      <c r="F1201" s="665" t="s">
        <v>3966</v>
      </c>
      <c r="G1201" s="665" t="s">
        <v>4356</v>
      </c>
      <c r="H1201" s="665" t="s">
        <v>522</v>
      </c>
      <c r="I1201" s="665" t="s">
        <v>4359</v>
      </c>
      <c r="J1201" s="665" t="s">
        <v>2418</v>
      </c>
      <c r="K1201" s="665" t="s">
        <v>4360</v>
      </c>
      <c r="L1201" s="666">
        <v>43.94</v>
      </c>
      <c r="M1201" s="666">
        <v>527.28</v>
      </c>
      <c r="N1201" s="665">
        <v>12</v>
      </c>
      <c r="O1201" s="748">
        <v>2.5</v>
      </c>
      <c r="P1201" s="666">
        <v>131.82</v>
      </c>
      <c r="Q1201" s="681">
        <v>0.25</v>
      </c>
      <c r="R1201" s="665">
        <v>3</v>
      </c>
      <c r="S1201" s="681">
        <v>0.25</v>
      </c>
      <c r="T1201" s="748">
        <v>0.5</v>
      </c>
      <c r="U1201" s="704">
        <v>0.2</v>
      </c>
    </row>
    <row r="1202" spans="1:21" ht="14.4" customHeight="1" x14ac:dyDescent="0.3">
      <c r="A1202" s="664">
        <v>30</v>
      </c>
      <c r="B1202" s="665" t="s">
        <v>521</v>
      </c>
      <c r="C1202" s="665" t="s">
        <v>3971</v>
      </c>
      <c r="D1202" s="746" t="s">
        <v>5323</v>
      </c>
      <c r="E1202" s="747" t="s">
        <v>3977</v>
      </c>
      <c r="F1202" s="665" t="s">
        <v>3966</v>
      </c>
      <c r="G1202" s="665" t="s">
        <v>4131</v>
      </c>
      <c r="H1202" s="665" t="s">
        <v>522</v>
      </c>
      <c r="I1202" s="665" t="s">
        <v>1440</v>
      </c>
      <c r="J1202" s="665" t="s">
        <v>1441</v>
      </c>
      <c r="K1202" s="665" t="s">
        <v>4490</v>
      </c>
      <c r="L1202" s="666">
        <v>271.94</v>
      </c>
      <c r="M1202" s="666">
        <v>2447.46</v>
      </c>
      <c r="N1202" s="665">
        <v>9</v>
      </c>
      <c r="O1202" s="748">
        <v>6</v>
      </c>
      <c r="P1202" s="666">
        <v>271.94</v>
      </c>
      <c r="Q1202" s="681">
        <v>0.1111111111111111</v>
      </c>
      <c r="R1202" s="665">
        <v>1</v>
      </c>
      <c r="S1202" s="681">
        <v>0.1111111111111111</v>
      </c>
      <c r="T1202" s="748">
        <v>1</v>
      </c>
      <c r="U1202" s="704">
        <v>0.16666666666666666</v>
      </c>
    </row>
    <row r="1203" spans="1:21" ht="14.4" customHeight="1" x14ac:dyDescent="0.3">
      <c r="A1203" s="664">
        <v>30</v>
      </c>
      <c r="B1203" s="665" t="s">
        <v>521</v>
      </c>
      <c r="C1203" s="665" t="s">
        <v>3971</v>
      </c>
      <c r="D1203" s="746" t="s">
        <v>5323</v>
      </c>
      <c r="E1203" s="747" t="s">
        <v>3977</v>
      </c>
      <c r="F1203" s="665" t="s">
        <v>3966</v>
      </c>
      <c r="G1203" s="665" t="s">
        <v>4379</v>
      </c>
      <c r="H1203" s="665" t="s">
        <v>522</v>
      </c>
      <c r="I1203" s="665" t="s">
        <v>5059</v>
      </c>
      <c r="J1203" s="665" t="s">
        <v>770</v>
      </c>
      <c r="K1203" s="665" t="s">
        <v>3927</v>
      </c>
      <c r="L1203" s="666">
        <v>0</v>
      </c>
      <c r="M1203" s="666">
        <v>0</v>
      </c>
      <c r="N1203" s="665">
        <v>4</v>
      </c>
      <c r="O1203" s="748">
        <v>2.5</v>
      </c>
      <c r="P1203" s="666">
        <v>0</v>
      </c>
      <c r="Q1203" s="681"/>
      <c r="R1203" s="665">
        <v>2</v>
      </c>
      <c r="S1203" s="681">
        <v>0.5</v>
      </c>
      <c r="T1203" s="748">
        <v>1</v>
      </c>
      <c r="U1203" s="704">
        <v>0.4</v>
      </c>
    </row>
    <row r="1204" spans="1:21" ht="14.4" customHeight="1" x14ac:dyDescent="0.3">
      <c r="A1204" s="664">
        <v>30</v>
      </c>
      <c r="B1204" s="665" t="s">
        <v>521</v>
      </c>
      <c r="C1204" s="665" t="s">
        <v>3971</v>
      </c>
      <c r="D1204" s="746" t="s">
        <v>5323</v>
      </c>
      <c r="E1204" s="747" t="s">
        <v>3977</v>
      </c>
      <c r="F1204" s="665" t="s">
        <v>3966</v>
      </c>
      <c r="G1204" s="665" t="s">
        <v>4098</v>
      </c>
      <c r="H1204" s="665" t="s">
        <v>2584</v>
      </c>
      <c r="I1204" s="665" t="s">
        <v>2841</v>
      </c>
      <c r="J1204" s="665" t="s">
        <v>3677</v>
      </c>
      <c r="K1204" s="665" t="s">
        <v>3678</v>
      </c>
      <c r="L1204" s="666">
        <v>120.61</v>
      </c>
      <c r="M1204" s="666">
        <v>241.22</v>
      </c>
      <c r="N1204" s="665">
        <v>2</v>
      </c>
      <c r="O1204" s="748">
        <v>1</v>
      </c>
      <c r="P1204" s="666">
        <v>120.61</v>
      </c>
      <c r="Q1204" s="681">
        <v>0.5</v>
      </c>
      <c r="R1204" s="665">
        <v>1</v>
      </c>
      <c r="S1204" s="681">
        <v>0.5</v>
      </c>
      <c r="T1204" s="748">
        <v>0.5</v>
      </c>
      <c r="U1204" s="704">
        <v>0.5</v>
      </c>
    </row>
    <row r="1205" spans="1:21" ht="14.4" customHeight="1" x14ac:dyDescent="0.3">
      <c r="A1205" s="664">
        <v>30</v>
      </c>
      <c r="B1205" s="665" t="s">
        <v>521</v>
      </c>
      <c r="C1205" s="665" t="s">
        <v>3971</v>
      </c>
      <c r="D1205" s="746" t="s">
        <v>5323</v>
      </c>
      <c r="E1205" s="747" t="s">
        <v>3977</v>
      </c>
      <c r="F1205" s="665" t="s">
        <v>3966</v>
      </c>
      <c r="G1205" s="665" t="s">
        <v>4098</v>
      </c>
      <c r="H1205" s="665" t="s">
        <v>2584</v>
      </c>
      <c r="I1205" s="665" t="s">
        <v>2727</v>
      </c>
      <c r="J1205" s="665" t="s">
        <v>3679</v>
      </c>
      <c r="K1205" s="665" t="s">
        <v>3680</v>
      </c>
      <c r="L1205" s="666">
        <v>184.74</v>
      </c>
      <c r="M1205" s="666">
        <v>738.96</v>
      </c>
      <c r="N1205" s="665">
        <v>4</v>
      </c>
      <c r="O1205" s="748">
        <v>3.5</v>
      </c>
      <c r="P1205" s="666">
        <v>738.96</v>
      </c>
      <c r="Q1205" s="681">
        <v>1</v>
      </c>
      <c r="R1205" s="665">
        <v>4</v>
      </c>
      <c r="S1205" s="681">
        <v>1</v>
      </c>
      <c r="T1205" s="748">
        <v>3.5</v>
      </c>
      <c r="U1205" s="704">
        <v>1</v>
      </c>
    </row>
    <row r="1206" spans="1:21" ht="14.4" customHeight="1" x14ac:dyDescent="0.3">
      <c r="A1206" s="664">
        <v>30</v>
      </c>
      <c r="B1206" s="665" t="s">
        <v>521</v>
      </c>
      <c r="C1206" s="665" t="s">
        <v>3971</v>
      </c>
      <c r="D1206" s="746" t="s">
        <v>5323</v>
      </c>
      <c r="E1206" s="747" t="s">
        <v>3977</v>
      </c>
      <c r="F1206" s="665" t="s">
        <v>3966</v>
      </c>
      <c r="G1206" s="665" t="s">
        <v>4102</v>
      </c>
      <c r="H1206" s="665" t="s">
        <v>522</v>
      </c>
      <c r="I1206" s="665" t="s">
        <v>5060</v>
      </c>
      <c r="J1206" s="665" t="s">
        <v>5061</v>
      </c>
      <c r="K1206" s="665" t="s">
        <v>4687</v>
      </c>
      <c r="L1206" s="666">
        <v>0</v>
      </c>
      <c r="M1206" s="666">
        <v>0</v>
      </c>
      <c r="N1206" s="665">
        <v>4</v>
      </c>
      <c r="O1206" s="748">
        <v>1.5</v>
      </c>
      <c r="P1206" s="666">
        <v>0</v>
      </c>
      <c r="Q1206" s="681"/>
      <c r="R1206" s="665">
        <v>3</v>
      </c>
      <c r="S1206" s="681">
        <v>0.75</v>
      </c>
      <c r="T1206" s="748">
        <v>0.5</v>
      </c>
      <c r="U1206" s="704">
        <v>0.33333333333333331</v>
      </c>
    </row>
    <row r="1207" spans="1:21" ht="14.4" customHeight="1" x14ac:dyDescent="0.3">
      <c r="A1207" s="664">
        <v>30</v>
      </c>
      <c r="B1207" s="665" t="s">
        <v>521</v>
      </c>
      <c r="C1207" s="665" t="s">
        <v>3971</v>
      </c>
      <c r="D1207" s="746" t="s">
        <v>5323</v>
      </c>
      <c r="E1207" s="747" t="s">
        <v>3977</v>
      </c>
      <c r="F1207" s="665" t="s">
        <v>3966</v>
      </c>
      <c r="G1207" s="665" t="s">
        <v>4102</v>
      </c>
      <c r="H1207" s="665" t="s">
        <v>522</v>
      </c>
      <c r="I1207" s="665" t="s">
        <v>5062</v>
      </c>
      <c r="J1207" s="665" t="s">
        <v>5061</v>
      </c>
      <c r="K1207" s="665" t="s">
        <v>4687</v>
      </c>
      <c r="L1207" s="666">
        <v>0</v>
      </c>
      <c r="M1207" s="666">
        <v>0</v>
      </c>
      <c r="N1207" s="665">
        <v>2</v>
      </c>
      <c r="O1207" s="748">
        <v>1</v>
      </c>
      <c r="P1207" s="666"/>
      <c r="Q1207" s="681"/>
      <c r="R1207" s="665"/>
      <c r="S1207" s="681">
        <v>0</v>
      </c>
      <c r="T1207" s="748"/>
      <c r="U1207" s="704">
        <v>0</v>
      </c>
    </row>
    <row r="1208" spans="1:21" ht="14.4" customHeight="1" x14ac:dyDescent="0.3">
      <c r="A1208" s="664">
        <v>30</v>
      </c>
      <c r="B1208" s="665" t="s">
        <v>521</v>
      </c>
      <c r="C1208" s="665" t="s">
        <v>3971</v>
      </c>
      <c r="D1208" s="746" t="s">
        <v>5323</v>
      </c>
      <c r="E1208" s="747" t="s">
        <v>3977</v>
      </c>
      <c r="F1208" s="665" t="s">
        <v>3966</v>
      </c>
      <c r="G1208" s="665" t="s">
        <v>4102</v>
      </c>
      <c r="H1208" s="665" t="s">
        <v>522</v>
      </c>
      <c r="I1208" s="665" t="s">
        <v>5063</v>
      </c>
      <c r="J1208" s="665" t="s">
        <v>5061</v>
      </c>
      <c r="K1208" s="665" t="s">
        <v>3722</v>
      </c>
      <c r="L1208" s="666">
        <v>0</v>
      </c>
      <c r="M1208" s="666">
        <v>0</v>
      </c>
      <c r="N1208" s="665">
        <v>5</v>
      </c>
      <c r="O1208" s="748">
        <v>1</v>
      </c>
      <c r="P1208" s="666"/>
      <c r="Q1208" s="681"/>
      <c r="R1208" s="665"/>
      <c r="S1208" s="681">
        <v>0</v>
      </c>
      <c r="T1208" s="748"/>
      <c r="U1208" s="704">
        <v>0</v>
      </c>
    </row>
    <row r="1209" spans="1:21" ht="14.4" customHeight="1" x14ac:dyDescent="0.3">
      <c r="A1209" s="664">
        <v>30</v>
      </c>
      <c r="B1209" s="665" t="s">
        <v>521</v>
      </c>
      <c r="C1209" s="665" t="s">
        <v>3971</v>
      </c>
      <c r="D1209" s="746" t="s">
        <v>5323</v>
      </c>
      <c r="E1209" s="747" t="s">
        <v>3977</v>
      </c>
      <c r="F1209" s="665" t="s">
        <v>3966</v>
      </c>
      <c r="G1209" s="665" t="s">
        <v>4102</v>
      </c>
      <c r="H1209" s="665" t="s">
        <v>522</v>
      </c>
      <c r="I1209" s="665" t="s">
        <v>5064</v>
      </c>
      <c r="J1209" s="665" t="s">
        <v>5061</v>
      </c>
      <c r="K1209" s="665" t="s">
        <v>4512</v>
      </c>
      <c r="L1209" s="666">
        <v>0</v>
      </c>
      <c r="M1209" s="666">
        <v>0</v>
      </c>
      <c r="N1209" s="665">
        <v>1</v>
      </c>
      <c r="O1209" s="748">
        <v>0.5</v>
      </c>
      <c r="P1209" s="666"/>
      <c r="Q1209" s="681"/>
      <c r="R1209" s="665"/>
      <c r="S1209" s="681">
        <v>0</v>
      </c>
      <c r="T1209" s="748"/>
      <c r="U1209" s="704">
        <v>0</v>
      </c>
    </row>
    <row r="1210" spans="1:21" ht="14.4" customHeight="1" x14ac:dyDescent="0.3">
      <c r="A1210" s="664">
        <v>30</v>
      </c>
      <c r="B1210" s="665" t="s">
        <v>521</v>
      </c>
      <c r="C1210" s="665" t="s">
        <v>3971</v>
      </c>
      <c r="D1210" s="746" t="s">
        <v>5323</v>
      </c>
      <c r="E1210" s="747" t="s">
        <v>3977</v>
      </c>
      <c r="F1210" s="665" t="s">
        <v>3966</v>
      </c>
      <c r="G1210" s="665" t="s">
        <v>4102</v>
      </c>
      <c r="H1210" s="665" t="s">
        <v>522</v>
      </c>
      <c r="I1210" s="665" t="s">
        <v>5065</v>
      </c>
      <c r="J1210" s="665" t="s">
        <v>5061</v>
      </c>
      <c r="K1210" s="665" t="s">
        <v>4512</v>
      </c>
      <c r="L1210" s="666">
        <v>0</v>
      </c>
      <c r="M1210" s="666">
        <v>0</v>
      </c>
      <c r="N1210" s="665">
        <v>1</v>
      </c>
      <c r="O1210" s="748">
        <v>1</v>
      </c>
      <c r="P1210" s="666">
        <v>0</v>
      </c>
      <c r="Q1210" s="681"/>
      <c r="R1210" s="665">
        <v>1</v>
      </c>
      <c r="S1210" s="681">
        <v>1</v>
      </c>
      <c r="T1210" s="748">
        <v>1</v>
      </c>
      <c r="U1210" s="704">
        <v>1</v>
      </c>
    </row>
    <row r="1211" spans="1:21" ht="14.4" customHeight="1" x14ac:dyDescent="0.3">
      <c r="A1211" s="664">
        <v>30</v>
      </c>
      <c r="B1211" s="665" t="s">
        <v>521</v>
      </c>
      <c r="C1211" s="665" t="s">
        <v>3971</v>
      </c>
      <c r="D1211" s="746" t="s">
        <v>5323</v>
      </c>
      <c r="E1211" s="747" t="s">
        <v>3977</v>
      </c>
      <c r="F1211" s="665" t="s">
        <v>3966</v>
      </c>
      <c r="G1211" s="665" t="s">
        <v>4102</v>
      </c>
      <c r="H1211" s="665" t="s">
        <v>522</v>
      </c>
      <c r="I1211" s="665" t="s">
        <v>5066</v>
      </c>
      <c r="J1211" s="665" t="s">
        <v>5067</v>
      </c>
      <c r="K1211" s="665" t="s">
        <v>4687</v>
      </c>
      <c r="L1211" s="666">
        <v>0</v>
      </c>
      <c r="M1211" s="666">
        <v>0</v>
      </c>
      <c r="N1211" s="665">
        <v>7</v>
      </c>
      <c r="O1211" s="748">
        <v>2</v>
      </c>
      <c r="P1211" s="666"/>
      <c r="Q1211" s="681"/>
      <c r="R1211" s="665"/>
      <c r="S1211" s="681">
        <v>0</v>
      </c>
      <c r="T1211" s="748"/>
      <c r="U1211" s="704">
        <v>0</v>
      </c>
    </row>
    <row r="1212" spans="1:21" ht="14.4" customHeight="1" x14ac:dyDescent="0.3">
      <c r="A1212" s="664">
        <v>30</v>
      </c>
      <c r="B1212" s="665" t="s">
        <v>521</v>
      </c>
      <c r="C1212" s="665" t="s">
        <v>3971</v>
      </c>
      <c r="D1212" s="746" t="s">
        <v>5323</v>
      </c>
      <c r="E1212" s="747" t="s">
        <v>3977</v>
      </c>
      <c r="F1212" s="665" t="s">
        <v>3966</v>
      </c>
      <c r="G1212" s="665" t="s">
        <v>4102</v>
      </c>
      <c r="H1212" s="665" t="s">
        <v>522</v>
      </c>
      <c r="I1212" s="665" t="s">
        <v>5068</v>
      </c>
      <c r="J1212" s="665" t="s">
        <v>5061</v>
      </c>
      <c r="K1212" s="665" t="s">
        <v>3722</v>
      </c>
      <c r="L1212" s="666">
        <v>0</v>
      </c>
      <c r="M1212" s="666">
        <v>0</v>
      </c>
      <c r="N1212" s="665">
        <v>4</v>
      </c>
      <c r="O1212" s="748">
        <v>1</v>
      </c>
      <c r="P1212" s="666">
        <v>0</v>
      </c>
      <c r="Q1212" s="681"/>
      <c r="R1212" s="665">
        <v>2</v>
      </c>
      <c r="S1212" s="681">
        <v>0.5</v>
      </c>
      <c r="T1212" s="748">
        <v>0.5</v>
      </c>
      <c r="U1212" s="704">
        <v>0.5</v>
      </c>
    </row>
    <row r="1213" spans="1:21" ht="14.4" customHeight="1" x14ac:dyDescent="0.3">
      <c r="A1213" s="664">
        <v>30</v>
      </c>
      <c r="B1213" s="665" t="s">
        <v>521</v>
      </c>
      <c r="C1213" s="665" t="s">
        <v>3971</v>
      </c>
      <c r="D1213" s="746" t="s">
        <v>5323</v>
      </c>
      <c r="E1213" s="747" t="s">
        <v>3977</v>
      </c>
      <c r="F1213" s="665" t="s">
        <v>3966</v>
      </c>
      <c r="G1213" s="665" t="s">
        <v>4102</v>
      </c>
      <c r="H1213" s="665" t="s">
        <v>522</v>
      </c>
      <c r="I1213" s="665" t="s">
        <v>5069</v>
      </c>
      <c r="J1213" s="665" t="s">
        <v>5067</v>
      </c>
      <c r="K1213" s="665" t="s">
        <v>4687</v>
      </c>
      <c r="L1213" s="666">
        <v>0</v>
      </c>
      <c r="M1213" s="666">
        <v>0</v>
      </c>
      <c r="N1213" s="665">
        <v>2</v>
      </c>
      <c r="O1213" s="748">
        <v>1</v>
      </c>
      <c r="P1213" s="666"/>
      <c r="Q1213" s="681"/>
      <c r="R1213" s="665"/>
      <c r="S1213" s="681">
        <v>0</v>
      </c>
      <c r="T1213" s="748"/>
      <c r="U1213" s="704">
        <v>0</v>
      </c>
    </row>
    <row r="1214" spans="1:21" ht="14.4" customHeight="1" x14ac:dyDescent="0.3">
      <c r="A1214" s="664">
        <v>30</v>
      </c>
      <c r="B1214" s="665" t="s">
        <v>521</v>
      </c>
      <c r="C1214" s="665" t="s">
        <v>3971</v>
      </c>
      <c r="D1214" s="746" t="s">
        <v>5323</v>
      </c>
      <c r="E1214" s="747" t="s">
        <v>3977</v>
      </c>
      <c r="F1214" s="665" t="s">
        <v>3966</v>
      </c>
      <c r="G1214" s="665" t="s">
        <v>4102</v>
      </c>
      <c r="H1214" s="665" t="s">
        <v>522</v>
      </c>
      <c r="I1214" s="665" t="s">
        <v>5070</v>
      </c>
      <c r="J1214" s="665" t="s">
        <v>2313</v>
      </c>
      <c r="K1214" s="665" t="s">
        <v>3722</v>
      </c>
      <c r="L1214" s="666">
        <v>0</v>
      </c>
      <c r="M1214" s="666">
        <v>0</v>
      </c>
      <c r="N1214" s="665">
        <v>4</v>
      </c>
      <c r="O1214" s="748">
        <v>2</v>
      </c>
      <c r="P1214" s="666">
        <v>0</v>
      </c>
      <c r="Q1214" s="681"/>
      <c r="R1214" s="665">
        <v>1</v>
      </c>
      <c r="S1214" s="681">
        <v>0.25</v>
      </c>
      <c r="T1214" s="748">
        <v>1</v>
      </c>
      <c r="U1214" s="704">
        <v>0.5</v>
      </c>
    </row>
    <row r="1215" spans="1:21" ht="14.4" customHeight="1" x14ac:dyDescent="0.3">
      <c r="A1215" s="664">
        <v>30</v>
      </c>
      <c r="B1215" s="665" t="s">
        <v>521</v>
      </c>
      <c r="C1215" s="665" t="s">
        <v>3971</v>
      </c>
      <c r="D1215" s="746" t="s">
        <v>5323</v>
      </c>
      <c r="E1215" s="747" t="s">
        <v>3977</v>
      </c>
      <c r="F1215" s="665" t="s">
        <v>3966</v>
      </c>
      <c r="G1215" s="665" t="s">
        <v>4102</v>
      </c>
      <c r="H1215" s="665" t="s">
        <v>522</v>
      </c>
      <c r="I1215" s="665" t="s">
        <v>2312</v>
      </c>
      <c r="J1215" s="665" t="s">
        <v>2313</v>
      </c>
      <c r="K1215" s="665" t="s">
        <v>4687</v>
      </c>
      <c r="L1215" s="666">
        <v>0</v>
      </c>
      <c r="M1215" s="666">
        <v>0</v>
      </c>
      <c r="N1215" s="665">
        <v>4</v>
      </c>
      <c r="O1215" s="748">
        <v>1</v>
      </c>
      <c r="P1215" s="666"/>
      <c r="Q1215" s="681"/>
      <c r="R1215" s="665"/>
      <c r="S1215" s="681">
        <v>0</v>
      </c>
      <c r="T1215" s="748"/>
      <c r="U1215" s="704">
        <v>0</v>
      </c>
    </row>
    <row r="1216" spans="1:21" ht="14.4" customHeight="1" x14ac:dyDescent="0.3">
      <c r="A1216" s="664">
        <v>30</v>
      </c>
      <c r="B1216" s="665" t="s">
        <v>521</v>
      </c>
      <c r="C1216" s="665" t="s">
        <v>3971</v>
      </c>
      <c r="D1216" s="746" t="s">
        <v>5323</v>
      </c>
      <c r="E1216" s="747" t="s">
        <v>3977</v>
      </c>
      <c r="F1216" s="665" t="s">
        <v>3966</v>
      </c>
      <c r="G1216" s="665" t="s">
        <v>4102</v>
      </c>
      <c r="H1216" s="665" t="s">
        <v>522</v>
      </c>
      <c r="I1216" s="665" t="s">
        <v>5071</v>
      </c>
      <c r="J1216" s="665" t="s">
        <v>5067</v>
      </c>
      <c r="K1216" s="665" t="s">
        <v>4687</v>
      </c>
      <c r="L1216" s="666">
        <v>0</v>
      </c>
      <c r="M1216" s="666">
        <v>0</v>
      </c>
      <c r="N1216" s="665">
        <v>3</v>
      </c>
      <c r="O1216" s="748">
        <v>0.5</v>
      </c>
      <c r="P1216" s="666"/>
      <c r="Q1216" s="681"/>
      <c r="R1216" s="665"/>
      <c r="S1216" s="681">
        <v>0</v>
      </c>
      <c r="T1216" s="748"/>
      <c r="U1216" s="704">
        <v>0</v>
      </c>
    </row>
    <row r="1217" spans="1:21" ht="14.4" customHeight="1" x14ac:dyDescent="0.3">
      <c r="A1217" s="664">
        <v>30</v>
      </c>
      <c r="B1217" s="665" t="s">
        <v>521</v>
      </c>
      <c r="C1217" s="665" t="s">
        <v>3971</v>
      </c>
      <c r="D1217" s="746" t="s">
        <v>5323</v>
      </c>
      <c r="E1217" s="747" t="s">
        <v>3977</v>
      </c>
      <c r="F1217" s="665" t="s">
        <v>3966</v>
      </c>
      <c r="G1217" s="665" t="s">
        <v>5072</v>
      </c>
      <c r="H1217" s="665" t="s">
        <v>522</v>
      </c>
      <c r="I1217" s="665" t="s">
        <v>5073</v>
      </c>
      <c r="J1217" s="665" t="s">
        <v>5074</v>
      </c>
      <c r="K1217" s="665" t="s">
        <v>5075</v>
      </c>
      <c r="L1217" s="666">
        <v>138.86000000000001</v>
      </c>
      <c r="M1217" s="666">
        <v>416.58000000000004</v>
      </c>
      <c r="N1217" s="665">
        <v>3</v>
      </c>
      <c r="O1217" s="748">
        <v>2.5</v>
      </c>
      <c r="P1217" s="666">
        <v>416.58000000000004</v>
      </c>
      <c r="Q1217" s="681">
        <v>1</v>
      </c>
      <c r="R1217" s="665">
        <v>3</v>
      </c>
      <c r="S1217" s="681">
        <v>1</v>
      </c>
      <c r="T1217" s="748">
        <v>2.5</v>
      </c>
      <c r="U1217" s="704">
        <v>1</v>
      </c>
    </row>
    <row r="1218" spans="1:21" ht="14.4" customHeight="1" x14ac:dyDescent="0.3">
      <c r="A1218" s="664">
        <v>30</v>
      </c>
      <c r="B1218" s="665" t="s">
        <v>521</v>
      </c>
      <c r="C1218" s="665" t="s">
        <v>3971</v>
      </c>
      <c r="D1218" s="746" t="s">
        <v>5323</v>
      </c>
      <c r="E1218" s="747" t="s">
        <v>3977</v>
      </c>
      <c r="F1218" s="665" t="s">
        <v>3966</v>
      </c>
      <c r="G1218" s="665" t="s">
        <v>5076</v>
      </c>
      <c r="H1218" s="665" t="s">
        <v>522</v>
      </c>
      <c r="I1218" s="665" t="s">
        <v>5077</v>
      </c>
      <c r="J1218" s="665" t="s">
        <v>5078</v>
      </c>
      <c r="K1218" s="665" t="s">
        <v>5079</v>
      </c>
      <c r="L1218" s="666">
        <v>0</v>
      </c>
      <c r="M1218" s="666">
        <v>0</v>
      </c>
      <c r="N1218" s="665">
        <v>2</v>
      </c>
      <c r="O1218" s="748">
        <v>0.5</v>
      </c>
      <c r="P1218" s="666">
        <v>0</v>
      </c>
      <c r="Q1218" s="681"/>
      <c r="R1218" s="665">
        <v>2</v>
      </c>
      <c r="S1218" s="681">
        <v>1</v>
      </c>
      <c r="T1218" s="748">
        <v>0.5</v>
      </c>
      <c r="U1218" s="704">
        <v>1</v>
      </c>
    </row>
    <row r="1219" spans="1:21" ht="14.4" customHeight="1" x14ac:dyDescent="0.3">
      <c r="A1219" s="664">
        <v>30</v>
      </c>
      <c r="B1219" s="665" t="s">
        <v>521</v>
      </c>
      <c r="C1219" s="665" t="s">
        <v>3971</v>
      </c>
      <c r="D1219" s="746" t="s">
        <v>5323</v>
      </c>
      <c r="E1219" s="747" t="s">
        <v>3977</v>
      </c>
      <c r="F1219" s="665" t="s">
        <v>3966</v>
      </c>
      <c r="G1219" s="665" t="s">
        <v>4381</v>
      </c>
      <c r="H1219" s="665" t="s">
        <v>2584</v>
      </c>
      <c r="I1219" s="665" t="s">
        <v>5080</v>
      </c>
      <c r="J1219" s="665" t="s">
        <v>4495</v>
      </c>
      <c r="K1219" s="665" t="s">
        <v>5081</v>
      </c>
      <c r="L1219" s="666">
        <v>5339.52</v>
      </c>
      <c r="M1219" s="666">
        <v>5339.52</v>
      </c>
      <c r="N1219" s="665">
        <v>1</v>
      </c>
      <c r="O1219" s="748">
        <v>1</v>
      </c>
      <c r="P1219" s="666"/>
      <c r="Q1219" s="681">
        <v>0</v>
      </c>
      <c r="R1219" s="665"/>
      <c r="S1219" s="681">
        <v>0</v>
      </c>
      <c r="T1219" s="748"/>
      <c r="U1219" s="704">
        <v>0</v>
      </c>
    </row>
    <row r="1220" spans="1:21" ht="14.4" customHeight="1" x14ac:dyDescent="0.3">
      <c r="A1220" s="664">
        <v>30</v>
      </c>
      <c r="B1220" s="665" t="s">
        <v>521</v>
      </c>
      <c r="C1220" s="665" t="s">
        <v>3971</v>
      </c>
      <c r="D1220" s="746" t="s">
        <v>5323</v>
      </c>
      <c r="E1220" s="747" t="s">
        <v>3977</v>
      </c>
      <c r="F1220" s="665" t="s">
        <v>3966</v>
      </c>
      <c r="G1220" s="665" t="s">
        <v>4381</v>
      </c>
      <c r="H1220" s="665" t="s">
        <v>2584</v>
      </c>
      <c r="I1220" s="665" t="s">
        <v>4494</v>
      </c>
      <c r="J1220" s="665" t="s">
        <v>4495</v>
      </c>
      <c r="K1220" s="665" t="s">
        <v>4496</v>
      </c>
      <c r="L1220" s="666">
        <v>1906.97</v>
      </c>
      <c r="M1220" s="666">
        <v>3813.94</v>
      </c>
      <c r="N1220" s="665">
        <v>2</v>
      </c>
      <c r="O1220" s="748">
        <v>1</v>
      </c>
      <c r="P1220" s="666"/>
      <c r="Q1220" s="681">
        <v>0</v>
      </c>
      <c r="R1220" s="665"/>
      <c r="S1220" s="681">
        <v>0</v>
      </c>
      <c r="T1220" s="748"/>
      <c r="U1220" s="704">
        <v>0</v>
      </c>
    </row>
    <row r="1221" spans="1:21" ht="14.4" customHeight="1" x14ac:dyDescent="0.3">
      <c r="A1221" s="664">
        <v>30</v>
      </c>
      <c r="B1221" s="665" t="s">
        <v>521</v>
      </c>
      <c r="C1221" s="665" t="s">
        <v>3971</v>
      </c>
      <c r="D1221" s="746" t="s">
        <v>5323</v>
      </c>
      <c r="E1221" s="747" t="s">
        <v>3977</v>
      </c>
      <c r="F1221" s="665" t="s">
        <v>3966</v>
      </c>
      <c r="G1221" s="665" t="s">
        <v>4381</v>
      </c>
      <c r="H1221" s="665" t="s">
        <v>2584</v>
      </c>
      <c r="I1221" s="665" t="s">
        <v>4494</v>
      </c>
      <c r="J1221" s="665" t="s">
        <v>4495</v>
      </c>
      <c r="K1221" s="665" t="s">
        <v>4496</v>
      </c>
      <c r="L1221" s="666">
        <v>1887.9</v>
      </c>
      <c r="M1221" s="666">
        <v>1887.9</v>
      </c>
      <c r="N1221" s="665">
        <v>1</v>
      </c>
      <c r="O1221" s="748">
        <v>1</v>
      </c>
      <c r="P1221" s="666">
        <v>1887.9</v>
      </c>
      <c r="Q1221" s="681">
        <v>1</v>
      </c>
      <c r="R1221" s="665">
        <v>1</v>
      </c>
      <c r="S1221" s="681">
        <v>1</v>
      </c>
      <c r="T1221" s="748">
        <v>1</v>
      </c>
      <c r="U1221" s="704">
        <v>1</v>
      </c>
    </row>
    <row r="1222" spans="1:21" ht="14.4" customHeight="1" x14ac:dyDescent="0.3">
      <c r="A1222" s="664">
        <v>30</v>
      </c>
      <c r="B1222" s="665" t="s">
        <v>521</v>
      </c>
      <c r="C1222" s="665" t="s">
        <v>3971</v>
      </c>
      <c r="D1222" s="746" t="s">
        <v>5323</v>
      </c>
      <c r="E1222" s="747" t="s">
        <v>3977</v>
      </c>
      <c r="F1222" s="665" t="s">
        <v>3966</v>
      </c>
      <c r="G1222" s="665" t="s">
        <v>4381</v>
      </c>
      <c r="H1222" s="665" t="s">
        <v>2584</v>
      </c>
      <c r="I1222" s="665" t="s">
        <v>5082</v>
      </c>
      <c r="J1222" s="665" t="s">
        <v>3059</v>
      </c>
      <c r="K1222" s="665" t="s">
        <v>5083</v>
      </c>
      <c r="L1222" s="666">
        <v>2669.75</v>
      </c>
      <c r="M1222" s="666">
        <v>2669.75</v>
      </c>
      <c r="N1222" s="665">
        <v>1</v>
      </c>
      <c r="O1222" s="748">
        <v>1</v>
      </c>
      <c r="P1222" s="666">
        <v>2669.75</v>
      </c>
      <c r="Q1222" s="681">
        <v>1</v>
      </c>
      <c r="R1222" s="665">
        <v>1</v>
      </c>
      <c r="S1222" s="681">
        <v>1</v>
      </c>
      <c r="T1222" s="748">
        <v>1</v>
      </c>
      <c r="U1222" s="704">
        <v>1</v>
      </c>
    </row>
    <row r="1223" spans="1:21" ht="14.4" customHeight="1" x14ac:dyDescent="0.3">
      <c r="A1223" s="664">
        <v>30</v>
      </c>
      <c r="B1223" s="665" t="s">
        <v>521</v>
      </c>
      <c r="C1223" s="665" t="s">
        <v>3971</v>
      </c>
      <c r="D1223" s="746" t="s">
        <v>5323</v>
      </c>
      <c r="E1223" s="747" t="s">
        <v>3977</v>
      </c>
      <c r="F1223" s="665" t="s">
        <v>3966</v>
      </c>
      <c r="G1223" s="665" t="s">
        <v>5084</v>
      </c>
      <c r="H1223" s="665" t="s">
        <v>522</v>
      </c>
      <c r="I1223" s="665" t="s">
        <v>5085</v>
      </c>
      <c r="J1223" s="665" t="s">
        <v>5086</v>
      </c>
      <c r="K1223" s="665" t="s">
        <v>5087</v>
      </c>
      <c r="L1223" s="666">
        <v>5182.6499999999996</v>
      </c>
      <c r="M1223" s="666">
        <v>5182.6499999999996</v>
      </c>
      <c r="N1223" s="665">
        <v>1</v>
      </c>
      <c r="O1223" s="748">
        <v>1</v>
      </c>
      <c r="P1223" s="666">
        <v>5182.6499999999996</v>
      </c>
      <c r="Q1223" s="681">
        <v>1</v>
      </c>
      <c r="R1223" s="665">
        <v>1</v>
      </c>
      <c r="S1223" s="681">
        <v>1</v>
      </c>
      <c r="T1223" s="748">
        <v>1</v>
      </c>
      <c r="U1223" s="704">
        <v>1</v>
      </c>
    </row>
    <row r="1224" spans="1:21" ht="14.4" customHeight="1" x14ac:dyDescent="0.3">
      <c r="A1224" s="664">
        <v>30</v>
      </c>
      <c r="B1224" s="665" t="s">
        <v>521</v>
      </c>
      <c r="C1224" s="665" t="s">
        <v>3971</v>
      </c>
      <c r="D1224" s="746" t="s">
        <v>5323</v>
      </c>
      <c r="E1224" s="747" t="s">
        <v>3977</v>
      </c>
      <c r="F1224" s="665" t="s">
        <v>3966</v>
      </c>
      <c r="G1224" s="665" t="s">
        <v>4107</v>
      </c>
      <c r="H1224" s="665" t="s">
        <v>2584</v>
      </c>
      <c r="I1224" s="665" t="s">
        <v>2687</v>
      </c>
      <c r="J1224" s="665" t="s">
        <v>2688</v>
      </c>
      <c r="K1224" s="665" t="s">
        <v>3639</v>
      </c>
      <c r="L1224" s="666">
        <v>53.57</v>
      </c>
      <c r="M1224" s="666">
        <v>53.57</v>
      </c>
      <c r="N1224" s="665">
        <v>1</v>
      </c>
      <c r="O1224" s="748">
        <v>1</v>
      </c>
      <c r="P1224" s="666"/>
      <c r="Q1224" s="681">
        <v>0</v>
      </c>
      <c r="R1224" s="665"/>
      <c r="S1224" s="681">
        <v>0</v>
      </c>
      <c r="T1224" s="748"/>
      <c r="U1224" s="704">
        <v>0</v>
      </c>
    </row>
    <row r="1225" spans="1:21" ht="14.4" customHeight="1" x14ac:dyDescent="0.3">
      <c r="A1225" s="664">
        <v>30</v>
      </c>
      <c r="B1225" s="665" t="s">
        <v>521</v>
      </c>
      <c r="C1225" s="665" t="s">
        <v>3971</v>
      </c>
      <c r="D1225" s="746" t="s">
        <v>5323</v>
      </c>
      <c r="E1225" s="747" t="s">
        <v>3977</v>
      </c>
      <c r="F1225" s="665" t="s">
        <v>3966</v>
      </c>
      <c r="G1225" s="665" t="s">
        <v>4107</v>
      </c>
      <c r="H1225" s="665" t="s">
        <v>2584</v>
      </c>
      <c r="I1225" s="665" t="s">
        <v>2953</v>
      </c>
      <c r="J1225" s="665" t="s">
        <v>2688</v>
      </c>
      <c r="K1225" s="665" t="s">
        <v>3640</v>
      </c>
      <c r="L1225" s="666">
        <v>133.94</v>
      </c>
      <c r="M1225" s="666">
        <v>803.64</v>
      </c>
      <c r="N1225" s="665">
        <v>6</v>
      </c>
      <c r="O1225" s="748">
        <v>2</v>
      </c>
      <c r="P1225" s="666">
        <v>535.76</v>
      </c>
      <c r="Q1225" s="681">
        <v>0.66666666666666663</v>
      </c>
      <c r="R1225" s="665">
        <v>4</v>
      </c>
      <c r="S1225" s="681">
        <v>0.66666666666666663</v>
      </c>
      <c r="T1225" s="748">
        <v>1</v>
      </c>
      <c r="U1225" s="704">
        <v>0.5</v>
      </c>
    </row>
    <row r="1226" spans="1:21" ht="14.4" customHeight="1" x14ac:dyDescent="0.3">
      <c r="A1226" s="664">
        <v>30</v>
      </c>
      <c r="B1226" s="665" t="s">
        <v>521</v>
      </c>
      <c r="C1226" s="665" t="s">
        <v>3971</v>
      </c>
      <c r="D1226" s="746" t="s">
        <v>5323</v>
      </c>
      <c r="E1226" s="747" t="s">
        <v>3977</v>
      </c>
      <c r="F1226" s="665" t="s">
        <v>3967</v>
      </c>
      <c r="G1226" s="665" t="s">
        <v>4382</v>
      </c>
      <c r="H1226" s="665" t="s">
        <v>522</v>
      </c>
      <c r="I1226" s="665" t="s">
        <v>4705</v>
      </c>
      <c r="J1226" s="665" t="s">
        <v>3982</v>
      </c>
      <c r="K1226" s="665"/>
      <c r="L1226" s="666">
        <v>0</v>
      </c>
      <c r="M1226" s="666">
        <v>0</v>
      </c>
      <c r="N1226" s="665">
        <v>4</v>
      </c>
      <c r="O1226" s="748">
        <v>3</v>
      </c>
      <c r="P1226" s="666">
        <v>0</v>
      </c>
      <c r="Q1226" s="681"/>
      <c r="R1226" s="665">
        <v>4</v>
      </c>
      <c r="S1226" s="681">
        <v>1</v>
      </c>
      <c r="T1226" s="748">
        <v>3</v>
      </c>
      <c r="U1226" s="704">
        <v>1</v>
      </c>
    </row>
    <row r="1227" spans="1:21" ht="14.4" customHeight="1" x14ac:dyDescent="0.3">
      <c r="A1227" s="664">
        <v>30</v>
      </c>
      <c r="B1227" s="665" t="s">
        <v>521</v>
      </c>
      <c r="C1227" s="665" t="s">
        <v>3971</v>
      </c>
      <c r="D1227" s="746" t="s">
        <v>5323</v>
      </c>
      <c r="E1227" s="747" t="s">
        <v>3977</v>
      </c>
      <c r="F1227" s="665" t="s">
        <v>3967</v>
      </c>
      <c r="G1227" s="665" t="s">
        <v>4382</v>
      </c>
      <c r="H1227" s="665" t="s">
        <v>522</v>
      </c>
      <c r="I1227" s="665" t="s">
        <v>5088</v>
      </c>
      <c r="J1227" s="665" t="s">
        <v>3982</v>
      </c>
      <c r="K1227" s="665"/>
      <c r="L1227" s="666">
        <v>0</v>
      </c>
      <c r="M1227" s="666">
        <v>0</v>
      </c>
      <c r="N1227" s="665">
        <v>2</v>
      </c>
      <c r="O1227" s="748">
        <v>2</v>
      </c>
      <c r="P1227" s="666">
        <v>0</v>
      </c>
      <c r="Q1227" s="681"/>
      <c r="R1227" s="665">
        <v>1</v>
      </c>
      <c r="S1227" s="681">
        <v>0.5</v>
      </c>
      <c r="T1227" s="748">
        <v>1</v>
      </c>
      <c r="U1227" s="704">
        <v>0.5</v>
      </c>
    </row>
    <row r="1228" spans="1:21" ht="14.4" customHeight="1" x14ac:dyDescent="0.3">
      <c r="A1228" s="664">
        <v>30</v>
      </c>
      <c r="B1228" s="665" t="s">
        <v>521</v>
      </c>
      <c r="C1228" s="665" t="s">
        <v>3971</v>
      </c>
      <c r="D1228" s="746" t="s">
        <v>5323</v>
      </c>
      <c r="E1228" s="747" t="s">
        <v>3977</v>
      </c>
      <c r="F1228" s="665" t="s">
        <v>3968</v>
      </c>
      <c r="G1228" s="665" t="s">
        <v>5089</v>
      </c>
      <c r="H1228" s="665" t="s">
        <v>522</v>
      </c>
      <c r="I1228" s="665" t="s">
        <v>5090</v>
      </c>
      <c r="J1228" s="665" t="s">
        <v>5091</v>
      </c>
      <c r="K1228" s="665" t="s">
        <v>5092</v>
      </c>
      <c r="L1228" s="666">
        <v>691</v>
      </c>
      <c r="M1228" s="666">
        <v>2764</v>
      </c>
      <c r="N1228" s="665">
        <v>4</v>
      </c>
      <c r="O1228" s="748">
        <v>1</v>
      </c>
      <c r="P1228" s="666">
        <v>2764</v>
      </c>
      <c r="Q1228" s="681">
        <v>1</v>
      </c>
      <c r="R1228" s="665">
        <v>4</v>
      </c>
      <c r="S1228" s="681">
        <v>1</v>
      </c>
      <c r="T1228" s="748">
        <v>1</v>
      </c>
      <c r="U1228" s="704">
        <v>1</v>
      </c>
    </row>
    <row r="1229" spans="1:21" ht="14.4" customHeight="1" x14ac:dyDescent="0.3">
      <c r="A1229" s="664">
        <v>30</v>
      </c>
      <c r="B1229" s="665" t="s">
        <v>521</v>
      </c>
      <c r="C1229" s="665" t="s">
        <v>3971</v>
      </c>
      <c r="D1229" s="746" t="s">
        <v>5323</v>
      </c>
      <c r="E1229" s="747" t="s">
        <v>3977</v>
      </c>
      <c r="F1229" s="665" t="s">
        <v>3968</v>
      </c>
      <c r="G1229" s="665" t="s">
        <v>5089</v>
      </c>
      <c r="H1229" s="665" t="s">
        <v>522</v>
      </c>
      <c r="I1229" s="665" t="s">
        <v>5093</v>
      </c>
      <c r="J1229" s="665" t="s">
        <v>5094</v>
      </c>
      <c r="K1229" s="665" t="s">
        <v>5095</v>
      </c>
      <c r="L1229" s="666">
        <v>541.41999999999996</v>
      </c>
      <c r="M1229" s="666">
        <v>541.41999999999996</v>
      </c>
      <c r="N1229" s="665">
        <v>1</v>
      </c>
      <c r="O1229" s="748">
        <v>1</v>
      </c>
      <c r="P1229" s="666">
        <v>541.41999999999996</v>
      </c>
      <c r="Q1229" s="681">
        <v>1</v>
      </c>
      <c r="R1229" s="665">
        <v>1</v>
      </c>
      <c r="S1229" s="681">
        <v>1</v>
      </c>
      <c r="T1229" s="748">
        <v>1</v>
      </c>
      <c r="U1229" s="704">
        <v>1</v>
      </c>
    </row>
    <row r="1230" spans="1:21" ht="14.4" customHeight="1" x14ac:dyDescent="0.3">
      <c r="A1230" s="664">
        <v>30</v>
      </c>
      <c r="B1230" s="665" t="s">
        <v>521</v>
      </c>
      <c r="C1230" s="665" t="s">
        <v>3971</v>
      </c>
      <c r="D1230" s="746" t="s">
        <v>5323</v>
      </c>
      <c r="E1230" s="747" t="s">
        <v>3977</v>
      </c>
      <c r="F1230" s="665" t="s">
        <v>3968</v>
      </c>
      <c r="G1230" s="665" t="s">
        <v>4498</v>
      </c>
      <c r="H1230" s="665" t="s">
        <v>522</v>
      </c>
      <c r="I1230" s="665" t="s">
        <v>5096</v>
      </c>
      <c r="J1230" s="665" t="s">
        <v>4500</v>
      </c>
      <c r="K1230" s="665" t="s">
        <v>5097</v>
      </c>
      <c r="L1230" s="666">
        <v>566</v>
      </c>
      <c r="M1230" s="666">
        <v>1132</v>
      </c>
      <c r="N1230" s="665">
        <v>2</v>
      </c>
      <c r="O1230" s="748">
        <v>1</v>
      </c>
      <c r="P1230" s="666">
        <v>1132</v>
      </c>
      <c r="Q1230" s="681">
        <v>1</v>
      </c>
      <c r="R1230" s="665">
        <v>2</v>
      </c>
      <c r="S1230" s="681">
        <v>1</v>
      </c>
      <c r="T1230" s="748">
        <v>1</v>
      </c>
      <c r="U1230" s="704">
        <v>1</v>
      </c>
    </row>
    <row r="1231" spans="1:21" ht="14.4" customHeight="1" x14ac:dyDescent="0.3">
      <c r="A1231" s="664">
        <v>30</v>
      </c>
      <c r="B1231" s="665" t="s">
        <v>521</v>
      </c>
      <c r="C1231" s="665" t="s">
        <v>3971</v>
      </c>
      <c r="D1231" s="746" t="s">
        <v>5323</v>
      </c>
      <c r="E1231" s="747" t="s">
        <v>3977</v>
      </c>
      <c r="F1231" s="665" t="s">
        <v>3968</v>
      </c>
      <c r="G1231" s="665" t="s">
        <v>4498</v>
      </c>
      <c r="H1231" s="665" t="s">
        <v>522</v>
      </c>
      <c r="I1231" s="665" t="s">
        <v>5098</v>
      </c>
      <c r="J1231" s="665" t="s">
        <v>4500</v>
      </c>
      <c r="K1231" s="665" t="s">
        <v>5099</v>
      </c>
      <c r="L1231" s="666">
        <v>566</v>
      </c>
      <c r="M1231" s="666">
        <v>566</v>
      </c>
      <c r="N1231" s="665">
        <v>1</v>
      </c>
      <c r="O1231" s="748">
        <v>1</v>
      </c>
      <c r="P1231" s="666">
        <v>566</v>
      </c>
      <c r="Q1231" s="681">
        <v>1</v>
      </c>
      <c r="R1231" s="665">
        <v>1</v>
      </c>
      <c r="S1231" s="681">
        <v>1</v>
      </c>
      <c r="T1231" s="748">
        <v>1</v>
      </c>
      <c r="U1231" s="704">
        <v>1</v>
      </c>
    </row>
    <row r="1232" spans="1:21" ht="14.4" customHeight="1" x14ac:dyDescent="0.3">
      <c r="A1232" s="664">
        <v>30</v>
      </c>
      <c r="B1232" s="665" t="s">
        <v>521</v>
      </c>
      <c r="C1232" s="665" t="s">
        <v>3971</v>
      </c>
      <c r="D1232" s="746" t="s">
        <v>5323</v>
      </c>
      <c r="E1232" s="747" t="s">
        <v>3977</v>
      </c>
      <c r="F1232" s="665" t="s">
        <v>3968</v>
      </c>
      <c r="G1232" s="665" t="s">
        <v>5100</v>
      </c>
      <c r="H1232" s="665" t="s">
        <v>522</v>
      </c>
      <c r="I1232" s="665" t="s">
        <v>5101</v>
      </c>
      <c r="J1232" s="665" t="s">
        <v>5102</v>
      </c>
      <c r="K1232" s="665" t="s">
        <v>5103</v>
      </c>
      <c r="L1232" s="666">
        <v>90</v>
      </c>
      <c r="M1232" s="666">
        <v>270</v>
      </c>
      <c r="N1232" s="665">
        <v>3</v>
      </c>
      <c r="O1232" s="748">
        <v>1</v>
      </c>
      <c r="P1232" s="666"/>
      <c r="Q1232" s="681">
        <v>0</v>
      </c>
      <c r="R1232" s="665"/>
      <c r="S1232" s="681">
        <v>0</v>
      </c>
      <c r="T1232" s="748"/>
      <c r="U1232" s="704">
        <v>0</v>
      </c>
    </row>
    <row r="1233" spans="1:21" ht="14.4" customHeight="1" x14ac:dyDescent="0.3">
      <c r="A1233" s="664">
        <v>30</v>
      </c>
      <c r="B1233" s="665" t="s">
        <v>521</v>
      </c>
      <c r="C1233" s="665" t="s">
        <v>3971</v>
      </c>
      <c r="D1233" s="746" t="s">
        <v>5323</v>
      </c>
      <c r="E1233" s="747" t="s">
        <v>3977</v>
      </c>
      <c r="F1233" s="665" t="s">
        <v>3968</v>
      </c>
      <c r="G1233" s="665" t="s">
        <v>5100</v>
      </c>
      <c r="H1233" s="665" t="s">
        <v>522</v>
      </c>
      <c r="I1233" s="665" t="s">
        <v>5104</v>
      </c>
      <c r="J1233" s="665" t="s">
        <v>5105</v>
      </c>
      <c r="K1233" s="665" t="s">
        <v>5106</v>
      </c>
      <c r="L1233" s="666">
        <v>135.43</v>
      </c>
      <c r="M1233" s="666">
        <v>677.15000000000009</v>
      </c>
      <c r="N1233" s="665">
        <v>5</v>
      </c>
      <c r="O1233" s="748">
        <v>2</v>
      </c>
      <c r="P1233" s="666">
        <v>270.86</v>
      </c>
      <c r="Q1233" s="681">
        <v>0.39999999999999997</v>
      </c>
      <c r="R1233" s="665">
        <v>2</v>
      </c>
      <c r="S1233" s="681">
        <v>0.4</v>
      </c>
      <c r="T1233" s="748">
        <v>1</v>
      </c>
      <c r="U1233" s="704">
        <v>0.5</v>
      </c>
    </row>
    <row r="1234" spans="1:21" ht="14.4" customHeight="1" x14ac:dyDescent="0.3">
      <c r="A1234" s="664">
        <v>30</v>
      </c>
      <c r="B1234" s="665" t="s">
        <v>521</v>
      </c>
      <c r="C1234" s="665" t="s">
        <v>3971</v>
      </c>
      <c r="D1234" s="746" t="s">
        <v>5323</v>
      </c>
      <c r="E1234" s="747" t="s">
        <v>3977</v>
      </c>
      <c r="F1234" s="665" t="s">
        <v>3968</v>
      </c>
      <c r="G1234" s="665" t="s">
        <v>5100</v>
      </c>
      <c r="H1234" s="665" t="s">
        <v>522</v>
      </c>
      <c r="I1234" s="665" t="s">
        <v>5107</v>
      </c>
      <c r="J1234" s="665" t="s">
        <v>5108</v>
      </c>
      <c r="K1234" s="665" t="s">
        <v>5109</v>
      </c>
      <c r="L1234" s="666">
        <v>78</v>
      </c>
      <c r="M1234" s="666">
        <v>234</v>
      </c>
      <c r="N1234" s="665">
        <v>3</v>
      </c>
      <c r="O1234" s="748">
        <v>1</v>
      </c>
      <c r="P1234" s="666"/>
      <c r="Q1234" s="681">
        <v>0</v>
      </c>
      <c r="R1234" s="665"/>
      <c r="S1234" s="681">
        <v>0</v>
      </c>
      <c r="T1234" s="748"/>
      <c r="U1234" s="704">
        <v>0</v>
      </c>
    </row>
    <row r="1235" spans="1:21" ht="14.4" customHeight="1" x14ac:dyDescent="0.3">
      <c r="A1235" s="664">
        <v>30</v>
      </c>
      <c r="B1235" s="665" t="s">
        <v>521</v>
      </c>
      <c r="C1235" s="665" t="s">
        <v>3971</v>
      </c>
      <c r="D1235" s="746" t="s">
        <v>5323</v>
      </c>
      <c r="E1235" s="747" t="s">
        <v>3983</v>
      </c>
      <c r="F1235" s="665" t="s">
        <v>3966</v>
      </c>
      <c r="G1235" s="665" t="s">
        <v>5110</v>
      </c>
      <c r="H1235" s="665" t="s">
        <v>2584</v>
      </c>
      <c r="I1235" s="665" t="s">
        <v>5111</v>
      </c>
      <c r="J1235" s="665" t="s">
        <v>3435</v>
      </c>
      <c r="K1235" s="665" t="s">
        <v>5112</v>
      </c>
      <c r="L1235" s="666">
        <v>141.09</v>
      </c>
      <c r="M1235" s="666">
        <v>282.18</v>
      </c>
      <c r="N1235" s="665">
        <v>2</v>
      </c>
      <c r="O1235" s="748">
        <v>1</v>
      </c>
      <c r="P1235" s="666">
        <v>282.18</v>
      </c>
      <c r="Q1235" s="681">
        <v>1</v>
      </c>
      <c r="R1235" s="665">
        <v>2</v>
      </c>
      <c r="S1235" s="681">
        <v>1</v>
      </c>
      <c r="T1235" s="748">
        <v>1</v>
      </c>
      <c r="U1235" s="704">
        <v>1</v>
      </c>
    </row>
    <row r="1236" spans="1:21" ht="14.4" customHeight="1" x14ac:dyDescent="0.3">
      <c r="A1236" s="664">
        <v>30</v>
      </c>
      <c r="B1236" s="665" t="s">
        <v>521</v>
      </c>
      <c r="C1236" s="665" t="s">
        <v>3971</v>
      </c>
      <c r="D1236" s="746" t="s">
        <v>5323</v>
      </c>
      <c r="E1236" s="747" t="s">
        <v>3983</v>
      </c>
      <c r="F1236" s="665" t="s">
        <v>3966</v>
      </c>
      <c r="G1236" s="665" t="s">
        <v>4115</v>
      </c>
      <c r="H1236" s="665" t="s">
        <v>522</v>
      </c>
      <c r="I1236" s="665" t="s">
        <v>5113</v>
      </c>
      <c r="J1236" s="665" t="s">
        <v>5114</v>
      </c>
      <c r="K1236" s="665" t="s">
        <v>5115</v>
      </c>
      <c r="L1236" s="666">
        <v>27.67</v>
      </c>
      <c r="M1236" s="666">
        <v>27.67</v>
      </c>
      <c r="N1236" s="665">
        <v>1</v>
      </c>
      <c r="O1236" s="748">
        <v>1</v>
      </c>
      <c r="P1236" s="666"/>
      <c r="Q1236" s="681">
        <v>0</v>
      </c>
      <c r="R1236" s="665"/>
      <c r="S1236" s="681">
        <v>0</v>
      </c>
      <c r="T1236" s="748"/>
      <c r="U1236" s="704">
        <v>0</v>
      </c>
    </row>
    <row r="1237" spans="1:21" ht="14.4" customHeight="1" x14ac:dyDescent="0.3">
      <c r="A1237" s="664">
        <v>30</v>
      </c>
      <c r="B1237" s="665" t="s">
        <v>521</v>
      </c>
      <c r="C1237" s="665" t="s">
        <v>3971</v>
      </c>
      <c r="D1237" s="746" t="s">
        <v>5323</v>
      </c>
      <c r="E1237" s="747" t="s">
        <v>3983</v>
      </c>
      <c r="F1237" s="665" t="s">
        <v>3966</v>
      </c>
      <c r="G1237" s="665" t="s">
        <v>4163</v>
      </c>
      <c r="H1237" s="665" t="s">
        <v>522</v>
      </c>
      <c r="I1237" s="665" t="s">
        <v>5116</v>
      </c>
      <c r="J1237" s="665" t="s">
        <v>785</v>
      </c>
      <c r="K1237" s="665" t="s">
        <v>5117</v>
      </c>
      <c r="L1237" s="666">
        <v>0</v>
      </c>
      <c r="M1237" s="666">
        <v>0</v>
      </c>
      <c r="N1237" s="665">
        <v>1</v>
      </c>
      <c r="O1237" s="748">
        <v>0.5</v>
      </c>
      <c r="P1237" s="666"/>
      <c r="Q1237" s="681"/>
      <c r="R1237" s="665"/>
      <c r="S1237" s="681">
        <v>0</v>
      </c>
      <c r="T1237" s="748"/>
      <c r="U1237" s="704">
        <v>0</v>
      </c>
    </row>
    <row r="1238" spans="1:21" ht="14.4" customHeight="1" x14ac:dyDescent="0.3">
      <c r="A1238" s="664">
        <v>30</v>
      </c>
      <c r="B1238" s="665" t="s">
        <v>521</v>
      </c>
      <c r="C1238" s="665" t="s">
        <v>3971</v>
      </c>
      <c r="D1238" s="746" t="s">
        <v>5323</v>
      </c>
      <c r="E1238" s="747" t="s">
        <v>3983</v>
      </c>
      <c r="F1238" s="665" t="s">
        <v>3966</v>
      </c>
      <c r="G1238" s="665" t="s">
        <v>4402</v>
      </c>
      <c r="H1238" s="665" t="s">
        <v>522</v>
      </c>
      <c r="I1238" s="665" t="s">
        <v>5118</v>
      </c>
      <c r="J1238" s="665" t="s">
        <v>5119</v>
      </c>
      <c r="K1238" s="665" t="s">
        <v>3722</v>
      </c>
      <c r="L1238" s="666">
        <v>0</v>
      </c>
      <c r="M1238" s="666">
        <v>0</v>
      </c>
      <c r="N1238" s="665">
        <v>1</v>
      </c>
      <c r="O1238" s="748">
        <v>1</v>
      </c>
      <c r="P1238" s="666">
        <v>0</v>
      </c>
      <c r="Q1238" s="681"/>
      <c r="R1238" s="665">
        <v>1</v>
      </c>
      <c r="S1238" s="681">
        <v>1</v>
      </c>
      <c r="T1238" s="748">
        <v>1</v>
      </c>
      <c r="U1238" s="704">
        <v>1</v>
      </c>
    </row>
    <row r="1239" spans="1:21" ht="14.4" customHeight="1" x14ac:dyDescent="0.3">
      <c r="A1239" s="664">
        <v>30</v>
      </c>
      <c r="B1239" s="665" t="s">
        <v>521</v>
      </c>
      <c r="C1239" s="665" t="s">
        <v>3971</v>
      </c>
      <c r="D1239" s="746" t="s">
        <v>5323</v>
      </c>
      <c r="E1239" s="747" t="s">
        <v>3983</v>
      </c>
      <c r="F1239" s="665" t="s">
        <v>3966</v>
      </c>
      <c r="G1239" s="665" t="s">
        <v>4664</v>
      </c>
      <c r="H1239" s="665" t="s">
        <v>522</v>
      </c>
      <c r="I1239" s="665" t="s">
        <v>1011</v>
      </c>
      <c r="J1239" s="665" t="s">
        <v>1012</v>
      </c>
      <c r="K1239" s="665" t="s">
        <v>4665</v>
      </c>
      <c r="L1239" s="666">
        <v>107.27</v>
      </c>
      <c r="M1239" s="666">
        <v>1179.97</v>
      </c>
      <c r="N1239" s="665">
        <v>11</v>
      </c>
      <c r="O1239" s="748">
        <v>3</v>
      </c>
      <c r="P1239" s="666">
        <v>536.35</v>
      </c>
      <c r="Q1239" s="681">
        <v>0.45454545454545453</v>
      </c>
      <c r="R1239" s="665">
        <v>5</v>
      </c>
      <c r="S1239" s="681">
        <v>0.45454545454545453</v>
      </c>
      <c r="T1239" s="748">
        <v>1.5</v>
      </c>
      <c r="U1239" s="704">
        <v>0.5</v>
      </c>
    </row>
    <row r="1240" spans="1:21" ht="14.4" customHeight="1" x14ac:dyDescent="0.3">
      <c r="A1240" s="664">
        <v>30</v>
      </c>
      <c r="B1240" s="665" t="s">
        <v>521</v>
      </c>
      <c r="C1240" s="665" t="s">
        <v>3971</v>
      </c>
      <c r="D1240" s="746" t="s">
        <v>5323</v>
      </c>
      <c r="E1240" s="747" t="s">
        <v>3983</v>
      </c>
      <c r="F1240" s="665" t="s">
        <v>3966</v>
      </c>
      <c r="G1240" s="665" t="s">
        <v>4207</v>
      </c>
      <c r="H1240" s="665" t="s">
        <v>522</v>
      </c>
      <c r="I1240" s="665" t="s">
        <v>1797</v>
      </c>
      <c r="J1240" s="665" t="s">
        <v>1798</v>
      </c>
      <c r="K1240" s="665" t="s">
        <v>4208</v>
      </c>
      <c r="L1240" s="666">
        <v>34.6</v>
      </c>
      <c r="M1240" s="666">
        <v>69.2</v>
      </c>
      <c r="N1240" s="665">
        <v>2</v>
      </c>
      <c r="O1240" s="748">
        <v>1</v>
      </c>
      <c r="P1240" s="666">
        <v>69.2</v>
      </c>
      <c r="Q1240" s="681">
        <v>1</v>
      </c>
      <c r="R1240" s="665">
        <v>2</v>
      </c>
      <c r="S1240" s="681">
        <v>1</v>
      </c>
      <c r="T1240" s="748">
        <v>1</v>
      </c>
      <c r="U1240" s="704">
        <v>1</v>
      </c>
    </row>
    <row r="1241" spans="1:21" ht="14.4" customHeight="1" x14ac:dyDescent="0.3">
      <c r="A1241" s="664">
        <v>30</v>
      </c>
      <c r="B1241" s="665" t="s">
        <v>521</v>
      </c>
      <c r="C1241" s="665" t="s">
        <v>3971</v>
      </c>
      <c r="D1241" s="746" t="s">
        <v>5323</v>
      </c>
      <c r="E1241" s="747" t="s">
        <v>3983</v>
      </c>
      <c r="F1241" s="665" t="s">
        <v>3966</v>
      </c>
      <c r="G1241" s="665" t="s">
        <v>5120</v>
      </c>
      <c r="H1241" s="665" t="s">
        <v>522</v>
      </c>
      <c r="I1241" s="665" t="s">
        <v>5121</v>
      </c>
      <c r="J1241" s="665" t="s">
        <v>5122</v>
      </c>
      <c r="K1241" s="665" t="s">
        <v>5123</v>
      </c>
      <c r="L1241" s="666">
        <v>0</v>
      </c>
      <c r="M1241" s="666">
        <v>0</v>
      </c>
      <c r="N1241" s="665">
        <v>1</v>
      </c>
      <c r="O1241" s="748">
        <v>1</v>
      </c>
      <c r="P1241" s="666"/>
      <c r="Q1241" s="681"/>
      <c r="R1241" s="665"/>
      <c r="S1241" s="681">
        <v>0</v>
      </c>
      <c r="T1241" s="748"/>
      <c r="U1241" s="704">
        <v>0</v>
      </c>
    </row>
    <row r="1242" spans="1:21" ht="14.4" customHeight="1" x14ac:dyDescent="0.3">
      <c r="A1242" s="664">
        <v>30</v>
      </c>
      <c r="B1242" s="665" t="s">
        <v>521</v>
      </c>
      <c r="C1242" s="665" t="s">
        <v>3971</v>
      </c>
      <c r="D1242" s="746" t="s">
        <v>5323</v>
      </c>
      <c r="E1242" s="747" t="s">
        <v>3983</v>
      </c>
      <c r="F1242" s="665" t="s">
        <v>3966</v>
      </c>
      <c r="G1242" s="665" t="s">
        <v>4438</v>
      </c>
      <c r="H1242" s="665" t="s">
        <v>522</v>
      </c>
      <c r="I1242" s="665" t="s">
        <v>2524</v>
      </c>
      <c r="J1242" s="665" t="s">
        <v>2525</v>
      </c>
      <c r="K1242" s="665" t="s">
        <v>4440</v>
      </c>
      <c r="L1242" s="666">
        <v>48.72</v>
      </c>
      <c r="M1242" s="666">
        <v>146.16</v>
      </c>
      <c r="N1242" s="665">
        <v>3</v>
      </c>
      <c r="O1242" s="748">
        <v>0.5</v>
      </c>
      <c r="P1242" s="666">
        <v>146.16</v>
      </c>
      <c r="Q1242" s="681">
        <v>1</v>
      </c>
      <c r="R1242" s="665">
        <v>3</v>
      </c>
      <c r="S1242" s="681">
        <v>1</v>
      </c>
      <c r="T1242" s="748">
        <v>0.5</v>
      </c>
      <c r="U1242" s="704">
        <v>1</v>
      </c>
    </row>
    <row r="1243" spans="1:21" ht="14.4" customHeight="1" x14ac:dyDescent="0.3">
      <c r="A1243" s="664">
        <v>30</v>
      </c>
      <c r="B1243" s="665" t="s">
        <v>521</v>
      </c>
      <c r="C1243" s="665" t="s">
        <v>3971</v>
      </c>
      <c r="D1243" s="746" t="s">
        <v>5323</v>
      </c>
      <c r="E1243" s="747" t="s">
        <v>3983</v>
      </c>
      <c r="F1243" s="665" t="s">
        <v>3966</v>
      </c>
      <c r="G1243" s="665" t="s">
        <v>4474</v>
      </c>
      <c r="H1243" s="665" t="s">
        <v>522</v>
      </c>
      <c r="I1243" s="665" t="s">
        <v>917</v>
      </c>
      <c r="J1243" s="665" t="s">
        <v>918</v>
      </c>
      <c r="K1243" s="665" t="s">
        <v>4475</v>
      </c>
      <c r="L1243" s="666">
        <v>117.46</v>
      </c>
      <c r="M1243" s="666">
        <v>704.76</v>
      </c>
      <c r="N1243" s="665">
        <v>6</v>
      </c>
      <c r="O1243" s="748">
        <v>0.5</v>
      </c>
      <c r="P1243" s="666"/>
      <c r="Q1243" s="681">
        <v>0</v>
      </c>
      <c r="R1243" s="665"/>
      <c r="S1243" s="681">
        <v>0</v>
      </c>
      <c r="T1243" s="748"/>
      <c r="U1243" s="704">
        <v>0</v>
      </c>
    </row>
    <row r="1244" spans="1:21" ht="14.4" customHeight="1" x14ac:dyDescent="0.3">
      <c r="A1244" s="664">
        <v>30</v>
      </c>
      <c r="B1244" s="665" t="s">
        <v>521</v>
      </c>
      <c r="C1244" s="665" t="s">
        <v>3971</v>
      </c>
      <c r="D1244" s="746" t="s">
        <v>5323</v>
      </c>
      <c r="E1244" s="747" t="s">
        <v>3983</v>
      </c>
      <c r="F1244" s="665" t="s">
        <v>3966</v>
      </c>
      <c r="G1244" s="665" t="s">
        <v>4347</v>
      </c>
      <c r="H1244" s="665" t="s">
        <v>522</v>
      </c>
      <c r="I1244" s="665" t="s">
        <v>1740</v>
      </c>
      <c r="J1244" s="665" t="s">
        <v>1741</v>
      </c>
      <c r="K1244" s="665" t="s">
        <v>1742</v>
      </c>
      <c r="L1244" s="666">
        <v>170.32</v>
      </c>
      <c r="M1244" s="666">
        <v>340.64</v>
      </c>
      <c r="N1244" s="665">
        <v>2</v>
      </c>
      <c r="O1244" s="748">
        <v>0.5</v>
      </c>
      <c r="P1244" s="666"/>
      <c r="Q1244" s="681">
        <v>0</v>
      </c>
      <c r="R1244" s="665"/>
      <c r="S1244" s="681">
        <v>0</v>
      </c>
      <c r="T1244" s="748"/>
      <c r="U1244" s="704">
        <v>0</v>
      </c>
    </row>
    <row r="1245" spans="1:21" ht="14.4" customHeight="1" x14ac:dyDescent="0.3">
      <c r="A1245" s="664">
        <v>30</v>
      </c>
      <c r="B1245" s="665" t="s">
        <v>521</v>
      </c>
      <c r="C1245" s="665" t="s">
        <v>3971</v>
      </c>
      <c r="D1245" s="746" t="s">
        <v>5323</v>
      </c>
      <c r="E1245" s="747" t="s">
        <v>3983</v>
      </c>
      <c r="F1245" s="665" t="s">
        <v>3966</v>
      </c>
      <c r="G1245" s="665" t="s">
        <v>5072</v>
      </c>
      <c r="H1245" s="665" t="s">
        <v>522</v>
      </c>
      <c r="I1245" s="665" t="s">
        <v>5073</v>
      </c>
      <c r="J1245" s="665" t="s">
        <v>5074</v>
      </c>
      <c r="K1245" s="665" t="s">
        <v>5075</v>
      </c>
      <c r="L1245" s="666">
        <v>138.86000000000001</v>
      </c>
      <c r="M1245" s="666">
        <v>277.72000000000003</v>
      </c>
      <c r="N1245" s="665">
        <v>2</v>
      </c>
      <c r="O1245" s="748">
        <v>1</v>
      </c>
      <c r="P1245" s="666">
        <v>138.86000000000001</v>
      </c>
      <c r="Q1245" s="681">
        <v>0.5</v>
      </c>
      <c r="R1245" s="665">
        <v>1</v>
      </c>
      <c r="S1245" s="681">
        <v>0.5</v>
      </c>
      <c r="T1245" s="748">
        <v>0.5</v>
      </c>
      <c r="U1245" s="704">
        <v>0.5</v>
      </c>
    </row>
    <row r="1246" spans="1:21" ht="14.4" customHeight="1" x14ac:dyDescent="0.3">
      <c r="A1246" s="664">
        <v>30</v>
      </c>
      <c r="B1246" s="665" t="s">
        <v>521</v>
      </c>
      <c r="C1246" s="665" t="s">
        <v>3971</v>
      </c>
      <c r="D1246" s="746" t="s">
        <v>5323</v>
      </c>
      <c r="E1246" s="747" t="s">
        <v>3984</v>
      </c>
      <c r="F1246" s="665" t="s">
        <v>3966</v>
      </c>
      <c r="G1246" s="665" t="s">
        <v>5110</v>
      </c>
      <c r="H1246" s="665" t="s">
        <v>2584</v>
      </c>
      <c r="I1246" s="665" t="s">
        <v>3434</v>
      </c>
      <c r="J1246" s="665" t="s">
        <v>3435</v>
      </c>
      <c r="K1246" s="665" t="s">
        <v>3837</v>
      </c>
      <c r="L1246" s="666">
        <v>70.540000000000006</v>
      </c>
      <c r="M1246" s="666">
        <v>70.540000000000006</v>
      </c>
      <c r="N1246" s="665">
        <v>1</v>
      </c>
      <c r="O1246" s="748">
        <v>1</v>
      </c>
      <c r="P1246" s="666">
        <v>70.540000000000006</v>
      </c>
      <c r="Q1246" s="681">
        <v>1</v>
      </c>
      <c r="R1246" s="665">
        <v>1</v>
      </c>
      <c r="S1246" s="681">
        <v>1</v>
      </c>
      <c r="T1246" s="748">
        <v>1</v>
      </c>
      <c r="U1246" s="704">
        <v>1</v>
      </c>
    </row>
    <row r="1247" spans="1:21" ht="14.4" customHeight="1" x14ac:dyDescent="0.3">
      <c r="A1247" s="664">
        <v>30</v>
      </c>
      <c r="B1247" s="665" t="s">
        <v>521</v>
      </c>
      <c r="C1247" s="665" t="s">
        <v>3971</v>
      </c>
      <c r="D1247" s="746" t="s">
        <v>5323</v>
      </c>
      <c r="E1247" s="747" t="s">
        <v>3984</v>
      </c>
      <c r="F1247" s="665" t="s">
        <v>3966</v>
      </c>
      <c r="G1247" s="665" t="s">
        <v>4891</v>
      </c>
      <c r="H1247" s="665" t="s">
        <v>522</v>
      </c>
      <c r="I1247" s="665" t="s">
        <v>4895</v>
      </c>
      <c r="J1247" s="665" t="s">
        <v>3403</v>
      </c>
      <c r="K1247" s="665" t="s">
        <v>4896</v>
      </c>
      <c r="L1247" s="666">
        <v>89.91</v>
      </c>
      <c r="M1247" s="666">
        <v>89.91</v>
      </c>
      <c r="N1247" s="665">
        <v>1</v>
      </c>
      <c r="O1247" s="748">
        <v>1</v>
      </c>
      <c r="P1247" s="666"/>
      <c r="Q1247" s="681">
        <v>0</v>
      </c>
      <c r="R1247" s="665"/>
      <c r="S1247" s="681">
        <v>0</v>
      </c>
      <c r="T1247" s="748"/>
      <c r="U1247" s="704">
        <v>0</v>
      </c>
    </row>
    <row r="1248" spans="1:21" ht="14.4" customHeight="1" x14ac:dyDescent="0.3">
      <c r="A1248" s="664">
        <v>30</v>
      </c>
      <c r="B1248" s="665" t="s">
        <v>521</v>
      </c>
      <c r="C1248" s="665" t="s">
        <v>3971</v>
      </c>
      <c r="D1248" s="746" t="s">
        <v>5323</v>
      </c>
      <c r="E1248" s="747" t="s">
        <v>3984</v>
      </c>
      <c r="F1248" s="665" t="s">
        <v>3966</v>
      </c>
      <c r="G1248" s="665" t="s">
        <v>4891</v>
      </c>
      <c r="H1248" s="665" t="s">
        <v>522</v>
      </c>
      <c r="I1248" s="665" t="s">
        <v>3402</v>
      </c>
      <c r="J1248" s="665" t="s">
        <v>3403</v>
      </c>
      <c r="K1248" s="665" t="s">
        <v>5124</v>
      </c>
      <c r="L1248" s="666">
        <v>89.91</v>
      </c>
      <c r="M1248" s="666">
        <v>89.91</v>
      </c>
      <c r="N1248" s="665">
        <v>1</v>
      </c>
      <c r="O1248" s="748">
        <v>1</v>
      </c>
      <c r="P1248" s="666">
        <v>89.91</v>
      </c>
      <c r="Q1248" s="681">
        <v>1</v>
      </c>
      <c r="R1248" s="665">
        <v>1</v>
      </c>
      <c r="S1248" s="681">
        <v>1</v>
      </c>
      <c r="T1248" s="748">
        <v>1</v>
      </c>
      <c r="U1248" s="704">
        <v>1</v>
      </c>
    </row>
    <row r="1249" spans="1:21" ht="14.4" customHeight="1" x14ac:dyDescent="0.3">
      <c r="A1249" s="664">
        <v>30</v>
      </c>
      <c r="B1249" s="665" t="s">
        <v>521</v>
      </c>
      <c r="C1249" s="665" t="s">
        <v>3971</v>
      </c>
      <c r="D1249" s="746" t="s">
        <v>5323</v>
      </c>
      <c r="E1249" s="747" t="s">
        <v>3984</v>
      </c>
      <c r="F1249" s="665" t="s">
        <v>3966</v>
      </c>
      <c r="G1249" s="665" t="s">
        <v>5125</v>
      </c>
      <c r="H1249" s="665" t="s">
        <v>522</v>
      </c>
      <c r="I1249" s="665" t="s">
        <v>3235</v>
      </c>
      <c r="J1249" s="665" t="s">
        <v>3236</v>
      </c>
      <c r="K1249" s="665" t="s">
        <v>5126</v>
      </c>
      <c r="L1249" s="666">
        <v>61.97</v>
      </c>
      <c r="M1249" s="666">
        <v>61.97</v>
      </c>
      <c r="N1249" s="665">
        <v>1</v>
      </c>
      <c r="O1249" s="748">
        <v>1</v>
      </c>
      <c r="P1249" s="666"/>
      <c r="Q1249" s="681">
        <v>0</v>
      </c>
      <c r="R1249" s="665"/>
      <c r="S1249" s="681">
        <v>0</v>
      </c>
      <c r="T1249" s="748"/>
      <c r="U1249" s="704">
        <v>0</v>
      </c>
    </row>
    <row r="1250" spans="1:21" ht="14.4" customHeight="1" x14ac:dyDescent="0.3">
      <c r="A1250" s="664">
        <v>30</v>
      </c>
      <c r="B1250" s="665" t="s">
        <v>521</v>
      </c>
      <c r="C1250" s="665" t="s">
        <v>3971</v>
      </c>
      <c r="D1250" s="746" t="s">
        <v>5323</v>
      </c>
      <c r="E1250" s="747" t="s">
        <v>3984</v>
      </c>
      <c r="F1250" s="665" t="s">
        <v>3966</v>
      </c>
      <c r="G1250" s="665" t="s">
        <v>5127</v>
      </c>
      <c r="H1250" s="665" t="s">
        <v>522</v>
      </c>
      <c r="I1250" s="665" t="s">
        <v>5128</v>
      </c>
      <c r="J1250" s="665" t="s">
        <v>5129</v>
      </c>
      <c r="K1250" s="665" t="s">
        <v>5130</v>
      </c>
      <c r="L1250" s="666">
        <v>39.15</v>
      </c>
      <c r="M1250" s="666">
        <v>39.15</v>
      </c>
      <c r="N1250" s="665">
        <v>1</v>
      </c>
      <c r="O1250" s="748">
        <v>0.5</v>
      </c>
      <c r="P1250" s="666"/>
      <c r="Q1250" s="681">
        <v>0</v>
      </c>
      <c r="R1250" s="665"/>
      <c r="S1250" s="681">
        <v>0</v>
      </c>
      <c r="T1250" s="748"/>
      <c r="U1250" s="704">
        <v>0</v>
      </c>
    </row>
    <row r="1251" spans="1:21" ht="14.4" customHeight="1" x14ac:dyDescent="0.3">
      <c r="A1251" s="664">
        <v>30</v>
      </c>
      <c r="B1251" s="665" t="s">
        <v>521</v>
      </c>
      <c r="C1251" s="665" t="s">
        <v>3971</v>
      </c>
      <c r="D1251" s="746" t="s">
        <v>5323</v>
      </c>
      <c r="E1251" s="747" t="s">
        <v>3984</v>
      </c>
      <c r="F1251" s="665" t="s">
        <v>3966</v>
      </c>
      <c r="G1251" s="665" t="s">
        <v>4963</v>
      </c>
      <c r="H1251" s="665" t="s">
        <v>522</v>
      </c>
      <c r="I1251" s="665" t="s">
        <v>777</v>
      </c>
      <c r="J1251" s="665" t="s">
        <v>592</v>
      </c>
      <c r="K1251" s="665" t="s">
        <v>4967</v>
      </c>
      <c r="L1251" s="666">
        <v>18.260000000000002</v>
      </c>
      <c r="M1251" s="666">
        <v>18.260000000000002</v>
      </c>
      <c r="N1251" s="665">
        <v>1</v>
      </c>
      <c r="O1251" s="748">
        <v>1</v>
      </c>
      <c r="P1251" s="666">
        <v>18.260000000000002</v>
      </c>
      <c r="Q1251" s="681">
        <v>1</v>
      </c>
      <c r="R1251" s="665">
        <v>1</v>
      </c>
      <c r="S1251" s="681">
        <v>1</v>
      </c>
      <c r="T1251" s="748">
        <v>1</v>
      </c>
      <c r="U1251" s="704">
        <v>1</v>
      </c>
    </row>
    <row r="1252" spans="1:21" ht="14.4" customHeight="1" x14ac:dyDescent="0.3">
      <c r="A1252" s="664">
        <v>30</v>
      </c>
      <c r="B1252" s="665" t="s">
        <v>521</v>
      </c>
      <c r="C1252" s="665" t="s">
        <v>3971</v>
      </c>
      <c r="D1252" s="746" t="s">
        <v>5323</v>
      </c>
      <c r="E1252" s="747" t="s">
        <v>3984</v>
      </c>
      <c r="F1252" s="665" t="s">
        <v>3966</v>
      </c>
      <c r="G1252" s="665" t="s">
        <v>5131</v>
      </c>
      <c r="H1252" s="665" t="s">
        <v>522</v>
      </c>
      <c r="I1252" s="665" t="s">
        <v>5132</v>
      </c>
      <c r="J1252" s="665" t="s">
        <v>3324</v>
      </c>
      <c r="K1252" s="665" t="s">
        <v>5133</v>
      </c>
      <c r="L1252" s="666">
        <v>168.9</v>
      </c>
      <c r="M1252" s="666">
        <v>168.9</v>
      </c>
      <c r="N1252" s="665">
        <v>1</v>
      </c>
      <c r="O1252" s="748">
        <v>0.5</v>
      </c>
      <c r="P1252" s="666"/>
      <c r="Q1252" s="681">
        <v>0</v>
      </c>
      <c r="R1252" s="665"/>
      <c r="S1252" s="681">
        <v>0</v>
      </c>
      <c r="T1252" s="748"/>
      <c r="U1252" s="704">
        <v>0</v>
      </c>
    </row>
    <row r="1253" spans="1:21" ht="14.4" customHeight="1" x14ac:dyDescent="0.3">
      <c r="A1253" s="664">
        <v>30</v>
      </c>
      <c r="B1253" s="665" t="s">
        <v>521</v>
      </c>
      <c r="C1253" s="665" t="s">
        <v>3971</v>
      </c>
      <c r="D1253" s="746" t="s">
        <v>5323</v>
      </c>
      <c r="E1253" s="747" t="s">
        <v>3984</v>
      </c>
      <c r="F1253" s="665" t="s">
        <v>3966</v>
      </c>
      <c r="G1253" s="665" t="s">
        <v>4102</v>
      </c>
      <c r="H1253" s="665" t="s">
        <v>522</v>
      </c>
      <c r="I1253" s="665" t="s">
        <v>5134</v>
      </c>
      <c r="J1253" s="665" t="s">
        <v>5135</v>
      </c>
      <c r="K1253" s="665" t="s">
        <v>4687</v>
      </c>
      <c r="L1253" s="666">
        <v>0</v>
      </c>
      <c r="M1253" s="666">
        <v>0</v>
      </c>
      <c r="N1253" s="665">
        <v>1</v>
      </c>
      <c r="O1253" s="748">
        <v>1</v>
      </c>
      <c r="P1253" s="666">
        <v>0</v>
      </c>
      <c r="Q1253" s="681"/>
      <c r="R1253" s="665">
        <v>1</v>
      </c>
      <c r="S1253" s="681">
        <v>1</v>
      </c>
      <c r="T1253" s="748">
        <v>1</v>
      </c>
      <c r="U1253" s="704">
        <v>1</v>
      </c>
    </row>
    <row r="1254" spans="1:21" ht="14.4" customHeight="1" x14ac:dyDescent="0.3">
      <c r="A1254" s="664">
        <v>30</v>
      </c>
      <c r="B1254" s="665" t="s">
        <v>521</v>
      </c>
      <c r="C1254" s="665" t="s">
        <v>3971</v>
      </c>
      <c r="D1254" s="746" t="s">
        <v>5323</v>
      </c>
      <c r="E1254" s="747" t="s">
        <v>3985</v>
      </c>
      <c r="F1254" s="665" t="s">
        <v>3966</v>
      </c>
      <c r="G1254" s="665" t="s">
        <v>5136</v>
      </c>
      <c r="H1254" s="665" t="s">
        <v>522</v>
      </c>
      <c r="I1254" s="665" t="s">
        <v>5137</v>
      </c>
      <c r="J1254" s="665" t="s">
        <v>5138</v>
      </c>
      <c r="K1254" s="665" t="s">
        <v>5139</v>
      </c>
      <c r="L1254" s="666">
        <v>32.96</v>
      </c>
      <c r="M1254" s="666">
        <v>98.88</v>
      </c>
      <c r="N1254" s="665">
        <v>3</v>
      </c>
      <c r="O1254" s="748">
        <v>2</v>
      </c>
      <c r="P1254" s="666">
        <v>98.88</v>
      </c>
      <c r="Q1254" s="681">
        <v>1</v>
      </c>
      <c r="R1254" s="665">
        <v>3</v>
      </c>
      <c r="S1254" s="681">
        <v>1</v>
      </c>
      <c r="T1254" s="748">
        <v>2</v>
      </c>
      <c r="U1254" s="704">
        <v>1</v>
      </c>
    </row>
    <row r="1255" spans="1:21" ht="14.4" customHeight="1" x14ac:dyDescent="0.3">
      <c r="A1255" s="664">
        <v>30</v>
      </c>
      <c r="B1255" s="665" t="s">
        <v>521</v>
      </c>
      <c r="C1255" s="665" t="s">
        <v>3971</v>
      </c>
      <c r="D1255" s="746" t="s">
        <v>5323</v>
      </c>
      <c r="E1255" s="747" t="s">
        <v>3985</v>
      </c>
      <c r="F1255" s="665" t="s">
        <v>3966</v>
      </c>
      <c r="G1255" s="665" t="s">
        <v>4274</v>
      </c>
      <c r="H1255" s="665" t="s">
        <v>522</v>
      </c>
      <c r="I1255" s="665" t="s">
        <v>5140</v>
      </c>
      <c r="J1255" s="665" t="s">
        <v>2571</v>
      </c>
      <c r="K1255" s="665" t="s">
        <v>5141</v>
      </c>
      <c r="L1255" s="666">
        <v>4298.01</v>
      </c>
      <c r="M1255" s="666">
        <v>8596.02</v>
      </c>
      <c r="N1255" s="665">
        <v>2</v>
      </c>
      <c r="O1255" s="748">
        <v>2</v>
      </c>
      <c r="P1255" s="666">
        <v>4298.01</v>
      </c>
      <c r="Q1255" s="681">
        <v>0.5</v>
      </c>
      <c r="R1255" s="665">
        <v>1</v>
      </c>
      <c r="S1255" s="681">
        <v>0.5</v>
      </c>
      <c r="T1255" s="748">
        <v>1</v>
      </c>
      <c r="U1255" s="704">
        <v>0.5</v>
      </c>
    </row>
    <row r="1256" spans="1:21" ht="14.4" customHeight="1" x14ac:dyDescent="0.3">
      <c r="A1256" s="664">
        <v>30</v>
      </c>
      <c r="B1256" s="665" t="s">
        <v>521</v>
      </c>
      <c r="C1256" s="665" t="s">
        <v>3971</v>
      </c>
      <c r="D1256" s="746" t="s">
        <v>5323</v>
      </c>
      <c r="E1256" s="747" t="s">
        <v>3985</v>
      </c>
      <c r="F1256" s="665" t="s">
        <v>3967</v>
      </c>
      <c r="G1256" s="665" t="s">
        <v>4382</v>
      </c>
      <c r="H1256" s="665" t="s">
        <v>522</v>
      </c>
      <c r="I1256" s="665" t="s">
        <v>4705</v>
      </c>
      <c r="J1256" s="665" t="s">
        <v>3982</v>
      </c>
      <c r="K1256" s="665"/>
      <c r="L1256" s="666">
        <v>0</v>
      </c>
      <c r="M1256" s="666">
        <v>0</v>
      </c>
      <c r="N1256" s="665">
        <v>1</v>
      </c>
      <c r="O1256" s="748">
        <v>1</v>
      </c>
      <c r="P1256" s="666">
        <v>0</v>
      </c>
      <c r="Q1256" s="681"/>
      <c r="R1256" s="665">
        <v>1</v>
      </c>
      <c r="S1256" s="681">
        <v>1</v>
      </c>
      <c r="T1256" s="748">
        <v>1</v>
      </c>
      <c r="U1256" s="704">
        <v>1</v>
      </c>
    </row>
    <row r="1257" spans="1:21" ht="14.4" customHeight="1" x14ac:dyDescent="0.3">
      <c r="A1257" s="664">
        <v>30</v>
      </c>
      <c r="B1257" s="665" t="s">
        <v>521</v>
      </c>
      <c r="C1257" s="665" t="s">
        <v>3971</v>
      </c>
      <c r="D1257" s="746" t="s">
        <v>5323</v>
      </c>
      <c r="E1257" s="747" t="s">
        <v>3986</v>
      </c>
      <c r="F1257" s="665" t="s">
        <v>3966</v>
      </c>
      <c r="G1257" s="665" t="s">
        <v>3990</v>
      </c>
      <c r="H1257" s="665" t="s">
        <v>522</v>
      </c>
      <c r="I1257" s="665" t="s">
        <v>1229</v>
      </c>
      <c r="J1257" s="665" t="s">
        <v>1230</v>
      </c>
      <c r="K1257" s="665" t="s">
        <v>4137</v>
      </c>
      <c r="L1257" s="666">
        <v>72.55</v>
      </c>
      <c r="M1257" s="666">
        <v>72.55</v>
      </c>
      <c r="N1257" s="665">
        <v>1</v>
      </c>
      <c r="O1257" s="748">
        <v>0.5</v>
      </c>
      <c r="P1257" s="666"/>
      <c r="Q1257" s="681">
        <v>0</v>
      </c>
      <c r="R1257" s="665"/>
      <c r="S1257" s="681">
        <v>0</v>
      </c>
      <c r="T1257" s="748"/>
      <c r="U1257" s="704">
        <v>0</v>
      </c>
    </row>
    <row r="1258" spans="1:21" ht="14.4" customHeight="1" x14ac:dyDescent="0.3">
      <c r="A1258" s="664">
        <v>30</v>
      </c>
      <c r="B1258" s="665" t="s">
        <v>521</v>
      </c>
      <c r="C1258" s="665" t="s">
        <v>3971</v>
      </c>
      <c r="D1258" s="746" t="s">
        <v>5323</v>
      </c>
      <c r="E1258" s="747" t="s">
        <v>3986</v>
      </c>
      <c r="F1258" s="665" t="s">
        <v>3966</v>
      </c>
      <c r="G1258" s="665" t="s">
        <v>3990</v>
      </c>
      <c r="H1258" s="665" t="s">
        <v>522</v>
      </c>
      <c r="I1258" s="665" t="s">
        <v>4758</v>
      </c>
      <c r="J1258" s="665" t="s">
        <v>720</v>
      </c>
      <c r="K1258" s="665" t="s">
        <v>4137</v>
      </c>
      <c r="L1258" s="666">
        <v>0</v>
      </c>
      <c r="M1258" s="666">
        <v>0</v>
      </c>
      <c r="N1258" s="665">
        <v>1</v>
      </c>
      <c r="O1258" s="748">
        <v>1</v>
      </c>
      <c r="P1258" s="666">
        <v>0</v>
      </c>
      <c r="Q1258" s="681"/>
      <c r="R1258" s="665">
        <v>1</v>
      </c>
      <c r="S1258" s="681">
        <v>1</v>
      </c>
      <c r="T1258" s="748">
        <v>1</v>
      </c>
      <c r="U1258" s="704">
        <v>1</v>
      </c>
    </row>
    <row r="1259" spans="1:21" ht="14.4" customHeight="1" x14ac:dyDescent="0.3">
      <c r="A1259" s="664">
        <v>30</v>
      </c>
      <c r="B1259" s="665" t="s">
        <v>521</v>
      </c>
      <c r="C1259" s="665" t="s">
        <v>3971</v>
      </c>
      <c r="D1259" s="746" t="s">
        <v>5323</v>
      </c>
      <c r="E1259" s="747" t="s">
        <v>3986</v>
      </c>
      <c r="F1259" s="665" t="s">
        <v>3966</v>
      </c>
      <c r="G1259" s="665" t="s">
        <v>3990</v>
      </c>
      <c r="H1259" s="665" t="s">
        <v>522</v>
      </c>
      <c r="I1259" s="665" t="s">
        <v>5142</v>
      </c>
      <c r="J1259" s="665" t="s">
        <v>683</v>
      </c>
      <c r="K1259" s="665" t="s">
        <v>5143</v>
      </c>
      <c r="L1259" s="666">
        <v>0</v>
      </c>
      <c r="M1259" s="666">
        <v>0</v>
      </c>
      <c r="N1259" s="665">
        <v>2</v>
      </c>
      <c r="O1259" s="748">
        <v>2</v>
      </c>
      <c r="P1259" s="666">
        <v>0</v>
      </c>
      <c r="Q1259" s="681"/>
      <c r="R1259" s="665">
        <v>1</v>
      </c>
      <c r="S1259" s="681">
        <v>0.5</v>
      </c>
      <c r="T1259" s="748">
        <v>1</v>
      </c>
      <c r="U1259" s="704">
        <v>0.5</v>
      </c>
    </row>
    <row r="1260" spans="1:21" ht="14.4" customHeight="1" x14ac:dyDescent="0.3">
      <c r="A1260" s="664">
        <v>30</v>
      </c>
      <c r="B1260" s="665" t="s">
        <v>521</v>
      </c>
      <c r="C1260" s="665" t="s">
        <v>3971</v>
      </c>
      <c r="D1260" s="746" t="s">
        <v>5323</v>
      </c>
      <c r="E1260" s="747" t="s">
        <v>3986</v>
      </c>
      <c r="F1260" s="665" t="s">
        <v>3966</v>
      </c>
      <c r="G1260" s="665" t="s">
        <v>3990</v>
      </c>
      <c r="H1260" s="665" t="s">
        <v>522</v>
      </c>
      <c r="I1260" s="665" t="s">
        <v>719</v>
      </c>
      <c r="J1260" s="665" t="s">
        <v>720</v>
      </c>
      <c r="K1260" s="665" t="s">
        <v>3991</v>
      </c>
      <c r="L1260" s="666">
        <v>36.270000000000003</v>
      </c>
      <c r="M1260" s="666">
        <v>290.16000000000003</v>
      </c>
      <c r="N1260" s="665">
        <v>8</v>
      </c>
      <c r="O1260" s="748">
        <v>2.5</v>
      </c>
      <c r="P1260" s="666"/>
      <c r="Q1260" s="681">
        <v>0</v>
      </c>
      <c r="R1260" s="665"/>
      <c r="S1260" s="681">
        <v>0</v>
      </c>
      <c r="T1260" s="748"/>
      <c r="U1260" s="704">
        <v>0</v>
      </c>
    </row>
    <row r="1261" spans="1:21" ht="14.4" customHeight="1" x14ac:dyDescent="0.3">
      <c r="A1261" s="664">
        <v>30</v>
      </c>
      <c r="B1261" s="665" t="s">
        <v>521</v>
      </c>
      <c r="C1261" s="665" t="s">
        <v>3971</v>
      </c>
      <c r="D1261" s="746" t="s">
        <v>5323</v>
      </c>
      <c r="E1261" s="747" t="s">
        <v>3986</v>
      </c>
      <c r="F1261" s="665" t="s">
        <v>3966</v>
      </c>
      <c r="G1261" s="665" t="s">
        <v>4110</v>
      </c>
      <c r="H1261" s="665" t="s">
        <v>522</v>
      </c>
      <c r="I1261" s="665" t="s">
        <v>4143</v>
      </c>
      <c r="J1261" s="665" t="s">
        <v>1258</v>
      </c>
      <c r="K1261" s="665" t="s">
        <v>4127</v>
      </c>
      <c r="L1261" s="666">
        <v>0</v>
      </c>
      <c r="M1261" s="666">
        <v>0</v>
      </c>
      <c r="N1261" s="665">
        <v>3</v>
      </c>
      <c r="O1261" s="748">
        <v>1</v>
      </c>
      <c r="P1261" s="666"/>
      <c r="Q1261" s="681"/>
      <c r="R1261" s="665"/>
      <c r="S1261" s="681">
        <v>0</v>
      </c>
      <c r="T1261" s="748"/>
      <c r="U1261" s="704">
        <v>0</v>
      </c>
    </row>
    <row r="1262" spans="1:21" ht="14.4" customHeight="1" x14ac:dyDescent="0.3">
      <c r="A1262" s="664">
        <v>30</v>
      </c>
      <c r="B1262" s="665" t="s">
        <v>521</v>
      </c>
      <c r="C1262" s="665" t="s">
        <v>3971</v>
      </c>
      <c r="D1262" s="746" t="s">
        <v>5323</v>
      </c>
      <c r="E1262" s="747" t="s">
        <v>3986</v>
      </c>
      <c r="F1262" s="665" t="s">
        <v>3966</v>
      </c>
      <c r="G1262" s="665" t="s">
        <v>4110</v>
      </c>
      <c r="H1262" s="665" t="s">
        <v>522</v>
      </c>
      <c r="I1262" s="665" t="s">
        <v>4111</v>
      </c>
      <c r="J1262" s="665" t="s">
        <v>1258</v>
      </c>
      <c r="K1262" s="665" t="s">
        <v>3746</v>
      </c>
      <c r="L1262" s="666">
        <v>0</v>
      </c>
      <c r="M1262" s="666">
        <v>0</v>
      </c>
      <c r="N1262" s="665">
        <v>3</v>
      </c>
      <c r="O1262" s="748">
        <v>0.5</v>
      </c>
      <c r="P1262" s="666"/>
      <c r="Q1262" s="681"/>
      <c r="R1262" s="665"/>
      <c r="S1262" s="681">
        <v>0</v>
      </c>
      <c r="T1262" s="748"/>
      <c r="U1262" s="704">
        <v>0</v>
      </c>
    </row>
    <row r="1263" spans="1:21" ht="14.4" customHeight="1" x14ac:dyDescent="0.3">
      <c r="A1263" s="664">
        <v>30</v>
      </c>
      <c r="B1263" s="665" t="s">
        <v>521</v>
      </c>
      <c r="C1263" s="665" t="s">
        <v>3971</v>
      </c>
      <c r="D1263" s="746" t="s">
        <v>5323</v>
      </c>
      <c r="E1263" s="747" t="s">
        <v>3986</v>
      </c>
      <c r="F1263" s="665" t="s">
        <v>3966</v>
      </c>
      <c r="G1263" s="665" t="s">
        <v>4110</v>
      </c>
      <c r="H1263" s="665" t="s">
        <v>522</v>
      </c>
      <c r="I1263" s="665" t="s">
        <v>5144</v>
      </c>
      <c r="J1263" s="665" t="s">
        <v>4764</v>
      </c>
      <c r="K1263" s="665" t="s">
        <v>3746</v>
      </c>
      <c r="L1263" s="666">
        <v>31.09</v>
      </c>
      <c r="M1263" s="666">
        <v>124.36</v>
      </c>
      <c r="N1263" s="665">
        <v>4</v>
      </c>
      <c r="O1263" s="748">
        <v>1</v>
      </c>
      <c r="P1263" s="666"/>
      <c r="Q1263" s="681">
        <v>0</v>
      </c>
      <c r="R1263" s="665"/>
      <c r="S1263" s="681">
        <v>0</v>
      </c>
      <c r="T1263" s="748"/>
      <c r="U1263" s="704">
        <v>0</v>
      </c>
    </row>
    <row r="1264" spans="1:21" ht="14.4" customHeight="1" x14ac:dyDescent="0.3">
      <c r="A1264" s="664">
        <v>30</v>
      </c>
      <c r="B1264" s="665" t="s">
        <v>521</v>
      </c>
      <c r="C1264" s="665" t="s">
        <v>3971</v>
      </c>
      <c r="D1264" s="746" t="s">
        <v>5323</v>
      </c>
      <c r="E1264" s="747" t="s">
        <v>3986</v>
      </c>
      <c r="F1264" s="665" t="s">
        <v>3966</v>
      </c>
      <c r="G1264" s="665" t="s">
        <v>4000</v>
      </c>
      <c r="H1264" s="665" t="s">
        <v>2584</v>
      </c>
      <c r="I1264" s="665" t="s">
        <v>2716</v>
      </c>
      <c r="J1264" s="665" t="s">
        <v>3781</v>
      </c>
      <c r="K1264" s="665" t="s">
        <v>3722</v>
      </c>
      <c r="L1264" s="666">
        <v>58.86</v>
      </c>
      <c r="M1264" s="666">
        <v>294.29999999999995</v>
      </c>
      <c r="N1264" s="665">
        <v>5</v>
      </c>
      <c r="O1264" s="748">
        <v>1</v>
      </c>
      <c r="P1264" s="666">
        <v>294.29999999999995</v>
      </c>
      <c r="Q1264" s="681">
        <v>1</v>
      </c>
      <c r="R1264" s="665">
        <v>5</v>
      </c>
      <c r="S1264" s="681">
        <v>1</v>
      </c>
      <c r="T1264" s="748">
        <v>1</v>
      </c>
      <c r="U1264" s="704">
        <v>1</v>
      </c>
    </row>
    <row r="1265" spans="1:21" ht="14.4" customHeight="1" x14ac:dyDescent="0.3">
      <c r="A1265" s="664">
        <v>30</v>
      </c>
      <c r="B1265" s="665" t="s">
        <v>521</v>
      </c>
      <c r="C1265" s="665" t="s">
        <v>3971</v>
      </c>
      <c r="D1265" s="746" t="s">
        <v>5323</v>
      </c>
      <c r="E1265" s="747" t="s">
        <v>3986</v>
      </c>
      <c r="F1265" s="665" t="s">
        <v>3966</v>
      </c>
      <c r="G1265" s="665" t="s">
        <v>4000</v>
      </c>
      <c r="H1265" s="665" t="s">
        <v>2584</v>
      </c>
      <c r="I1265" s="665" t="s">
        <v>4776</v>
      </c>
      <c r="J1265" s="665" t="s">
        <v>3781</v>
      </c>
      <c r="K1265" s="665" t="s">
        <v>4777</v>
      </c>
      <c r="L1265" s="666">
        <v>196.21</v>
      </c>
      <c r="M1265" s="666">
        <v>392.42</v>
      </c>
      <c r="N1265" s="665">
        <v>2</v>
      </c>
      <c r="O1265" s="748">
        <v>1</v>
      </c>
      <c r="P1265" s="666">
        <v>392.42</v>
      </c>
      <c r="Q1265" s="681">
        <v>1</v>
      </c>
      <c r="R1265" s="665">
        <v>2</v>
      </c>
      <c r="S1265" s="681">
        <v>1</v>
      </c>
      <c r="T1265" s="748">
        <v>1</v>
      </c>
      <c r="U1265" s="704">
        <v>1</v>
      </c>
    </row>
    <row r="1266" spans="1:21" ht="14.4" customHeight="1" x14ac:dyDescent="0.3">
      <c r="A1266" s="664">
        <v>30</v>
      </c>
      <c r="B1266" s="665" t="s">
        <v>521</v>
      </c>
      <c r="C1266" s="665" t="s">
        <v>3971</v>
      </c>
      <c r="D1266" s="746" t="s">
        <v>5323</v>
      </c>
      <c r="E1266" s="747" t="s">
        <v>3986</v>
      </c>
      <c r="F1266" s="665" t="s">
        <v>3966</v>
      </c>
      <c r="G1266" s="665" t="s">
        <v>4000</v>
      </c>
      <c r="H1266" s="665" t="s">
        <v>2584</v>
      </c>
      <c r="I1266" s="665" t="s">
        <v>2719</v>
      </c>
      <c r="J1266" s="665" t="s">
        <v>2724</v>
      </c>
      <c r="K1266" s="665" t="s">
        <v>3779</v>
      </c>
      <c r="L1266" s="666">
        <v>117.73</v>
      </c>
      <c r="M1266" s="666">
        <v>706.38</v>
      </c>
      <c r="N1266" s="665">
        <v>6</v>
      </c>
      <c r="O1266" s="748">
        <v>1</v>
      </c>
      <c r="P1266" s="666">
        <v>353.19</v>
      </c>
      <c r="Q1266" s="681">
        <v>0.5</v>
      </c>
      <c r="R1266" s="665">
        <v>3</v>
      </c>
      <c r="S1266" s="681">
        <v>0.5</v>
      </c>
      <c r="T1266" s="748">
        <v>0.5</v>
      </c>
      <c r="U1266" s="704">
        <v>0.5</v>
      </c>
    </row>
    <row r="1267" spans="1:21" ht="14.4" customHeight="1" x14ac:dyDescent="0.3">
      <c r="A1267" s="664">
        <v>30</v>
      </c>
      <c r="B1267" s="665" t="s">
        <v>521</v>
      </c>
      <c r="C1267" s="665" t="s">
        <v>3971</v>
      </c>
      <c r="D1267" s="746" t="s">
        <v>5323</v>
      </c>
      <c r="E1267" s="747" t="s">
        <v>3986</v>
      </c>
      <c r="F1267" s="665" t="s">
        <v>3966</v>
      </c>
      <c r="G1267" s="665" t="s">
        <v>4000</v>
      </c>
      <c r="H1267" s="665" t="s">
        <v>2584</v>
      </c>
      <c r="I1267" s="665" t="s">
        <v>4510</v>
      </c>
      <c r="J1267" s="665" t="s">
        <v>4394</v>
      </c>
      <c r="K1267" s="665" t="s">
        <v>3779</v>
      </c>
      <c r="L1267" s="666">
        <v>117.73</v>
      </c>
      <c r="M1267" s="666">
        <v>353.19</v>
      </c>
      <c r="N1267" s="665">
        <v>3</v>
      </c>
      <c r="O1267" s="748">
        <v>1</v>
      </c>
      <c r="P1267" s="666">
        <v>353.19</v>
      </c>
      <c r="Q1267" s="681">
        <v>1</v>
      </c>
      <c r="R1267" s="665">
        <v>3</v>
      </c>
      <c r="S1267" s="681">
        <v>1</v>
      </c>
      <c r="T1267" s="748">
        <v>1</v>
      </c>
      <c r="U1267" s="704">
        <v>1</v>
      </c>
    </row>
    <row r="1268" spans="1:21" ht="14.4" customHeight="1" x14ac:dyDescent="0.3">
      <c r="A1268" s="664">
        <v>30</v>
      </c>
      <c r="B1268" s="665" t="s">
        <v>521</v>
      </c>
      <c r="C1268" s="665" t="s">
        <v>3971</v>
      </c>
      <c r="D1268" s="746" t="s">
        <v>5323</v>
      </c>
      <c r="E1268" s="747" t="s">
        <v>3986</v>
      </c>
      <c r="F1268" s="665" t="s">
        <v>3966</v>
      </c>
      <c r="G1268" s="665" t="s">
        <v>4153</v>
      </c>
      <c r="H1268" s="665" t="s">
        <v>2584</v>
      </c>
      <c r="I1268" s="665" t="s">
        <v>1519</v>
      </c>
      <c r="J1268" s="665" t="s">
        <v>2844</v>
      </c>
      <c r="K1268" s="665" t="s">
        <v>3930</v>
      </c>
      <c r="L1268" s="666">
        <v>103.8</v>
      </c>
      <c r="M1268" s="666">
        <v>311.39999999999998</v>
      </c>
      <c r="N1268" s="665">
        <v>3</v>
      </c>
      <c r="O1268" s="748">
        <v>0.5</v>
      </c>
      <c r="P1268" s="666"/>
      <c r="Q1268" s="681">
        <v>0</v>
      </c>
      <c r="R1268" s="665"/>
      <c r="S1268" s="681">
        <v>0</v>
      </c>
      <c r="T1268" s="748"/>
      <c r="U1268" s="704">
        <v>0</v>
      </c>
    </row>
    <row r="1269" spans="1:21" ht="14.4" customHeight="1" x14ac:dyDescent="0.3">
      <c r="A1269" s="664">
        <v>30</v>
      </c>
      <c r="B1269" s="665" t="s">
        <v>521</v>
      </c>
      <c r="C1269" s="665" t="s">
        <v>3971</v>
      </c>
      <c r="D1269" s="746" t="s">
        <v>5323</v>
      </c>
      <c r="E1269" s="747" t="s">
        <v>3986</v>
      </c>
      <c r="F1269" s="665" t="s">
        <v>3966</v>
      </c>
      <c r="G1269" s="665" t="s">
        <v>5145</v>
      </c>
      <c r="H1269" s="665" t="s">
        <v>522</v>
      </c>
      <c r="I1269" s="665" t="s">
        <v>5146</v>
      </c>
      <c r="J1269" s="665" t="s">
        <v>1810</v>
      </c>
      <c r="K1269" s="665" t="s">
        <v>5147</v>
      </c>
      <c r="L1269" s="666">
        <v>0</v>
      </c>
      <c r="M1269" s="666">
        <v>0</v>
      </c>
      <c r="N1269" s="665">
        <v>3</v>
      </c>
      <c r="O1269" s="748">
        <v>2</v>
      </c>
      <c r="P1269" s="666">
        <v>0</v>
      </c>
      <c r="Q1269" s="681"/>
      <c r="R1269" s="665">
        <v>1</v>
      </c>
      <c r="S1269" s="681">
        <v>0.33333333333333331</v>
      </c>
      <c r="T1269" s="748">
        <v>1</v>
      </c>
      <c r="U1269" s="704">
        <v>0.5</v>
      </c>
    </row>
    <row r="1270" spans="1:21" ht="14.4" customHeight="1" x14ac:dyDescent="0.3">
      <c r="A1270" s="664">
        <v>30</v>
      </c>
      <c r="B1270" s="665" t="s">
        <v>521</v>
      </c>
      <c r="C1270" s="665" t="s">
        <v>3971</v>
      </c>
      <c r="D1270" s="746" t="s">
        <v>5323</v>
      </c>
      <c r="E1270" s="747" t="s">
        <v>3986</v>
      </c>
      <c r="F1270" s="665" t="s">
        <v>3966</v>
      </c>
      <c r="G1270" s="665" t="s">
        <v>4003</v>
      </c>
      <c r="H1270" s="665" t="s">
        <v>2584</v>
      </c>
      <c r="I1270" s="665" t="s">
        <v>2650</v>
      </c>
      <c r="J1270" s="665" t="s">
        <v>2651</v>
      </c>
      <c r="K1270" s="665" t="s">
        <v>3722</v>
      </c>
      <c r="L1270" s="666">
        <v>70.23</v>
      </c>
      <c r="M1270" s="666">
        <v>210.69</v>
      </c>
      <c r="N1270" s="665">
        <v>3</v>
      </c>
      <c r="O1270" s="748">
        <v>0.5</v>
      </c>
      <c r="P1270" s="666"/>
      <c r="Q1270" s="681">
        <v>0</v>
      </c>
      <c r="R1270" s="665"/>
      <c r="S1270" s="681">
        <v>0</v>
      </c>
      <c r="T1270" s="748"/>
      <c r="U1270" s="704">
        <v>0</v>
      </c>
    </row>
    <row r="1271" spans="1:21" ht="14.4" customHeight="1" x14ac:dyDescent="0.3">
      <c r="A1271" s="664">
        <v>30</v>
      </c>
      <c r="B1271" s="665" t="s">
        <v>521</v>
      </c>
      <c r="C1271" s="665" t="s">
        <v>3971</v>
      </c>
      <c r="D1271" s="746" t="s">
        <v>5323</v>
      </c>
      <c r="E1271" s="747" t="s">
        <v>3986</v>
      </c>
      <c r="F1271" s="665" t="s">
        <v>3966</v>
      </c>
      <c r="G1271" s="665" t="s">
        <v>4786</v>
      </c>
      <c r="H1271" s="665" t="s">
        <v>522</v>
      </c>
      <c r="I1271" s="665" t="s">
        <v>4787</v>
      </c>
      <c r="J1271" s="665" t="s">
        <v>1050</v>
      </c>
      <c r="K1271" s="665" t="s">
        <v>3765</v>
      </c>
      <c r="L1271" s="666">
        <v>0</v>
      </c>
      <c r="M1271" s="666">
        <v>0</v>
      </c>
      <c r="N1271" s="665">
        <v>2</v>
      </c>
      <c r="O1271" s="748">
        <v>1.5</v>
      </c>
      <c r="P1271" s="666">
        <v>0</v>
      </c>
      <c r="Q1271" s="681"/>
      <c r="R1271" s="665">
        <v>1</v>
      </c>
      <c r="S1271" s="681">
        <v>0.5</v>
      </c>
      <c r="T1271" s="748">
        <v>1</v>
      </c>
      <c r="U1271" s="704">
        <v>0.66666666666666663</v>
      </c>
    </row>
    <row r="1272" spans="1:21" ht="14.4" customHeight="1" x14ac:dyDescent="0.3">
      <c r="A1272" s="664">
        <v>30</v>
      </c>
      <c r="B1272" s="665" t="s">
        <v>521</v>
      </c>
      <c r="C1272" s="665" t="s">
        <v>3971</v>
      </c>
      <c r="D1272" s="746" t="s">
        <v>5323</v>
      </c>
      <c r="E1272" s="747" t="s">
        <v>3986</v>
      </c>
      <c r="F1272" s="665" t="s">
        <v>3966</v>
      </c>
      <c r="G1272" s="665" t="s">
        <v>4786</v>
      </c>
      <c r="H1272" s="665" t="s">
        <v>522</v>
      </c>
      <c r="I1272" s="665" t="s">
        <v>1554</v>
      </c>
      <c r="J1272" s="665" t="s">
        <v>1555</v>
      </c>
      <c r="K1272" s="665" t="s">
        <v>4703</v>
      </c>
      <c r="L1272" s="666">
        <v>120.62</v>
      </c>
      <c r="M1272" s="666">
        <v>361.86</v>
      </c>
      <c r="N1272" s="665">
        <v>3</v>
      </c>
      <c r="O1272" s="748">
        <v>1</v>
      </c>
      <c r="P1272" s="666">
        <v>361.86</v>
      </c>
      <c r="Q1272" s="681">
        <v>1</v>
      </c>
      <c r="R1272" s="665">
        <v>3</v>
      </c>
      <c r="S1272" s="681">
        <v>1</v>
      </c>
      <c r="T1272" s="748">
        <v>1</v>
      </c>
      <c r="U1272" s="704">
        <v>1</v>
      </c>
    </row>
    <row r="1273" spans="1:21" ht="14.4" customHeight="1" x14ac:dyDescent="0.3">
      <c r="A1273" s="664">
        <v>30</v>
      </c>
      <c r="B1273" s="665" t="s">
        <v>521</v>
      </c>
      <c r="C1273" s="665" t="s">
        <v>3971</v>
      </c>
      <c r="D1273" s="746" t="s">
        <v>5323</v>
      </c>
      <c r="E1273" s="747" t="s">
        <v>3986</v>
      </c>
      <c r="F1273" s="665" t="s">
        <v>3966</v>
      </c>
      <c r="G1273" s="665" t="s">
        <v>4690</v>
      </c>
      <c r="H1273" s="665" t="s">
        <v>522</v>
      </c>
      <c r="I1273" s="665" t="s">
        <v>5148</v>
      </c>
      <c r="J1273" s="665" t="s">
        <v>3259</v>
      </c>
      <c r="K1273" s="665" t="s">
        <v>4036</v>
      </c>
      <c r="L1273" s="666">
        <v>0</v>
      </c>
      <c r="M1273" s="666">
        <v>0</v>
      </c>
      <c r="N1273" s="665">
        <v>1</v>
      </c>
      <c r="O1273" s="748">
        <v>1</v>
      </c>
      <c r="P1273" s="666"/>
      <c r="Q1273" s="681"/>
      <c r="R1273" s="665"/>
      <c r="S1273" s="681">
        <v>0</v>
      </c>
      <c r="T1273" s="748"/>
      <c r="U1273" s="704">
        <v>0</v>
      </c>
    </row>
    <row r="1274" spans="1:21" ht="14.4" customHeight="1" x14ac:dyDescent="0.3">
      <c r="A1274" s="664">
        <v>30</v>
      </c>
      <c r="B1274" s="665" t="s">
        <v>521</v>
      </c>
      <c r="C1274" s="665" t="s">
        <v>3971</v>
      </c>
      <c r="D1274" s="746" t="s">
        <v>5323</v>
      </c>
      <c r="E1274" s="747" t="s">
        <v>3986</v>
      </c>
      <c r="F1274" s="665" t="s">
        <v>3966</v>
      </c>
      <c r="G1274" s="665" t="s">
        <v>4795</v>
      </c>
      <c r="H1274" s="665" t="s">
        <v>522</v>
      </c>
      <c r="I1274" s="665" t="s">
        <v>4796</v>
      </c>
      <c r="J1274" s="665" t="s">
        <v>2439</v>
      </c>
      <c r="K1274" s="665" t="s">
        <v>4797</v>
      </c>
      <c r="L1274" s="666">
        <v>35.11</v>
      </c>
      <c r="M1274" s="666">
        <v>210.66</v>
      </c>
      <c r="N1274" s="665">
        <v>6</v>
      </c>
      <c r="O1274" s="748">
        <v>1.5</v>
      </c>
      <c r="P1274" s="666"/>
      <c r="Q1274" s="681">
        <v>0</v>
      </c>
      <c r="R1274" s="665"/>
      <c r="S1274" s="681">
        <v>0</v>
      </c>
      <c r="T1274" s="748"/>
      <c r="U1274" s="704">
        <v>0</v>
      </c>
    </row>
    <row r="1275" spans="1:21" ht="14.4" customHeight="1" x14ac:dyDescent="0.3">
      <c r="A1275" s="664">
        <v>30</v>
      </c>
      <c r="B1275" s="665" t="s">
        <v>521</v>
      </c>
      <c r="C1275" s="665" t="s">
        <v>3971</v>
      </c>
      <c r="D1275" s="746" t="s">
        <v>5323</v>
      </c>
      <c r="E1275" s="747" t="s">
        <v>3986</v>
      </c>
      <c r="F1275" s="665" t="s">
        <v>3966</v>
      </c>
      <c r="G1275" s="665" t="s">
        <v>4803</v>
      </c>
      <c r="H1275" s="665" t="s">
        <v>522</v>
      </c>
      <c r="I1275" s="665" t="s">
        <v>4804</v>
      </c>
      <c r="J1275" s="665" t="s">
        <v>4805</v>
      </c>
      <c r="K1275" s="665" t="s">
        <v>4731</v>
      </c>
      <c r="L1275" s="666">
        <v>0</v>
      </c>
      <c r="M1275" s="666">
        <v>0</v>
      </c>
      <c r="N1275" s="665">
        <v>1</v>
      </c>
      <c r="O1275" s="748">
        <v>0.5</v>
      </c>
      <c r="P1275" s="666"/>
      <c r="Q1275" s="681"/>
      <c r="R1275" s="665"/>
      <c r="S1275" s="681">
        <v>0</v>
      </c>
      <c r="T1275" s="748"/>
      <c r="U1275" s="704">
        <v>0</v>
      </c>
    </row>
    <row r="1276" spans="1:21" ht="14.4" customHeight="1" x14ac:dyDescent="0.3">
      <c r="A1276" s="664">
        <v>30</v>
      </c>
      <c r="B1276" s="665" t="s">
        <v>521</v>
      </c>
      <c r="C1276" s="665" t="s">
        <v>3971</v>
      </c>
      <c r="D1276" s="746" t="s">
        <v>5323</v>
      </c>
      <c r="E1276" s="747" t="s">
        <v>3986</v>
      </c>
      <c r="F1276" s="665" t="s">
        <v>3966</v>
      </c>
      <c r="G1276" s="665" t="s">
        <v>4006</v>
      </c>
      <c r="H1276" s="665" t="s">
        <v>2584</v>
      </c>
      <c r="I1276" s="665" t="s">
        <v>2930</v>
      </c>
      <c r="J1276" s="665" t="s">
        <v>2931</v>
      </c>
      <c r="K1276" s="665" t="s">
        <v>3779</v>
      </c>
      <c r="L1276" s="666">
        <v>132</v>
      </c>
      <c r="M1276" s="666">
        <v>396</v>
      </c>
      <c r="N1276" s="665">
        <v>3</v>
      </c>
      <c r="O1276" s="748">
        <v>0.5</v>
      </c>
      <c r="P1276" s="666"/>
      <c r="Q1276" s="681">
        <v>0</v>
      </c>
      <c r="R1276" s="665"/>
      <c r="S1276" s="681">
        <v>0</v>
      </c>
      <c r="T1276" s="748"/>
      <c r="U1276" s="704">
        <v>0</v>
      </c>
    </row>
    <row r="1277" spans="1:21" ht="14.4" customHeight="1" x14ac:dyDescent="0.3">
      <c r="A1277" s="664">
        <v>30</v>
      </c>
      <c r="B1277" s="665" t="s">
        <v>521</v>
      </c>
      <c r="C1277" s="665" t="s">
        <v>3971</v>
      </c>
      <c r="D1277" s="746" t="s">
        <v>5323</v>
      </c>
      <c r="E1277" s="747" t="s">
        <v>3986</v>
      </c>
      <c r="F1277" s="665" t="s">
        <v>3966</v>
      </c>
      <c r="G1277" s="665" t="s">
        <v>4815</v>
      </c>
      <c r="H1277" s="665" t="s">
        <v>522</v>
      </c>
      <c r="I1277" s="665" t="s">
        <v>1485</v>
      </c>
      <c r="J1277" s="665" t="s">
        <v>1486</v>
      </c>
      <c r="K1277" s="665" t="s">
        <v>4816</v>
      </c>
      <c r="L1277" s="666">
        <v>72.64</v>
      </c>
      <c r="M1277" s="666">
        <v>145.28</v>
      </c>
      <c r="N1277" s="665">
        <v>2</v>
      </c>
      <c r="O1277" s="748">
        <v>1</v>
      </c>
      <c r="P1277" s="666"/>
      <c r="Q1277" s="681">
        <v>0</v>
      </c>
      <c r="R1277" s="665"/>
      <c r="S1277" s="681">
        <v>0</v>
      </c>
      <c r="T1277" s="748"/>
      <c r="U1277" s="704">
        <v>0</v>
      </c>
    </row>
    <row r="1278" spans="1:21" ht="14.4" customHeight="1" x14ac:dyDescent="0.3">
      <c r="A1278" s="664">
        <v>30</v>
      </c>
      <c r="B1278" s="665" t="s">
        <v>521</v>
      </c>
      <c r="C1278" s="665" t="s">
        <v>3971</v>
      </c>
      <c r="D1278" s="746" t="s">
        <v>5323</v>
      </c>
      <c r="E1278" s="747" t="s">
        <v>3986</v>
      </c>
      <c r="F1278" s="665" t="s">
        <v>3966</v>
      </c>
      <c r="G1278" s="665" t="s">
        <v>4815</v>
      </c>
      <c r="H1278" s="665" t="s">
        <v>522</v>
      </c>
      <c r="I1278" s="665" t="s">
        <v>1485</v>
      </c>
      <c r="J1278" s="665" t="s">
        <v>1486</v>
      </c>
      <c r="K1278" s="665" t="s">
        <v>4816</v>
      </c>
      <c r="L1278" s="666">
        <v>54.81</v>
      </c>
      <c r="M1278" s="666">
        <v>219.24</v>
      </c>
      <c r="N1278" s="665">
        <v>4</v>
      </c>
      <c r="O1278" s="748">
        <v>1.5</v>
      </c>
      <c r="P1278" s="666">
        <v>109.62</v>
      </c>
      <c r="Q1278" s="681">
        <v>0.5</v>
      </c>
      <c r="R1278" s="665">
        <v>2</v>
      </c>
      <c r="S1278" s="681">
        <v>0.5</v>
      </c>
      <c r="T1278" s="748">
        <v>0.5</v>
      </c>
      <c r="U1278" s="704">
        <v>0.33333333333333331</v>
      </c>
    </row>
    <row r="1279" spans="1:21" ht="14.4" customHeight="1" x14ac:dyDescent="0.3">
      <c r="A1279" s="664">
        <v>30</v>
      </c>
      <c r="B1279" s="665" t="s">
        <v>521</v>
      </c>
      <c r="C1279" s="665" t="s">
        <v>3971</v>
      </c>
      <c r="D1279" s="746" t="s">
        <v>5323</v>
      </c>
      <c r="E1279" s="747" t="s">
        <v>3986</v>
      </c>
      <c r="F1279" s="665" t="s">
        <v>3966</v>
      </c>
      <c r="G1279" s="665" t="s">
        <v>4815</v>
      </c>
      <c r="H1279" s="665" t="s">
        <v>522</v>
      </c>
      <c r="I1279" s="665" t="s">
        <v>5149</v>
      </c>
      <c r="J1279" s="665" t="s">
        <v>5150</v>
      </c>
      <c r="K1279" s="665" t="s">
        <v>5151</v>
      </c>
      <c r="L1279" s="666">
        <v>24.35</v>
      </c>
      <c r="M1279" s="666">
        <v>48.7</v>
      </c>
      <c r="N1279" s="665">
        <v>2</v>
      </c>
      <c r="O1279" s="748">
        <v>1</v>
      </c>
      <c r="P1279" s="666">
        <v>48.7</v>
      </c>
      <c r="Q1279" s="681">
        <v>1</v>
      </c>
      <c r="R1279" s="665">
        <v>2</v>
      </c>
      <c r="S1279" s="681">
        <v>1</v>
      </c>
      <c r="T1279" s="748">
        <v>1</v>
      </c>
      <c r="U1279" s="704">
        <v>1</v>
      </c>
    </row>
    <row r="1280" spans="1:21" ht="14.4" customHeight="1" x14ac:dyDescent="0.3">
      <c r="A1280" s="664">
        <v>30</v>
      </c>
      <c r="B1280" s="665" t="s">
        <v>521</v>
      </c>
      <c r="C1280" s="665" t="s">
        <v>3971</v>
      </c>
      <c r="D1280" s="746" t="s">
        <v>5323</v>
      </c>
      <c r="E1280" s="747" t="s">
        <v>3986</v>
      </c>
      <c r="F1280" s="665" t="s">
        <v>3966</v>
      </c>
      <c r="G1280" s="665" t="s">
        <v>4815</v>
      </c>
      <c r="H1280" s="665" t="s">
        <v>522</v>
      </c>
      <c r="I1280" s="665" t="s">
        <v>5152</v>
      </c>
      <c r="J1280" s="665" t="s">
        <v>5153</v>
      </c>
      <c r="K1280" s="665" t="s">
        <v>5154</v>
      </c>
      <c r="L1280" s="666">
        <v>73.069999999999993</v>
      </c>
      <c r="M1280" s="666">
        <v>292.27999999999997</v>
      </c>
      <c r="N1280" s="665">
        <v>4</v>
      </c>
      <c r="O1280" s="748">
        <v>1.5</v>
      </c>
      <c r="P1280" s="666">
        <v>146.13999999999999</v>
      </c>
      <c r="Q1280" s="681">
        <v>0.5</v>
      </c>
      <c r="R1280" s="665">
        <v>2</v>
      </c>
      <c r="S1280" s="681">
        <v>0.5</v>
      </c>
      <c r="T1280" s="748">
        <v>0.5</v>
      </c>
      <c r="U1280" s="704">
        <v>0.33333333333333331</v>
      </c>
    </row>
    <row r="1281" spans="1:21" ht="14.4" customHeight="1" x14ac:dyDescent="0.3">
      <c r="A1281" s="664">
        <v>30</v>
      </c>
      <c r="B1281" s="665" t="s">
        <v>521</v>
      </c>
      <c r="C1281" s="665" t="s">
        <v>3971</v>
      </c>
      <c r="D1281" s="746" t="s">
        <v>5323</v>
      </c>
      <c r="E1281" s="747" t="s">
        <v>3986</v>
      </c>
      <c r="F1281" s="665" t="s">
        <v>3966</v>
      </c>
      <c r="G1281" s="665" t="s">
        <v>4163</v>
      </c>
      <c r="H1281" s="665" t="s">
        <v>522</v>
      </c>
      <c r="I1281" s="665" t="s">
        <v>4825</v>
      </c>
      <c r="J1281" s="665" t="s">
        <v>785</v>
      </c>
      <c r="K1281" s="665" t="s">
        <v>4164</v>
      </c>
      <c r="L1281" s="666">
        <v>91.11</v>
      </c>
      <c r="M1281" s="666">
        <v>273.33</v>
      </c>
      <c r="N1281" s="665">
        <v>3</v>
      </c>
      <c r="O1281" s="748">
        <v>0.5</v>
      </c>
      <c r="P1281" s="666"/>
      <c r="Q1281" s="681">
        <v>0</v>
      </c>
      <c r="R1281" s="665"/>
      <c r="S1281" s="681">
        <v>0</v>
      </c>
      <c r="T1281" s="748"/>
      <c r="U1281" s="704">
        <v>0</v>
      </c>
    </row>
    <row r="1282" spans="1:21" ht="14.4" customHeight="1" x14ac:dyDescent="0.3">
      <c r="A1282" s="664">
        <v>30</v>
      </c>
      <c r="B1282" s="665" t="s">
        <v>521</v>
      </c>
      <c r="C1282" s="665" t="s">
        <v>3971</v>
      </c>
      <c r="D1282" s="746" t="s">
        <v>5323</v>
      </c>
      <c r="E1282" s="747" t="s">
        <v>3986</v>
      </c>
      <c r="F1282" s="665" t="s">
        <v>3966</v>
      </c>
      <c r="G1282" s="665" t="s">
        <v>4163</v>
      </c>
      <c r="H1282" s="665" t="s">
        <v>522</v>
      </c>
      <c r="I1282" s="665" t="s">
        <v>2291</v>
      </c>
      <c r="J1282" s="665" t="s">
        <v>785</v>
      </c>
      <c r="K1282" s="665" t="s">
        <v>5117</v>
      </c>
      <c r="L1282" s="666">
        <v>182.22</v>
      </c>
      <c r="M1282" s="666">
        <v>182.22</v>
      </c>
      <c r="N1282" s="665">
        <v>1</v>
      </c>
      <c r="O1282" s="748">
        <v>1</v>
      </c>
      <c r="P1282" s="666"/>
      <c r="Q1282" s="681">
        <v>0</v>
      </c>
      <c r="R1282" s="665"/>
      <c r="S1282" s="681">
        <v>0</v>
      </c>
      <c r="T1282" s="748"/>
      <c r="U1282" s="704">
        <v>0</v>
      </c>
    </row>
    <row r="1283" spans="1:21" ht="14.4" customHeight="1" x14ac:dyDescent="0.3">
      <c r="A1283" s="664">
        <v>30</v>
      </c>
      <c r="B1283" s="665" t="s">
        <v>521</v>
      </c>
      <c r="C1283" s="665" t="s">
        <v>3971</v>
      </c>
      <c r="D1283" s="746" t="s">
        <v>5323</v>
      </c>
      <c r="E1283" s="747" t="s">
        <v>3986</v>
      </c>
      <c r="F1283" s="665" t="s">
        <v>3966</v>
      </c>
      <c r="G1283" s="665" t="s">
        <v>4163</v>
      </c>
      <c r="H1283" s="665" t="s">
        <v>522</v>
      </c>
      <c r="I1283" s="665" t="s">
        <v>4661</v>
      </c>
      <c r="J1283" s="665" t="s">
        <v>785</v>
      </c>
      <c r="K1283" s="665" t="s">
        <v>4164</v>
      </c>
      <c r="L1283" s="666">
        <v>91.11</v>
      </c>
      <c r="M1283" s="666">
        <v>273.33</v>
      </c>
      <c r="N1283" s="665">
        <v>3</v>
      </c>
      <c r="O1283" s="748">
        <v>0.5</v>
      </c>
      <c r="P1283" s="666"/>
      <c r="Q1283" s="681">
        <v>0</v>
      </c>
      <c r="R1283" s="665"/>
      <c r="S1283" s="681">
        <v>0</v>
      </c>
      <c r="T1283" s="748"/>
      <c r="U1283" s="704">
        <v>0</v>
      </c>
    </row>
    <row r="1284" spans="1:21" ht="14.4" customHeight="1" x14ac:dyDescent="0.3">
      <c r="A1284" s="664">
        <v>30</v>
      </c>
      <c r="B1284" s="665" t="s">
        <v>521</v>
      </c>
      <c r="C1284" s="665" t="s">
        <v>3971</v>
      </c>
      <c r="D1284" s="746" t="s">
        <v>5323</v>
      </c>
      <c r="E1284" s="747" t="s">
        <v>3986</v>
      </c>
      <c r="F1284" s="665" t="s">
        <v>3966</v>
      </c>
      <c r="G1284" s="665" t="s">
        <v>4163</v>
      </c>
      <c r="H1284" s="665" t="s">
        <v>522</v>
      </c>
      <c r="I1284" s="665" t="s">
        <v>5116</v>
      </c>
      <c r="J1284" s="665" t="s">
        <v>785</v>
      </c>
      <c r="K1284" s="665" t="s">
        <v>5117</v>
      </c>
      <c r="L1284" s="666">
        <v>0</v>
      </c>
      <c r="M1284" s="666">
        <v>0</v>
      </c>
      <c r="N1284" s="665">
        <v>1</v>
      </c>
      <c r="O1284" s="748">
        <v>0.5</v>
      </c>
      <c r="P1284" s="666"/>
      <c r="Q1284" s="681"/>
      <c r="R1284" s="665"/>
      <c r="S1284" s="681">
        <v>0</v>
      </c>
      <c r="T1284" s="748"/>
      <c r="U1284" s="704">
        <v>0</v>
      </c>
    </row>
    <row r="1285" spans="1:21" ht="14.4" customHeight="1" x14ac:dyDescent="0.3">
      <c r="A1285" s="664">
        <v>30</v>
      </c>
      <c r="B1285" s="665" t="s">
        <v>521</v>
      </c>
      <c r="C1285" s="665" t="s">
        <v>3971</v>
      </c>
      <c r="D1285" s="746" t="s">
        <v>5323</v>
      </c>
      <c r="E1285" s="747" t="s">
        <v>3986</v>
      </c>
      <c r="F1285" s="665" t="s">
        <v>3966</v>
      </c>
      <c r="G1285" s="665" t="s">
        <v>4163</v>
      </c>
      <c r="H1285" s="665" t="s">
        <v>522</v>
      </c>
      <c r="I1285" s="665" t="s">
        <v>5155</v>
      </c>
      <c r="J1285" s="665" t="s">
        <v>785</v>
      </c>
      <c r="K1285" s="665" t="s">
        <v>5117</v>
      </c>
      <c r="L1285" s="666">
        <v>0</v>
      </c>
      <c r="M1285" s="666">
        <v>0</v>
      </c>
      <c r="N1285" s="665">
        <v>1</v>
      </c>
      <c r="O1285" s="748">
        <v>0.5</v>
      </c>
      <c r="P1285" s="666"/>
      <c r="Q1285" s="681"/>
      <c r="R1285" s="665"/>
      <c r="S1285" s="681">
        <v>0</v>
      </c>
      <c r="T1285" s="748"/>
      <c r="U1285" s="704">
        <v>0</v>
      </c>
    </row>
    <row r="1286" spans="1:21" ht="14.4" customHeight="1" x14ac:dyDescent="0.3">
      <c r="A1286" s="664">
        <v>30</v>
      </c>
      <c r="B1286" s="665" t="s">
        <v>521</v>
      </c>
      <c r="C1286" s="665" t="s">
        <v>3971</v>
      </c>
      <c r="D1286" s="746" t="s">
        <v>5323</v>
      </c>
      <c r="E1286" s="747" t="s">
        <v>3986</v>
      </c>
      <c r="F1286" s="665" t="s">
        <v>3966</v>
      </c>
      <c r="G1286" s="665" t="s">
        <v>4009</v>
      </c>
      <c r="H1286" s="665" t="s">
        <v>522</v>
      </c>
      <c r="I1286" s="665" t="s">
        <v>1748</v>
      </c>
      <c r="J1286" s="665" t="s">
        <v>1749</v>
      </c>
      <c r="K1286" s="665" t="s">
        <v>3722</v>
      </c>
      <c r="L1286" s="666">
        <v>0</v>
      </c>
      <c r="M1286" s="666">
        <v>0</v>
      </c>
      <c r="N1286" s="665">
        <v>17</v>
      </c>
      <c r="O1286" s="748">
        <v>5</v>
      </c>
      <c r="P1286" s="666">
        <v>0</v>
      </c>
      <c r="Q1286" s="681"/>
      <c r="R1286" s="665">
        <v>17</v>
      </c>
      <c r="S1286" s="681">
        <v>1</v>
      </c>
      <c r="T1286" s="748">
        <v>5</v>
      </c>
      <c r="U1286" s="704">
        <v>1</v>
      </c>
    </row>
    <row r="1287" spans="1:21" ht="14.4" customHeight="1" x14ac:dyDescent="0.3">
      <c r="A1287" s="664">
        <v>30</v>
      </c>
      <c r="B1287" s="665" t="s">
        <v>521</v>
      </c>
      <c r="C1287" s="665" t="s">
        <v>3971</v>
      </c>
      <c r="D1287" s="746" t="s">
        <v>5323</v>
      </c>
      <c r="E1287" s="747" t="s">
        <v>3986</v>
      </c>
      <c r="F1287" s="665" t="s">
        <v>3966</v>
      </c>
      <c r="G1287" s="665" t="s">
        <v>4402</v>
      </c>
      <c r="H1287" s="665" t="s">
        <v>522</v>
      </c>
      <c r="I1287" s="665" t="s">
        <v>5156</v>
      </c>
      <c r="J1287" s="665" t="s">
        <v>5119</v>
      </c>
      <c r="K1287" s="665" t="s">
        <v>4408</v>
      </c>
      <c r="L1287" s="666">
        <v>528.44000000000005</v>
      </c>
      <c r="M1287" s="666">
        <v>2113.7600000000002</v>
      </c>
      <c r="N1287" s="665">
        <v>4</v>
      </c>
      <c r="O1287" s="748">
        <v>1.5</v>
      </c>
      <c r="P1287" s="666"/>
      <c r="Q1287" s="681">
        <v>0</v>
      </c>
      <c r="R1287" s="665"/>
      <c r="S1287" s="681">
        <v>0</v>
      </c>
      <c r="T1287" s="748"/>
      <c r="U1287" s="704">
        <v>0</v>
      </c>
    </row>
    <row r="1288" spans="1:21" ht="14.4" customHeight="1" x14ac:dyDescent="0.3">
      <c r="A1288" s="664">
        <v>30</v>
      </c>
      <c r="B1288" s="665" t="s">
        <v>521</v>
      </c>
      <c r="C1288" s="665" t="s">
        <v>3971</v>
      </c>
      <c r="D1288" s="746" t="s">
        <v>5323</v>
      </c>
      <c r="E1288" s="747" t="s">
        <v>3986</v>
      </c>
      <c r="F1288" s="665" t="s">
        <v>3966</v>
      </c>
      <c r="G1288" s="665" t="s">
        <v>4402</v>
      </c>
      <c r="H1288" s="665" t="s">
        <v>522</v>
      </c>
      <c r="I1288" s="665" t="s">
        <v>892</v>
      </c>
      <c r="J1288" s="665" t="s">
        <v>5157</v>
      </c>
      <c r="K1288" s="665" t="s">
        <v>3721</v>
      </c>
      <c r="L1288" s="666">
        <v>0</v>
      </c>
      <c r="M1288" s="666">
        <v>0</v>
      </c>
      <c r="N1288" s="665">
        <v>3</v>
      </c>
      <c r="O1288" s="748">
        <v>1</v>
      </c>
      <c r="P1288" s="666">
        <v>0</v>
      </c>
      <c r="Q1288" s="681"/>
      <c r="R1288" s="665">
        <v>3</v>
      </c>
      <c r="S1288" s="681">
        <v>1</v>
      </c>
      <c r="T1288" s="748">
        <v>1</v>
      </c>
      <c r="U1288" s="704">
        <v>1</v>
      </c>
    </row>
    <row r="1289" spans="1:21" ht="14.4" customHeight="1" x14ac:dyDescent="0.3">
      <c r="A1289" s="664">
        <v>30</v>
      </c>
      <c r="B1289" s="665" t="s">
        <v>521</v>
      </c>
      <c r="C1289" s="665" t="s">
        <v>3971</v>
      </c>
      <c r="D1289" s="746" t="s">
        <v>5323</v>
      </c>
      <c r="E1289" s="747" t="s">
        <v>3986</v>
      </c>
      <c r="F1289" s="665" t="s">
        <v>3966</v>
      </c>
      <c r="G1289" s="665" t="s">
        <v>4402</v>
      </c>
      <c r="H1289" s="665" t="s">
        <v>522</v>
      </c>
      <c r="I1289" s="665" t="s">
        <v>5158</v>
      </c>
      <c r="J1289" s="665" t="s">
        <v>4828</v>
      </c>
      <c r="K1289" s="665" t="s">
        <v>3721</v>
      </c>
      <c r="L1289" s="666">
        <v>0</v>
      </c>
      <c r="M1289" s="666">
        <v>0</v>
      </c>
      <c r="N1289" s="665">
        <v>5</v>
      </c>
      <c r="O1289" s="748">
        <v>2</v>
      </c>
      <c r="P1289" s="666">
        <v>0</v>
      </c>
      <c r="Q1289" s="681"/>
      <c r="R1289" s="665">
        <v>2</v>
      </c>
      <c r="S1289" s="681">
        <v>0.4</v>
      </c>
      <c r="T1289" s="748">
        <v>1</v>
      </c>
      <c r="U1289" s="704">
        <v>0.5</v>
      </c>
    </row>
    <row r="1290" spans="1:21" ht="14.4" customHeight="1" x14ac:dyDescent="0.3">
      <c r="A1290" s="664">
        <v>30</v>
      </c>
      <c r="B1290" s="665" t="s">
        <v>521</v>
      </c>
      <c r="C1290" s="665" t="s">
        <v>3971</v>
      </c>
      <c r="D1290" s="746" t="s">
        <v>5323</v>
      </c>
      <c r="E1290" s="747" t="s">
        <v>3986</v>
      </c>
      <c r="F1290" s="665" t="s">
        <v>3966</v>
      </c>
      <c r="G1290" s="665" t="s">
        <v>4830</v>
      </c>
      <c r="H1290" s="665" t="s">
        <v>522</v>
      </c>
      <c r="I1290" s="665" t="s">
        <v>4831</v>
      </c>
      <c r="J1290" s="665" t="s">
        <v>4832</v>
      </c>
      <c r="K1290" s="665" t="s">
        <v>4833</v>
      </c>
      <c r="L1290" s="666">
        <v>0</v>
      </c>
      <c r="M1290" s="666">
        <v>0</v>
      </c>
      <c r="N1290" s="665">
        <v>1</v>
      </c>
      <c r="O1290" s="748">
        <v>1</v>
      </c>
      <c r="P1290" s="666">
        <v>0</v>
      </c>
      <c r="Q1290" s="681"/>
      <c r="R1290" s="665">
        <v>1</v>
      </c>
      <c r="S1290" s="681">
        <v>1</v>
      </c>
      <c r="T1290" s="748">
        <v>1</v>
      </c>
      <c r="U1290" s="704">
        <v>1</v>
      </c>
    </row>
    <row r="1291" spans="1:21" ht="14.4" customHeight="1" x14ac:dyDescent="0.3">
      <c r="A1291" s="664">
        <v>30</v>
      </c>
      <c r="B1291" s="665" t="s">
        <v>521</v>
      </c>
      <c r="C1291" s="665" t="s">
        <v>3971</v>
      </c>
      <c r="D1291" s="746" t="s">
        <v>5323</v>
      </c>
      <c r="E1291" s="747" t="s">
        <v>3986</v>
      </c>
      <c r="F1291" s="665" t="s">
        <v>3966</v>
      </c>
      <c r="G1291" s="665" t="s">
        <v>4173</v>
      </c>
      <c r="H1291" s="665" t="s">
        <v>2584</v>
      </c>
      <c r="I1291" s="665" t="s">
        <v>2861</v>
      </c>
      <c r="J1291" s="665" t="s">
        <v>2862</v>
      </c>
      <c r="K1291" s="665" t="s">
        <v>3722</v>
      </c>
      <c r="L1291" s="666">
        <v>85.16</v>
      </c>
      <c r="M1291" s="666">
        <v>170.32</v>
      </c>
      <c r="N1291" s="665">
        <v>2</v>
      </c>
      <c r="O1291" s="748">
        <v>0.5</v>
      </c>
      <c r="P1291" s="666">
        <v>170.32</v>
      </c>
      <c r="Q1291" s="681">
        <v>1</v>
      </c>
      <c r="R1291" s="665">
        <v>2</v>
      </c>
      <c r="S1291" s="681">
        <v>1</v>
      </c>
      <c r="T1291" s="748">
        <v>0.5</v>
      </c>
      <c r="U1291" s="704">
        <v>1</v>
      </c>
    </row>
    <row r="1292" spans="1:21" ht="14.4" customHeight="1" x14ac:dyDescent="0.3">
      <c r="A1292" s="664">
        <v>30</v>
      </c>
      <c r="B1292" s="665" t="s">
        <v>521</v>
      </c>
      <c r="C1292" s="665" t="s">
        <v>3971</v>
      </c>
      <c r="D1292" s="746" t="s">
        <v>5323</v>
      </c>
      <c r="E1292" s="747" t="s">
        <v>3986</v>
      </c>
      <c r="F1292" s="665" t="s">
        <v>3966</v>
      </c>
      <c r="G1292" s="665" t="s">
        <v>4853</v>
      </c>
      <c r="H1292" s="665" t="s">
        <v>2584</v>
      </c>
      <c r="I1292" s="665" t="s">
        <v>2675</v>
      </c>
      <c r="J1292" s="665" t="s">
        <v>2676</v>
      </c>
      <c r="K1292" s="665" t="s">
        <v>3789</v>
      </c>
      <c r="L1292" s="666">
        <v>185.34</v>
      </c>
      <c r="M1292" s="666">
        <v>556.02</v>
      </c>
      <c r="N1292" s="665">
        <v>3</v>
      </c>
      <c r="O1292" s="748">
        <v>0.5</v>
      </c>
      <c r="P1292" s="666"/>
      <c r="Q1292" s="681">
        <v>0</v>
      </c>
      <c r="R1292" s="665"/>
      <c r="S1292" s="681">
        <v>0</v>
      </c>
      <c r="T1292" s="748"/>
      <c r="U1292" s="704">
        <v>0</v>
      </c>
    </row>
    <row r="1293" spans="1:21" ht="14.4" customHeight="1" x14ac:dyDescent="0.3">
      <c r="A1293" s="664">
        <v>30</v>
      </c>
      <c r="B1293" s="665" t="s">
        <v>521</v>
      </c>
      <c r="C1293" s="665" t="s">
        <v>3971</v>
      </c>
      <c r="D1293" s="746" t="s">
        <v>5323</v>
      </c>
      <c r="E1293" s="747" t="s">
        <v>3986</v>
      </c>
      <c r="F1293" s="665" t="s">
        <v>3966</v>
      </c>
      <c r="G1293" s="665" t="s">
        <v>5159</v>
      </c>
      <c r="H1293" s="665" t="s">
        <v>522</v>
      </c>
      <c r="I1293" s="665" t="s">
        <v>5160</v>
      </c>
      <c r="J1293" s="665" t="s">
        <v>5161</v>
      </c>
      <c r="K1293" s="665" t="s">
        <v>5162</v>
      </c>
      <c r="L1293" s="666">
        <v>0</v>
      </c>
      <c r="M1293" s="666">
        <v>0</v>
      </c>
      <c r="N1293" s="665">
        <v>1</v>
      </c>
      <c r="O1293" s="748">
        <v>0.5</v>
      </c>
      <c r="P1293" s="666">
        <v>0</v>
      </c>
      <c r="Q1293" s="681"/>
      <c r="R1293" s="665">
        <v>1</v>
      </c>
      <c r="S1293" s="681">
        <v>1</v>
      </c>
      <c r="T1293" s="748">
        <v>0.5</v>
      </c>
      <c r="U1293" s="704">
        <v>1</v>
      </c>
    </row>
    <row r="1294" spans="1:21" ht="14.4" customHeight="1" x14ac:dyDescent="0.3">
      <c r="A1294" s="664">
        <v>30</v>
      </c>
      <c r="B1294" s="665" t="s">
        <v>521</v>
      </c>
      <c r="C1294" s="665" t="s">
        <v>3971</v>
      </c>
      <c r="D1294" s="746" t="s">
        <v>5323</v>
      </c>
      <c r="E1294" s="747" t="s">
        <v>3986</v>
      </c>
      <c r="F1294" s="665" t="s">
        <v>3966</v>
      </c>
      <c r="G1294" s="665" t="s">
        <v>5163</v>
      </c>
      <c r="H1294" s="665" t="s">
        <v>522</v>
      </c>
      <c r="I1294" s="665" t="s">
        <v>5164</v>
      </c>
      <c r="J1294" s="665" t="s">
        <v>797</v>
      </c>
      <c r="K1294" s="665" t="s">
        <v>5165</v>
      </c>
      <c r="L1294" s="666">
        <v>0</v>
      </c>
      <c r="M1294" s="666">
        <v>0</v>
      </c>
      <c r="N1294" s="665">
        <v>6</v>
      </c>
      <c r="O1294" s="748">
        <v>1.5</v>
      </c>
      <c r="P1294" s="666"/>
      <c r="Q1294" s="681"/>
      <c r="R1294" s="665"/>
      <c r="S1294" s="681">
        <v>0</v>
      </c>
      <c r="T1294" s="748"/>
      <c r="U1294" s="704">
        <v>0</v>
      </c>
    </row>
    <row r="1295" spans="1:21" ht="14.4" customHeight="1" x14ac:dyDescent="0.3">
      <c r="A1295" s="664">
        <v>30</v>
      </c>
      <c r="B1295" s="665" t="s">
        <v>521</v>
      </c>
      <c r="C1295" s="665" t="s">
        <v>3971</v>
      </c>
      <c r="D1295" s="746" t="s">
        <v>5323</v>
      </c>
      <c r="E1295" s="747" t="s">
        <v>3986</v>
      </c>
      <c r="F1295" s="665" t="s">
        <v>3966</v>
      </c>
      <c r="G1295" s="665" t="s">
        <v>4664</v>
      </c>
      <c r="H1295" s="665" t="s">
        <v>522</v>
      </c>
      <c r="I1295" s="665" t="s">
        <v>1011</v>
      </c>
      <c r="J1295" s="665" t="s">
        <v>1012</v>
      </c>
      <c r="K1295" s="665" t="s">
        <v>4665</v>
      </c>
      <c r="L1295" s="666">
        <v>107.27</v>
      </c>
      <c r="M1295" s="666">
        <v>5041.6899999999996</v>
      </c>
      <c r="N1295" s="665">
        <v>47</v>
      </c>
      <c r="O1295" s="748">
        <v>8</v>
      </c>
      <c r="P1295" s="666">
        <v>1287.24</v>
      </c>
      <c r="Q1295" s="681">
        <v>0.25531914893617025</v>
      </c>
      <c r="R1295" s="665">
        <v>12</v>
      </c>
      <c r="S1295" s="681">
        <v>0.25531914893617019</v>
      </c>
      <c r="T1295" s="748">
        <v>2.5</v>
      </c>
      <c r="U1295" s="704">
        <v>0.3125</v>
      </c>
    </row>
    <row r="1296" spans="1:21" ht="14.4" customHeight="1" x14ac:dyDescent="0.3">
      <c r="A1296" s="664">
        <v>30</v>
      </c>
      <c r="B1296" s="665" t="s">
        <v>521</v>
      </c>
      <c r="C1296" s="665" t="s">
        <v>3971</v>
      </c>
      <c r="D1296" s="746" t="s">
        <v>5323</v>
      </c>
      <c r="E1296" s="747" t="s">
        <v>3986</v>
      </c>
      <c r="F1296" s="665" t="s">
        <v>3966</v>
      </c>
      <c r="G1296" s="665" t="s">
        <v>4023</v>
      </c>
      <c r="H1296" s="665" t="s">
        <v>522</v>
      </c>
      <c r="I1296" s="665" t="s">
        <v>1116</v>
      </c>
      <c r="J1296" s="665" t="s">
        <v>1117</v>
      </c>
      <c r="K1296" s="665" t="s">
        <v>4202</v>
      </c>
      <c r="L1296" s="666">
        <v>50.64</v>
      </c>
      <c r="M1296" s="666">
        <v>303.84000000000003</v>
      </c>
      <c r="N1296" s="665">
        <v>6</v>
      </c>
      <c r="O1296" s="748">
        <v>1</v>
      </c>
      <c r="P1296" s="666"/>
      <c r="Q1296" s="681">
        <v>0</v>
      </c>
      <c r="R1296" s="665"/>
      <c r="S1296" s="681">
        <v>0</v>
      </c>
      <c r="T1296" s="748"/>
      <c r="U1296" s="704">
        <v>0</v>
      </c>
    </row>
    <row r="1297" spans="1:21" ht="14.4" customHeight="1" x14ac:dyDescent="0.3">
      <c r="A1297" s="664">
        <v>30</v>
      </c>
      <c r="B1297" s="665" t="s">
        <v>521</v>
      </c>
      <c r="C1297" s="665" t="s">
        <v>3971</v>
      </c>
      <c r="D1297" s="746" t="s">
        <v>5323</v>
      </c>
      <c r="E1297" s="747" t="s">
        <v>3986</v>
      </c>
      <c r="F1297" s="665" t="s">
        <v>3966</v>
      </c>
      <c r="G1297" s="665" t="s">
        <v>4203</v>
      </c>
      <c r="H1297" s="665" t="s">
        <v>522</v>
      </c>
      <c r="I1297" s="665" t="s">
        <v>1213</v>
      </c>
      <c r="J1297" s="665" t="s">
        <v>1214</v>
      </c>
      <c r="K1297" s="665" t="s">
        <v>4204</v>
      </c>
      <c r="L1297" s="666">
        <v>33</v>
      </c>
      <c r="M1297" s="666">
        <v>99</v>
      </c>
      <c r="N1297" s="665">
        <v>3</v>
      </c>
      <c r="O1297" s="748">
        <v>0.5</v>
      </c>
      <c r="P1297" s="666"/>
      <c r="Q1297" s="681">
        <v>0</v>
      </c>
      <c r="R1297" s="665"/>
      <c r="S1297" s="681">
        <v>0</v>
      </c>
      <c r="T1297" s="748"/>
      <c r="U1297" s="704">
        <v>0</v>
      </c>
    </row>
    <row r="1298" spans="1:21" ht="14.4" customHeight="1" x14ac:dyDescent="0.3">
      <c r="A1298" s="664">
        <v>30</v>
      </c>
      <c r="B1298" s="665" t="s">
        <v>521</v>
      </c>
      <c r="C1298" s="665" t="s">
        <v>3971</v>
      </c>
      <c r="D1298" s="746" t="s">
        <v>5323</v>
      </c>
      <c r="E1298" s="747" t="s">
        <v>3986</v>
      </c>
      <c r="F1298" s="665" t="s">
        <v>3966</v>
      </c>
      <c r="G1298" s="665" t="s">
        <v>4207</v>
      </c>
      <c r="H1298" s="665" t="s">
        <v>522</v>
      </c>
      <c r="I1298" s="665" t="s">
        <v>1797</v>
      </c>
      <c r="J1298" s="665" t="s">
        <v>1798</v>
      </c>
      <c r="K1298" s="665" t="s">
        <v>4208</v>
      </c>
      <c r="L1298" s="666">
        <v>34.15</v>
      </c>
      <c r="M1298" s="666">
        <v>34.15</v>
      </c>
      <c r="N1298" s="665">
        <v>1</v>
      </c>
      <c r="O1298" s="748">
        <v>1</v>
      </c>
      <c r="P1298" s="666">
        <v>34.15</v>
      </c>
      <c r="Q1298" s="681">
        <v>1</v>
      </c>
      <c r="R1298" s="665">
        <v>1</v>
      </c>
      <c r="S1298" s="681">
        <v>1</v>
      </c>
      <c r="T1298" s="748">
        <v>1</v>
      </c>
      <c r="U1298" s="704">
        <v>1</v>
      </c>
    </row>
    <row r="1299" spans="1:21" ht="14.4" customHeight="1" x14ac:dyDescent="0.3">
      <c r="A1299" s="664">
        <v>30</v>
      </c>
      <c r="B1299" s="665" t="s">
        <v>521</v>
      </c>
      <c r="C1299" s="665" t="s">
        <v>3971</v>
      </c>
      <c r="D1299" s="746" t="s">
        <v>5323</v>
      </c>
      <c r="E1299" s="747" t="s">
        <v>3986</v>
      </c>
      <c r="F1299" s="665" t="s">
        <v>3966</v>
      </c>
      <c r="G1299" s="665" t="s">
        <v>4207</v>
      </c>
      <c r="H1299" s="665" t="s">
        <v>522</v>
      </c>
      <c r="I1299" s="665" t="s">
        <v>1797</v>
      </c>
      <c r="J1299" s="665" t="s">
        <v>1798</v>
      </c>
      <c r="K1299" s="665" t="s">
        <v>4208</v>
      </c>
      <c r="L1299" s="666">
        <v>34.6</v>
      </c>
      <c r="M1299" s="666">
        <v>242.2</v>
      </c>
      <c r="N1299" s="665">
        <v>7</v>
      </c>
      <c r="O1299" s="748">
        <v>4.5</v>
      </c>
      <c r="P1299" s="666">
        <v>34.6</v>
      </c>
      <c r="Q1299" s="681">
        <v>0.14285714285714288</v>
      </c>
      <c r="R1299" s="665">
        <v>1</v>
      </c>
      <c r="S1299" s="681">
        <v>0.14285714285714285</v>
      </c>
      <c r="T1299" s="748">
        <v>0.5</v>
      </c>
      <c r="U1299" s="704">
        <v>0.1111111111111111</v>
      </c>
    </row>
    <row r="1300" spans="1:21" ht="14.4" customHeight="1" x14ac:dyDescent="0.3">
      <c r="A1300" s="664">
        <v>30</v>
      </c>
      <c r="B1300" s="665" t="s">
        <v>521</v>
      </c>
      <c r="C1300" s="665" t="s">
        <v>3971</v>
      </c>
      <c r="D1300" s="746" t="s">
        <v>5323</v>
      </c>
      <c r="E1300" s="747" t="s">
        <v>3986</v>
      </c>
      <c r="F1300" s="665" t="s">
        <v>3966</v>
      </c>
      <c r="G1300" s="665" t="s">
        <v>4209</v>
      </c>
      <c r="H1300" s="665" t="s">
        <v>522</v>
      </c>
      <c r="I1300" s="665" t="s">
        <v>5166</v>
      </c>
      <c r="J1300" s="665" t="s">
        <v>5167</v>
      </c>
      <c r="K1300" s="665" t="s">
        <v>5168</v>
      </c>
      <c r="L1300" s="666">
        <v>0</v>
      </c>
      <c r="M1300" s="666">
        <v>0</v>
      </c>
      <c r="N1300" s="665">
        <v>3</v>
      </c>
      <c r="O1300" s="748">
        <v>0.5</v>
      </c>
      <c r="P1300" s="666"/>
      <c r="Q1300" s="681"/>
      <c r="R1300" s="665"/>
      <c r="S1300" s="681">
        <v>0</v>
      </c>
      <c r="T1300" s="748"/>
      <c r="U1300" s="704">
        <v>0</v>
      </c>
    </row>
    <row r="1301" spans="1:21" ht="14.4" customHeight="1" x14ac:dyDescent="0.3">
      <c r="A1301" s="664">
        <v>30</v>
      </c>
      <c r="B1301" s="665" t="s">
        <v>521</v>
      </c>
      <c r="C1301" s="665" t="s">
        <v>3971</v>
      </c>
      <c r="D1301" s="746" t="s">
        <v>5323</v>
      </c>
      <c r="E1301" s="747" t="s">
        <v>3986</v>
      </c>
      <c r="F1301" s="665" t="s">
        <v>3966</v>
      </c>
      <c r="G1301" s="665" t="s">
        <v>4209</v>
      </c>
      <c r="H1301" s="665" t="s">
        <v>522</v>
      </c>
      <c r="I1301" s="665" t="s">
        <v>2351</v>
      </c>
      <c r="J1301" s="665" t="s">
        <v>2352</v>
      </c>
      <c r="K1301" s="665" t="s">
        <v>4210</v>
      </c>
      <c r="L1301" s="666">
        <v>49.2</v>
      </c>
      <c r="M1301" s="666">
        <v>98.4</v>
      </c>
      <c r="N1301" s="665">
        <v>2</v>
      </c>
      <c r="O1301" s="748">
        <v>0.5</v>
      </c>
      <c r="P1301" s="666"/>
      <c r="Q1301" s="681">
        <v>0</v>
      </c>
      <c r="R1301" s="665"/>
      <c r="S1301" s="681">
        <v>0</v>
      </c>
      <c r="T1301" s="748"/>
      <c r="U1301" s="704">
        <v>0</v>
      </c>
    </row>
    <row r="1302" spans="1:21" ht="14.4" customHeight="1" x14ac:dyDescent="0.3">
      <c r="A1302" s="664">
        <v>30</v>
      </c>
      <c r="B1302" s="665" t="s">
        <v>521</v>
      </c>
      <c r="C1302" s="665" t="s">
        <v>3971</v>
      </c>
      <c r="D1302" s="746" t="s">
        <v>5323</v>
      </c>
      <c r="E1302" s="747" t="s">
        <v>3986</v>
      </c>
      <c r="F1302" s="665" t="s">
        <v>3966</v>
      </c>
      <c r="G1302" s="665" t="s">
        <v>4891</v>
      </c>
      <c r="H1302" s="665" t="s">
        <v>522</v>
      </c>
      <c r="I1302" s="665" t="s">
        <v>3231</v>
      </c>
      <c r="J1302" s="665" t="s">
        <v>3232</v>
      </c>
      <c r="K1302" s="665" t="s">
        <v>5169</v>
      </c>
      <c r="L1302" s="666">
        <v>48.09</v>
      </c>
      <c r="M1302" s="666">
        <v>144.27000000000001</v>
      </c>
      <c r="N1302" s="665">
        <v>3</v>
      </c>
      <c r="O1302" s="748">
        <v>1.5</v>
      </c>
      <c r="P1302" s="666">
        <v>48.09</v>
      </c>
      <c r="Q1302" s="681">
        <v>0.33333333333333331</v>
      </c>
      <c r="R1302" s="665">
        <v>1</v>
      </c>
      <c r="S1302" s="681">
        <v>0.33333333333333331</v>
      </c>
      <c r="T1302" s="748">
        <v>0.5</v>
      </c>
      <c r="U1302" s="704">
        <v>0.33333333333333331</v>
      </c>
    </row>
    <row r="1303" spans="1:21" ht="14.4" customHeight="1" x14ac:dyDescent="0.3">
      <c r="A1303" s="664">
        <v>30</v>
      </c>
      <c r="B1303" s="665" t="s">
        <v>521</v>
      </c>
      <c r="C1303" s="665" t="s">
        <v>3971</v>
      </c>
      <c r="D1303" s="746" t="s">
        <v>5323</v>
      </c>
      <c r="E1303" s="747" t="s">
        <v>3986</v>
      </c>
      <c r="F1303" s="665" t="s">
        <v>3966</v>
      </c>
      <c r="G1303" s="665" t="s">
        <v>4891</v>
      </c>
      <c r="H1303" s="665" t="s">
        <v>522</v>
      </c>
      <c r="I1303" s="665" t="s">
        <v>4895</v>
      </c>
      <c r="J1303" s="665" t="s">
        <v>3403</v>
      </c>
      <c r="K1303" s="665" t="s">
        <v>4896</v>
      </c>
      <c r="L1303" s="666">
        <v>89.91</v>
      </c>
      <c r="M1303" s="666">
        <v>89.91</v>
      </c>
      <c r="N1303" s="665">
        <v>1</v>
      </c>
      <c r="O1303" s="748">
        <v>1</v>
      </c>
      <c r="P1303" s="666">
        <v>89.91</v>
      </c>
      <c r="Q1303" s="681">
        <v>1</v>
      </c>
      <c r="R1303" s="665">
        <v>1</v>
      </c>
      <c r="S1303" s="681">
        <v>1</v>
      </c>
      <c r="T1303" s="748">
        <v>1</v>
      </c>
      <c r="U1303" s="704">
        <v>1</v>
      </c>
    </row>
    <row r="1304" spans="1:21" ht="14.4" customHeight="1" x14ac:dyDescent="0.3">
      <c r="A1304" s="664">
        <v>30</v>
      </c>
      <c r="B1304" s="665" t="s">
        <v>521</v>
      </c>
      <c r="C1304" s="665" t="s">
        <v>3971</v>
      </c>
      <c r="D1304" s="746" t="s">
        <v>5323</v>
      </c>
      <c r="E1304" s="747" t="s">
        <v>3986</v>
      </c>
      <c r="F1304" s="665" t="s">
        <v>3966</v>
      </c>
      <c r="G1304" s="665" t="s">
        <v>5170</v>
      </c>
      <c r="H1304" s="665" t="s">
        <v>522</v>
      </c>
      <c r="I1304" s="665" t="s">
        <v>5171</v>
      </c>
      <c r="J1304" s="665" t="s">
        <v>5172</v>
      </c>
      <c r="K1304" s="665" t="s">
        <v>5173</v>
      </c>
      <c r="L1304" s="666">
        <v>38.08</v>
      </c>
      <c r="M1304" s="666">
        <v>38.08</v>
      </c>
      <c r="N1304" s="665">
        <v>1</v>
      </c>
      <c r="O1304" s="748">
        <v>0.5</v>
      </c>
      <c r="P1304" s="666">
        <v>38.08</v>
      </c>
      <c r="Q1304" s="681">
        <v>1</v>
      </c>
      <c r="R1304" s="665">
        <v>1</v>
      </c>
      <c r="S1304" s="681">
        <v>1</v>
      </c>
      <c r="T1304" s="748">
        <v>0.5</v>
      </c>
      <c r="U1304" s="704">
        <v>1</v>
      </c>
    </row>
    <row r="1305" spans="1:21" ht="14.4" customHeight="1" x14ac:dyDescent="0.3">
      <c r="A1305" s="664">
        <v>30</v>
      </c>
      <c r="B1305" s="665" t="s">
        <v>521</v>
      </c>
      <c r="C1305" s="665" t="s">
        <v>3971</v>
      </c>
      <c r="D1305" s="746" t="s">
        <v>5323</v>
      </c>
      <c r="E1305" s="747" t="s">
        <v>3986</v>
      </c>
      <c r="F1305" s="665" t="s">
        <v>3966</v>
      </c>
      <c r="G1305" s="665" t="s">
        <v>4034</v>
      </c>
      <c r="H1305" s="665" t="s">
        <v>522</v>
      </c>
      <c r="I1305" s="665" t="s">
        <v>4035</v>
      </c>
      <c r="J1305" s="665" t="s">
        <v>2503</v>
      </c>
      <c r="K1305" s="665" t="s">
        <v>4036</v>
      </c>
      <c r="L1305" s="666">
        <v>98.75</v>
      </c>
      <c r="M1305" s="666">
        <v>296.25</v>
      </c>
      <c r="N1305" s="665">
        <v>3</v>
      </c>
      <c r="O1305" s="748">
        <v>1</v>
      </c>
      <c r="P1305" s="666"/>
      <c r="Q1305" s="681">
        <v>0</v>
      </c>
      <c r="R1305" s="665"/>
      <c r="S1305" s="681">
        <v>0</v>
      </c>
      <c r="T1305" s="748"/>
      <c r="U1305" s="704">
        <v>0</v>
      </c>
    </row>
    <row r="1306" spans="1:21" ht="14.4" customHeight="1" x14ac:dyDescent="0.3">
      <c r="A1306" s="664">
        <v>30</v>
      </c>
      <c r="B1306" s="665" t="s">
        <v>521</v>
      </c>
      <c r="C1306" s="665" t="s">
        <v>3971</v>
      </c>
      <c r="D1306" s="746" t="s">
        <v>5323</v>
      </c>
      <c r="E1306" s="747" t="s">
        <v>3986</v>
      </c>
      <c r="F1306" s="665" t="s">
        <v>3966</v>
      </c>
      <c r="G1306" s="665" t="s">
        <v>5120</v>
      </c>
      <c r="H1306" s="665" t="s">
        <v>522</v>
      </c>
      <c r="I1306" s="665" t="s">
        <v>5174</v>
      </c>
      <c r="J1306" s="665" t="s">
        <v>5122</v>
      </c>
      <c r="K1306" s="665" t="s">
        <v>5175</v>
      </c>
      <c r="L1306" s="666">
        <v>0</v>
      </c>
      <c r="M1306" s="666">
        <v>0</v>
      </c>
      <c r="N1306" s="665">
        <v>1</v>
      </c>
      <c r="O1306" s="748">
        <v>1</v>
      </c>
      <c r="P1306" s="666"/>
      <c r="Q1306" s="681"/>
      <c r="R1306" s="665"/>
      <c r="S1306" s="681">
        <v>0</v>
      </c>
      <c r="T1306" s="748"/>
      <c r="U1306" s="704">
        <v>0</v>
      </c>
    </row>
    <row r="1307" spans="1:21" ht="14.4" customHeight="1" x14ac:dyDescent="0.3">
      <c r="A1307" s="664">
        <v>30</v>
      </c>
      <c r="B1307" s="665" t="s">
        <v>521</v>
      </c>
      <c r="C1307" s="665" t="s">
        <v>3971</v>
      </c>
      <c r="D1307" s="746" t="s">
        <v>5323</v>
      </c>
      <c r="E1307" s="747" t="s">
        <v>3986</v>
      </c>
      <c r="F1307" s="665" t="s">
        <v>3966</v>
      </c>
      <c r="G1307" s="665" t="s">
        <v>4108</v>
      </c>
      <c r="H1307" s="665" t="s">
        <v>2584</v>
      </c>
      <c r="I1307" s="665" t="s">
        <v>3029</v>
      </c>
      <c r="J1307" s="665" t="s">
        <v>3030</v>
      </c>
      <c r="K1307" s="665" t="s">
        <v>3692</v>
      </c>
      <c r="L1307" s="666">
        <v>93.43</v>
      </c>
      <c r="M1307" s="666">
        <v>280.29000000000002</v>
      </c>
      <c r="N1307" s="665">
        <v>3</v>
      </c>
      <c r="O1307" s="748">
        <v>0.5</v>
      </c>
      <c r="P1307" s="666"/>
      <c r="Q1307" s="681">
        <v>0</v>
      </c>
      <c r="R1307" s="665"/>
      <c r="S1307" s="681">
        <v>0</v>
      </c>
      <c r="T1307" s="748"/>
      <c r="U1307" s="704">
        <v>0</v>
      </c>
    </row>
    <row r="1308" spans="1:21" ht="14.4" customHeight="1" x14ac:dyDescent="0.3">
      <c r="A1308" s="664">
        <v>30</v>
      </c>
      <c r="B1308" s="665" t="s">
        <v>521</v>
      </c>
      <c r="C1308" s="665" t="s">
        <v>3971</v>
      </c>
      <c r="D1308" s="746" t="s">
        <v>5323</v>
      </c>
      <c r="E1308" s="747" t="s">
        <v>3986</v>
      </c>
      <c r="F1308" s="665" t="s">
        <v>3966</v>
      </c>
      <c r="G1308" s="665" t="s">
        <v>4906</v>
      </c>
      <c r="H1308" s="665" t="s">
        <v>522</v>
      </c>
      <c r="I1308" s="665" t="s">
        <v>5176</v>
      </c>
      <c r="J1308" s="665" t="s">
        <v>5177</v>
      </c>
      <c r="K1308" s="665" t="s">
        <v>5178</v>
      </c>
      <c r="L1308" s="666">
        <v>0</v>
      </c>
      <c r="M1308" s="666">
        <v>0</v>
      </c>
      <c r="N1308" s="665">
        <v>4</v>
      </c>
      <c r="O1308" s="748">
        <v>2</v>
      </c>
      <c r="P1308" s="666">
        <v>0</v>
      </c>
      <c r="Q1308" s="681"/>
      <c r="R1308" s="665">
        <v>2</v>
      </c>
      <c r="S1308" s="681">
        <v>0.5</v>
      </c>
      <c r="T1308" s="748">
        <v>1</v>
      </c>
      <c r="U1308" s="704">
        <v>0.5</v>
      </c>
    </row>
    <row r="1309" spans="1:21" ht="14.4" customHeight="1" x14ac:dyDescent="0.3">
      <c r="A1309" s="664">
        <v>30</v>
      </c>
      <c r="B1309" s="665" t="s">
        <v>521</v>
      </c>
      <c r="C1309" s="665" t="s">
        <v>3971</v>
      </c>
      <c r="D1309" s="746" t="s">
        <v>5323</v>
      </c>
      <c r="E1309" s="747" t="s">
        <v>3986</v>
      </c>
      <c r="F1309" s="665" t="s">
        <v>3966</v>
      </c>
      <c r="G1309" s="665" t="s">
        <v>4234</v>
      </c>
      <c r="H1309" s="665" t="s">
        <v>522</v>
      </c>
      <c r="I1309" s="665" t="s">
        <v>5179</v>
      </c>
      <c r="J1309" s="665" t="s">
        <v>3982</v>
      </c>
      <c r="K1309" s="665"/>
      <c r="L1309" s="666">
        <v>0</v>
      </c>
      <c r="M1309" s="666">
        <v>0</v>
      </c>
      <c r="N1309" s="665">
        <v>3</v>
      </c>
      <c r="O1309" s="748">
        <v>0.5</v>
      </c>
      <c r="P1309" s="666"/>
      <c r="Q1309" s="681"/>
      <c r="R1309" s="665"/>
      <c r="S1309" s="681">
        <v>0</v>
      </c>
      <c r="T1309" s="748"/>
      <c r="U1309" s="704">
        <v>0</v>
      </c>
    </row>
    <row r="1310" spans="1:21" ht="14.4" customHeight="1" x14ac:dyDescent="0.3">
      <c r="A1310" s="664">
        <v>30</v>
      </c>
      <c r="B1310" s="665" t="s">
        <v>521</v>
      </c>
      <c r="C1310" s="665" t="s">
        <v>3971</v>
      </c>
      <c r="D1310" s="746" t="s">
        <v>5323</v>
      </c>
      <c r="E1310" s="747" t="s">
        <v>3986</v>
      </c>
      <c r="F1310" s="665" t="s">
        <v>3966</v>
      </c>
      <c r="G1310" s="665" t="s">
        <v>4234</v>
      </c>
      <c r="H1310" s="665" t="s">
        <v>522</v>
      </c>
      <c r="I1310" s="665" t="s">
        <v>5180</v>
      </c>
      <c r="J1310" s="665" t="s">
        <v>3982</v>
      </c>
      <c r="K1310" s="665"/>
      <c r="L1310" s="666">
        <v>0</v>
      </c>
      <c r="M1310" s="666">
        <v>0</v>
      </c>
      <c r="N1310" s="665">
        <v>3</v>
      </c>
      <c r="O1310" s="748">
        <v>0.5</v>
      </c>
      <c r="P1310" s="666"/>
      <c r="Q1310" s="681"/>
      <c r="R1310" s="665"/>
      <c r="S1310" s="681">
        <v>0</v>
      </c>
      <c r="T1310" s="748"/>
      <c r="U1310" s="704">
        <v>0</v>
      </c>
    </row>
    <row r="1311" spans="1:21" ht="14.4" customHeight="1" x14ac:dyDescent="0.3">
      <c r="A1311" s="664">
        <v>30</v>
      </c>
      <c r="B1311" s="665" t="s">
        <v>521</v>
      </c>
      <c r="C1311" s="665" t="s">
        <v>3971</v>
      </c>
      <c r="D1311" s="746" t="s">
        <v>5323</v>
      </c>
      <c r="E1311" s="747" t="s">
        <v>3986</v>
      </c>
      <c r="F1311" s="665" t="s">
        <v>3966</v>
      </c>
      <c r="G1311" s="665" t="s">
        <v>4038</v>
      </c>
      <c r="H1311" s="665" t="s">
        <v>522</v>
      </c>
      <c r="I1311" s="665" t="s">
        <v>4039</v>
      </c>
      <c r="J1311" s="665" t="s">
        <v>4040</v>
      </c>
      <c r="K1311" s="665" t="s">
        <v>3869</v>
      </c>
      <c r="L1311" s="666">
        <v>0</v>
      </c>
      <c r="M1311" s="666">
        <v>0</v>
      </c>
      <c r="N1311" s="665">
        <v>12</v>
      </c>
      <c r="O1311" s="748">
        <v>3</v>
      </c>
      <c r="P1311" s="666"/>
      <c r="Q1311" s="681"/>
      <c r="R1311" s="665"/>
      <c r="S1311" s="681">
        <v>0</v>
      </c>
      <c r="T1311" s="748"/>
      <c r="U1311" s="704">
        <v>0</v>
      </c>
    </row>
    <row r="1312" spans="1:21" ht="14.4" customHeight="1" x14ac:dyDescent="0.3">
      <c r="A1312" s="664">
        <v>30</v>
      </c>
      <c r="B1312" s="665" t="s">
        <v>521</v>
      </c>
      <c r="C1312" s="665" t="s">
        <v>3971</v>
      </c>
      <c r="D1312" s="746" t="s">
        <v>5323</v>
      </c>
      <c r="E1312" s="747" t="s">
        <v>3986</v>
      </c>
      <c r="F1312" s="665" t="s">
        <v>3966</v>
      </c>
      <c r="G1312" s="665" t="s">
        <v>4038</v>
      </c>
      <c r="H1312" s="665" t="s">
        <v>522</v>
      </c>
      <c r="I1312" s="665" t="s">
        <v>1255</v>
      </c>
      <c r="J1312" s="665" t="s">
        <v>1245</v>
      </c>
      <c r="K1312" s="665" t="s">
        <v>4422</v>
      </c>
      <c r="L1312" s="666">
        <v>26.37</v>
      </c>
      <c r="M1312" s="666">
        <v>52.74</v>
      </c>
      <c r="N1312" s="665">
        <v>2</v>
      </c>
      <c r="O1312" s="748">
        <v>0.5</v>
      </c>
      <c r="P1312" s="666"/>
      <c r="Q1312" s="681">
        <v>0</v>
      </c>
      <c r="R1312" s="665"/>
      <c r="S1312" s="681">
        <v>0</v>
      </c>
      <c r="T1312" s="748"/>
      <c r="U1312" s="704">
        <v>0</v>
      </c>
    </row>
    <row r="1313" spans="1:21" ht="14.4" customHeight="1" x14ac:dyDescent="0.3">
      <c r="A1313" s="664">
        <v>30</v>
      </c>
      <c r="B1313" s="665" t="s">
        <v>521</v>
      </c>
      <c r="C1313" s="665" t="s">
        <v>3971</v>
      </c>
      <c r="D1313" s="746" t="s">
        <v>5323</v>
      </c>
      <c r="E1313" s="747" t="s">
        <v>3986</v>
      </c>
      <c r="F1313" s="665" t="s">
        <v>3966</v>
      </c>
      <c r="G1313" s="665" t="s">
        <v>4038</v>
      </c>
      <c r="H1313" s="665" t="s">
        <v>522</v>
      </c>
      <c r="I1313" s="665" t="s">
        <v>1436</v>
      </c>
      <c r="J1313" s="665" t="s">
        <v>1004</v>
      </c>
      <c r="K1313" s="665" t="s">
        <v>4239</v>
      </c>
      <c r="L1313" s="666">
        <v>0</v>
      </c>
      <c r="M1313" s="666">
        <v>0</v>
      </c>
      <c r="N1313" s="665">
        <v>3</v>
      </c>
      <c r="O1313" s="748">
        <v>1</v>
      </c>
      <c r="P1313" s="666"/>
      <c r="Q1313" s="681"/>
      <c r="R1313" s="665"/>
      <c r="S1313" s="681">
        <v>0</v>
      </c>
      <c r="T1313" s="748"/>
      <c r="U1313" s="704">
        <v>0</v>
      </c>
    </row>
    <row r="1314" spans="1:21" ht="14.4" customHeight="1" x14ac:dyDescent="0.3">
      <c r="A1314" s="664">
        <v>30</v>
      </c>
      <c r="B1314" s="665" t="s">
        <v>521</v>
      </c>
      <c r="C1314" s="665" t="s">
        <v>3971</v>
      </c>
      <c r="D1314" s="746" t="s">
        <v>5323</v>
      </c>
      <c r="E1314" s="747" t="s">
        <v>3986</v>
      </c>
      <c r="F1314" s="665" t="s">
        <v>3966</v>
      </c>
      <c r="G1314" s="665" t="s">
        <v>4038</v>
      </c>
      <c r="H1314" s="665" t="s">
        <v>522</v>
      </c>
      <c r="I1314" s="665" t="s">
        <v>5181</v>
      </c>
      <c r="J1314" s="665" t="s">
        <v>2394</v>
      </c>
      <c r="K1314" s="665" t="s">
        <v>5182</v>
      </c>
      <c r="L1314" s="666">
        <v>0</v>
      </c>
      <c r="M1314" s="666">
        <v>0</v>
      </c>
      <c r="N1314" s="665">
        <v>2</v>
      </c>
      <c r="O1314" s="748">
        <v>1</v>
      </c>
      <c r="P1314" s="666"/>
      <c r="Q1314" s="681"/>
      <c r="R1314" s="665"/>
      <c r="S1314" s="681">
        <v>0</v>
      </c>
      <c r="T1314" s="748"/>
      <c r="U1314" s="704">
        <v>0</v>
      </c>
    </row>
    <row r="1315" spans="1:21" ht="14.4" customHeight="1" x14ac:dyDescent="0.3">
      <c r="A1315" s="664">
        <v>30</v>
      </c>
      <c r="B1315" s="665" t="s">
        <v>521</v>
      </c>
      <c r="C1315" s="665" t="s">
        <v>3971</v>
      </c>
      <c r="D1315" s="746" t="s">
        <v>5323</v>
      </c>
      <c r="E1315" s="747" t="s">
        <v>3986</v>
      </c>
      <c r="F1315" s="665" t="s">
        <v>3966</v>
      </c>
      <c r="G1315" s="665" t="s">
        <v>5183</v>
      </c>
      <c r="H1315" s="665" t="s">
        <v>522</v>
      </c>
      <c r="I1315" s="665" t="s">
        <v>3319</v>
      </c>
      <c r="J1315" s="665" t="s">
        <v>3320</v>
      </c>
      <c r="K1315" s="665" t="s">
        <v>5184</v>
      </c>
      <c r="L1315" s="666">
        <v>69.59</v>
      </c>
      <c r="M1315" s="666">
        <v>69.59</v>
      </c>
      <c r="N1315" s="665">
        <v>1</v>
      </c>
      <c r="O1315" s="748">
        <v>1</v>
      </c>
      <c r="P1315" s="666">
        <v>69.59</v>
      </c>
      <c r="Q1315" s="681">
        <v>1</v>
      </c>
      <c r="R1315" s="665">
        <v>1</v>
      </c>
      <c r="S1315" s="681">
        <v>1</v>
      </c>
      <c r="T1315" s="748">
        <v>1</v>
      </c>
      <c r="U1315" s="704">
        <v>1</v>
      </c>
    </row>
    <row r="1316" spans="1:21" ht="14.4" customHeight="1" x14ac:dyDescent="0.3">
      <c r="A1316" s="664">
        <v>30</v>
      </c>
      <c r="B1316" s="665" t="s">
        <v>521</v>
      </c>
      <c r="C1316" s="665" t="s">
        <v>3971</v>
      </c>
      <c r="D1316" s="746" t="s">
        <v>5323</v>
      </c>
      <c r="E1316" s="747" t="s">
        <v>3986</v>
      </c>
      <c r="F1316" s="665" t="s">
        <v>3966</v>
      </c>
      <c r="G1316" s="665" t="s">
        <v>4043</v>
      </c>
      <c r="H1316" s="665" t="s">
        <v>522</v>
      </c>
      <c r="I1316" s="665" t="s">
        <v>1018</v>
      </c>
      <c r="J1316" s="665" t="s">
        <v>4044</v>
      </c>
      <c r="K1316" s="665" t="s">
        <v>1121</v>
      </c>
      <c r="L1316" s="666">
        <v>88.76</v>
      </c>
      <c r="M1316" s="666">
        <v>177.52</v>
      </c>
      <c r="N1316" s="665">
        <v>2</v>
      </c>
      <c r="O1316" s="748">
        <v>1</v>
      </c>
      <c r="P1316" s="666"/>
      <c r="Q1316" s="681">
        <v>0</v>
      </c>
      <c r="R1316" s="665"/>
      <c r="S1316" s="681">
        <v>0</v>
      </c>
      <c r="T1316" s="748"/>
      <c r="U1316" s="704">
        <v>0</v>
      </c>
    </row>
    <row r="1317" spans="1:21" ht="14.4" customHeight="1" x14ac:dyDescent="0.3">
      <c r="A1317" s="664">
        <v>30</v>
      </c>
      <c r="B1317" s="665" t="s">
        <v>521</v>
      </c>
      <c r="C1317" s="665" t="s">
        <v>3971</v>
      </c>
      <c r="D1317" s="746" t="s">
        <v>5323</v>
      </c>
      <c r="E1317" s="747" t="s">
        <v>3986</v>
      </c>
      <c r="F1317" s="665" t="s">
        <v>3966</v>
      </c>
      <c r="G1317" s="665" t="s">
        <v>4046</v>
      </c>
      <c r="H1317" s="665" t="s">
        <v>522</v>
      </c>
      <c r="I1317" s="665" t="s">
        <v>1014</v>
      </c>
      <c r="J1317" s="665" t="s">
        <v>1015</v>
      </c>
      <c r="K1317" s="665" t="s">
        <v>4047</v>
      </c>
      <c r="L1317" s="666">
        <v>31.09</v>
      </c>
      <c r="M1317" s="666">
        <v>93.27</v>
      </c>
      <c r="N1317" s="665">
        <v>3</v>
      </c>
      <c r="O1317" s="748">
        <v>1</v>
      </c>
      <c r="P1317" s="666"/>
      <c r="Q1317" s="681">
        <v>0</v>
      </c>
      <c r="R1317" s="665"/>
      <c r="S1317" s="681">
        <v>0</v>
      </c>
      <c r="T1317" s="748"/>
      <c r="U1317" s="704">
        <v>0</v>
      </c>
    </row>
    <row r="1318" spans="1:21" ht="14.4" customHeight="1" x14ac:dyDescent="0.3">
      <c r="A1318" s="664">
        <v>30</v>
      </c>
      <c r="B1318" s="665" t="s">
        <v>521</v>
      </c>
      <c r="C1318" s="665" t="s">
        <v>3971</v>
      </c>
      <c r="D1318" s="746" t="s">
        <v>5323</v>
      </c>
      <c r="E1318" s="747" t="s">
        <v>3986</v>
      </c>
      <c r="F1318" s="665" t="s">
        <v>3966</v>
      </c>
      <c r="G1318" s="665" t="s">
        <v>5185</v>
      </c>
      <c r="H1318" s="665" t="s">
        <v>2584</v>
      </c>
      <c r="I1318" s="665" t="s">
        <v>2754</v>
      </c>
      <c r="J1318" s="665" t="s">
        <v>2755</v>
      </c>
      <c r="K1318" s="665" t="s">
        <v>3946</v>
      </c>
      <c r="L1318" s="666">
        <v>69.16</v>
      </c>
      <c r="M1318" s="666">
        <v>345.79999999999995</v>
      </c>
      <c r="N1318" s="665">
        <v>5</v>
      </c>
      <c r="O1318" s="748">
        <v>1.5</v>
      </c>
      <c r="P1318" s="666">
        <v>345.79999999999995</v>
      </c>
      <c r="Q1318" s="681">
        <v>1</v>
      </c>
      <c r="R1318" s="665">
        <v>5</v>
      </c>
      <c r="S1318" s="681">
        <v>1</v>
      </c>
      <c r="T1318" s="748">
        <v>1.5</v>
      </c>
      <c r="U1318" s="704">
        <v>1</v>
      </c>
    </row>
    <row r="1319" spans="1:21" ht="14.4" customHeight="1" x14ac:dyDescent="0.3">
      <c r="A1319" s="664">
        <v>30</v>
      </c>
      <c r="B1319" s="665" t="s">
        <v>521</v>
      </c>
      <c r="C1319" s="665" t="s">
        <v>3971</v>
      </c>
      <c r="D1319" s="746" t="s">
        <v>5323</v>
      </c>
      <c r="E1319" s="747" t="s">
        <v>3986</v>
      </c>
      <c r="F1319" s="665" t="s">
        <v>3966</v>
      </c>
      <c r="G1319" s="665" t="s">
        <v>5185</v>
      </c>
      <c r="H1319" s="665" t="s">
        <v>2584</v>
      </c>
      <c r="I1319" s="665" t="s">
        <v>5186</v>
      </c>
      <c r="J1319" s="665" t="s">
        <v>2755</v>
      </c>
      <c r="K1319" s="665" t="s">
        <v>5187</v>
      </c>
      <c r="L1319" s="666">
        <v>207.45</v>
      </c>
      <c r="M1319" s="666">
        <v>622.34999999999991</v>
      </c>
      <c r="N1319" s="665">
        <v>3</v>
      </c>
      <c r="O1319" s="748">
        <v>2</v>
      </c>
      <c r="P1319" s="666">
        <v>622.34999999999991</v>
      </c>
      <c r="Q1319" s="681">
        <v>1</v>
      </c>
      <c r="R1319" s="665">
        <v>3</v>
      </c>
      <c r="S1319" s="681">
        <v>1</v>
      </c>
      <c r="T1319" s="748">
        <v>2</v>
      </c>
      <c r="U1319" s="704">
        <v>1</v>
      </c>
    </row>
    <row r="1320" spans="1:21" ht="14.4" customHeight="1" x14ac:dyDescent="0.3">
      <c r="A1320" s="664">
        <v>30</v>
      </c>
      <c r="B1320" s="665" t="s">
        <v>521</v>
      </c>
      <c r="C1320" s="665" t="s">
        <v>3971</v>
      </c>
      <c r="D1320" s="746" t="s">
        <v>5323</v>
      </c>
      <c r="E1320" s="747" t="s">
        <v>3986</v>
      </c>
      <c r="F1320" s="665" t="s">
        <v>3966</v>
      </c>
      <c r="G1320" s="665" t="s">
        <v>4048</v>
      </c>
      <c r="H1320" s="665" t="s">
        <v>2584</v>
      </c>
      <c r="I1320" s="665" t="s">
        <v>4565</v>
      </c>
      <c r="J1320" s="665" t="s">
        <v>4566</v>
      </c>
      <c r="K1320" s="665" t="s">
        <v>4567</v>
      </c>
      <c r="L1320" s="666">
        <v>118.54</v>
      </c>
      <c r="M1320" s="666">
        <v>118.54</v>
      </c>
      <c r="N1320" s="665">
        <v>1</v>
      </c>
      <c r="O1320" s="748">
        <v>1</v>
      </c>
      <c r="P1320" s="666">
        <v>118.54</v>
      </c>
      <c r="Q1320" s="681">
        <v>1</v>
      </c>
      <c r="R1320" s="665">
        <v>1</v>
      </c>
      <c r="S1320" s="681">
        <v>1</v>
      </c>
      <c r="T1320" s="748">
        <v>1</v>
      </c>
      <c r="U1320" s="704">
        <v>1</v>
      </c>
    </row>
    <row r="1321" spans="1:21" ht="14.4" customHeight="1" x14ac:dyDescent="0.3">
      <c r="A1321" s="664">
        <v>30</v>
      </c>
      <c r="B1321" s="665" t="s">
        <v>521</v>
      </c>
      <c r="C1321" s="665" t="s">
        <v>3971</v>
      </c>
      <c r="D1321" s="746" t="s">
        <v>5323</v>
      </c>
      <c r="E1321" s="747" t="s">
        <v>3986</v>
      </c>
      <c r="F1321" s="665" t="s">
        <v>3966</v>
      </c>
      <c r="G1321" s="665" t="s">
        <v>4048</v>
      </c>
      <c r="H1321" s="665" t="s">
        <v>2584</v>
      </c>
      <c r="I1321" s="665" t="s">
        <v>2819</v>
      </c>
      <c r="J1321" s="665" t="s">
        <v>3811</v>
      </c>
      <c r="K1321" s="665" t="s">
        <v>3812</v>
      </c>
      <c r="L1321" s="666">
        <v>46.07</v>
      </c>
      <c r="M1321" s="666">
        <v>46.07</v>
      </c>
      <c r="N1321" s="665">
        <v>1</v>
      </c>
      <c r="O1321" s="748">
        <v>0.5</v>
      </c>
      <c r="P1321" s="666"/>
      <c r="Q1321" s="681">
        <v>0</v>
      </c>
      <c r="R1321" s="665"/>
      <c r="S1321" s="681">
        <v>0</v>
      </c>
      <c r="T1321" s="748"/>
      <c r="U1321" s="704">
        <v>0</v>
      </c>
    </row>
    <row r="1322" spans="1:21" ht="14.4" customHeight="1" x14ac:dyDescent="0.3">
      <c r="A1322" s="664">
        <v>30</v>
      </c>
      <c r="B1322" s="665" t="s">
        <v>521</v>
      </c>
      <c r="C1322" s="665" t="s">
        <v>3971</v>
      </c>
      <c r="D1322" s="746" t="s">
        <v>5323</v>
      </c>
      <c r="E1322" s="747" t="s">
        <v>3986</v>
      </c>
      <c r="F1322" s="665" t="s">
        <v>3966</v>
      </c>
      <c r="G1322" s="665" t="s">
        <v>4048</v>
      </c>
      <c r="H1322" s="665" t="s">
        <v>522</v>
      </c>
      <c r="I1322" s="665" t="s">
        <v>4571</v>
      </c>
      <c r="J1322" s="665" t="s">
        <v>4572</v>
      </c>
      <c r="K1322" s="665" t="s">
        <v>4573</v>
      </c>
      <c r="L1322" s="666">
        <v>79.03</v>
      </c>
      <c r="M1322" s="666">
        <v>79.03</v>
      </c>
      <c r="N1322" s="665">
        <v>1</v>
      </c>
      <c r="O1322" s="748">
        <v>0.5</v>
      </c>
      <c r="P1322" s="666">
        <v>79.03</v>
      </c>
      <c r="Q1322" s="681">
        <v>1</v>
      </c>
      <c r="R1322" s="665">
        <v>1</v>
      </c>
      <c r="S1322" s="681">
        <v>1</v>
      </c>
      <c r="T1322" s="748">
        <v>0.5</v>
      </c>
      <c r="U1322" s="704">
        <v>1</v>
      </c>
    </row>
    <row r="1323" spans="1:21" ht="14.4" customHeight="1" x14ac:dyDescent="0.3">
      <c r="A1323" s="664">
        <v>30</v>
      </c>
      <c r="B1323" s="665" t="s">
        <v>521</v>
      </c>
      <c r="C1323" s="665" t="s">
        <v>3971</v>
      </c>
      <c r="D1323" s="746" t="s">
        <v>5323</v>
      </c>
      <c r="E1323" s="747" t="s">
        <v>3986</v>
      </c>
      <c r="F1323" s="665" t="s">
        <v>3966</v>
      </c>
      <c r="G1323" s="665" t="s">
        <v>5188</v>
      </c>
      <c r="H1323" s="665" t="s">
        <v>522</v>
      </c>
      <c r="I1323" s="665" t="s">
        <v>5189</v>
      </c>
      <c r="J1323" s="665" t="s">
        <v>5190</v>
      </c>
      <c r="K1323" s="665" t="s">
        <v>5191</v>
      </c>
      <c r="L1323" s="666">
        <v>140.72</v>
      </c>
      <c r="M1323" s="666">
        <v>985.04</v>
      </c>
      <c r="N1323" s="665">
        <v>7</v>
      </c>
      <c r="O1323" s="748">
        <v>1.5</v>
      </c>
      <c r="P1323" s="666">
        <v>562.88</v>
      </c>
      <c r="Q1323" s="681">
        <v>0.5714285714285714</v>
      </c>
      <c r="R1323" s="665">
        <v>4</v>
      </c>
      <c r="S1323" s="681">
        <v>0.5714285714285714</v>
      </c>
      <c r="T1323" s="748">
        <v>1</v>
      </c>
      <c r="U1323" s="704">
        <v>0.66666666666666663</v>
      </c>
    </row>
    <row r="1324" spans="1:21" ht="14.4" customHeight="1" x14ac:dyDescent="0.3">
      <c r="A1324" s="664">
        <v>30</v>
      </c>
      <c r="B1324" s="665" t="s">
        <v>521</v>
      </c>
      <c r="C1324" s="665" t="s">
        <v>3971</v>
      </c>
      <c r="D1324" s="746" t="s">
        <v>5323</v>
      </c>
      <c r="E1324" s="747" t="s">
        <v>3986</v>
      </c>
      <c r="F1324" s="665" t="s">
        <v>3966</v>
      </c>
      <c r="G1324" s="665" t="s">
        <v>5192</v>
      </c>
      <c r="H1324" s="665" t="s">
        <v>522</v>
      </c>
      <c r="I1324" s="665" t="s">
        <v>5193</v>
      </c>
      <c r="J1324" s="665" t="s">
        <v>5194</v>
      </c>
      <c r="K1324" s="665" t="s">
        <v>3703</v>
      </c>
      <c r="L1324" s="666">
        <v>38.56</v>
      </c>
      <c r="M1324" s="666">
        <v>77.12</v>
      </c>
      <c r="N1324" s="665">
        <v>2</v>
      </c>
      <c r="O1324" s="748">
        <v>0.5</v>
      </c>
      <c r="P1324" s="666">
        <v>77.12</v>
      </c>
      <c r="Q1324" s="681">
        <v>1</v>
      </c>
      <c r="R1324" s="665">
        <v>2</v>
      </c>
      <c r="S1324" s="681">
        <v>1</v>
      </c>
      <c r="T1324" s="748">
        <v>0.5</v>
      </c>
      <c r="U1324" s="704">
        <v>1</v>
      </c>
    </row>
    <row r="1325" spans="1:21" ht="14.4" customHeight="1" x14ac:dyDescent="0.3">
      <c r="A1325" s="664">
        <v>30</v>
      </c>
      <c r="B1325" s="665" t="s">
        <v>521</v>
      </c>
      <c r="C1325" s="665" t="s">
        <v>3971</v>
      </c>
      <c r="D1325" s="746" t="s">
        <v>5323</v>
      </c>
      <c r="E1325" s="747" t="s">
        <v>3986</v>
      </c>
      <c r="F1325" s="665" t="s">
        <v>3966</v>
      </c>
      <c r="G1325" s="665" t="s">
        <v>5192</v>
      </c>
      <c r="H1325" s="665" t="s">
        <v>522</v>
      </c>
      <c r="I1325" s="665" t="s">
        <v>1057</v>
      </c>
      <c r="J1325" s="665" t="s">
        <v>5195</v>
      </c>
      <c r="K1325" s="665" t="s">
        <v>3703</v>
      </c>
      <c r="L1325" s="666">
        <v>38.56</v>
      </c>
      <c r="M1325" s="666">
        <v>77.12</v>
      </c>
      <c r="N1325" s="665">
        <v>2</v>
      </c>
      <c r="O1325" s="748">
        <v>1</v>
      </c>
      <c r="P1325" s="666">
        <v>77.12</v>
      </c>
      <c r="Q1325" s="681">
        <v>1</v>
      </c>
      <c r="R1325" s="665">
        <v>2</v>
      </c>
      <c r="S1325" s="681">
        <v>1</v>
      </c>
      <c r="T1325" s="748">
        <v>1</v>
      </c>
      <c r="U1325" s="704">
        <v>1</v>
      </c>
    </row>
    <row r="1326" spans="1:21" ht="14.4" customHeight="1" x14ac:dyDescent="0.3">
      <c r="A1326" s="664">
        <v>30</v>
      </c>
      <c r="B1326" s="665" t="s">
        <v>521</v>
      </c>
      <c r="C1326" s="665" t="s">
        <v>3971</v>
      </c>
      <c r="D1326" s="746" t="s">
        <v>5323</v>
      </c>
      <c r="E1326" s="747" t="s">
        <v>3986</v>
      </c>
      <c r="F1326" s="665" t="s">
        <v>3966</v>
      </c>
      <c r="G1326" s="665" t="s">
        <v>4947</v>
      </c>
      <c r="H1326" s="665" t="s">
        <v>522</v>
      </c>
      <c r="I1326" s="665" t="s">
        <v>4948</v>
      </c>
      <c r="J1326" s="665" t="s">
        <v>4949</v>
      </c>
      <c r="K1326" s="665" t="s">
        <v>1753</v>
      </c>
      <c r="L1326" s="666">
        <v>0</v>
      </c>
      <c r="M1326" s="666">
        <v>0</v>
      </c>
      <c r="N1326" s="665">
        <v>3</v>
      </c>
      <c r="O1326" s="748">
        <v>1</v>
      </c>
      <c r="P1326" s="666">
        <v>0</v>
      </c>
      <c r="Q1326" s="681"/>
      <c r="R1326" s="665">
        <v>3</v>
      </c>
      <c r="S1326" s="681">
        <v>1</v>
      </c>
      <c r="T1326" s="748">
        <v>1</v>
      </c>
      <c r="U1326" s="704">
        <v>1</v>
      </c>
    </row>
    <row r="1327" spans="1:21" ht="14.4" customHeight="1" x14ac:dyDescent="0.3">
      <c r="A1327" s="664">
        <v>30</v>
      </c>
      <c r="B1327" s="665" t="s">
        <v>521</v>
      </c>
      <c r="C1327" s="665" t="s">
        <v>3971</v>
      </c>
      <c r="D1327" s="746" t="s">
        <v>5323</v>
      </c>
      <c r="E1327" s="747" t="s">
        <v>3986</v>
      </c>
      <c r="F1327" s="665" t="s">
        <v>3966</v>
      </c>
      <c r="G1327" s="665" t="s">
        <v>4049</v>
      </c>
      <c r="H1327" s="665" t="s">
        <v>522</v>
      </c>
      <c r="I1327" s="665" t="s">
        <v>4050</v>
      </c>
      <c r="J1327" s="665" t="s">
        <v>1774</v>
      </c>
      <c r="K1327" s="665" t="s">
        <v>4051</v>
      </c>
      <c r="L1327" s="666">
        <v>122.73</v>
      </c>
      <c r="M1327" s="666">
        <v>490.92</v>
      </c>
      <c r="N1327" s="665">
        <v>4</v>
      </c>
      <c r="O1327" s="748">
        <v>1</v>
      </c>
      <c r="P1327" s="666">
        <v>245.46</v>
      </c>
      <c r="Q1327" s="681">
        <v>0.5</v>
      </c>
      <c r="R1327" s="665">
        <v>2</v>
      </c>
      <c r="S1327" s="681">
        <v>0.5</v>
      </c>
      <c r="T1327" s="748">
        <v>0.5</v>
      </c>
      <c r="U1327" s="704">
        <v>0.5</v>
      </c>
    </row>
    <row r="1328" spans="1:21" ht="14.4" customHeight="1" x14ac:dyDescent="0.3">
      <c r="A1328" s="664">
        <v>30</v>
      </c>
      <c r="B1328" s="665" t="s">
        <v>521</v>
      </c>
      <c r="C1328" s="665" t="s">
        <v>3971</v>
      </c>
      <c r="D1328" s="746" t="s">
        <v>5323</v>
      </c>
      <c r="E1328" s="747" t="s">
        <v>3986</v>
      </c>
      <c r="F1328" s="665" t="s">
        <v>3966</v>
      </c>
      <c r="G1328" s="665" t="s">
        <v>4123</v>
      </c>
      <c r="H1328" s="665" t="s">
        <v>522</v>
      </c>
      <c r="I1328" s="665" t="s">
        <v>5196</v>
      </c>
      <c r="J1328" s="665" t="s">
        <v>1445</v>
      </c>
      <c r="K1328" s="665" t="s">
        <v>4206</v>
      </c>
      <c r="L1328" s="666">
        <v>0</v>
      </c>
      <c r="M1328" s="666">
        <v>0</v>
      </c>
      <c r="N1328" s="665">
        <v>4</v>
      </c>
      <c r="O1328" s="748">
        <v>0.5</v>
      </c>
      <c r="P1328" s="666"/>
      <c r="Q1328" s="681"/>
      <c r="R1328" s="665"/>
      <c r="S1328" s="681">
        <v>0</v>
      </c>
      <c r="T1328" s="748"/>
      <c r="U1328" s="704">
        <v>0</v>
      </c>
    </row>
    <row r="1329" spans="1:21" ht="14.4" customHeight="1" x14ac:dyDescent="0.3">
      <c r="A1329" s="664">
        <v>30</v>
      </c>
      <c r="B1329" s="665" t="s">
        <v>521</v>
      </c>
      <c r="C1329" s="665" t="s">
        <v>3971</v>
      </c>
      <c r="D1329" s="746" t="s">
        <v>5323</v>
      </c>
      <c r="E1329" s="747" t="s">
        <v>3986</v>
      </c>
      <c r="F1329" s="665" t="s">
        <v>3966</v>
      </c>
      <c r="G1329" s="665" t="s">
        <v>4123</v>
      </c>
      <c r="H1329" s="665" t="s">
        <v>522</v>
      </c>
      <c r="I1329" s="665" t="s">
        <v>1444</v>
      </c>
      <c r="J1329" s="665" t="s">
        <v>1445</v>
      </c>
      <c r="K1329" s="665" t="s">
        <v>4410</v>
      </c>
      <c r="L1329" s="666">
        <v>729.38</v>
      </c>
      <c r="M1329" s="666">
        <v>2188.14</v>
      </c>
      <c r="N1329" s="665">
        <v>3</v>
      </c>
      <c r="O1329" s="748">
        <v>0.5</v>
      </c>
      <c r="P1329" s="666"/>
      <c r="Q1329" s="681">
        <v>0</v>
      </c>
      <c r="R1329" s="665"/>
      <c r="S1329" s="681">
        <v>0</v>
      </c>
      <c r="T1329" s="748"/>
      <c r="U1329" s="704">
        <v>0</v>
      </c>
    </row>
    <row r="1330" spans="1:21" ht="14.4" customHeight="1" x14ac:dyDescent="0.3">
      <c r="A1330" s="664">
        <v>30</v>
      </c>
      <c r="B1330" s="665" t="s">
        <v>521</v>
      </c>
      <c r="C1330" s="665" t="s">
        <v>3971</v>
      </c>
      <c r="D1330" s="746" t="s">
        <v>5323</v>
      </c>
      <c r="E1330" s="747" t="s">
        <v>3986</v>
      </c>
      <c r="F1330" s="665" t="s">
        <v>3966</v>
      </c>
      <c r="G1330" s="665" t="s">
        <v>4054</v>
      </c>
      <c r="H1330" s="665" t="s">
        <v>522</v>
      </c>
      <c r="I1330" s="665" t="s">
        <v>5197</v>
      </c>
      <c r="J1330" s="665" t="s">
        <v>5198</v>
      </c>
      <c r="K1330" s="665" t="s">
        <v>5199</v>
      </c>
      <c r="L1330" s="666">
        <v>54.99</v>
      </c>
      <c r="M1330" s="666">
        <v>54.99</v>
      </c>
      <c r="N1330" s="665">
        <v>1</v>
      </c>
      <c r="O1330" s="748">
        <v>1</v>
      </c>
      <c r="P1330" s="666">
        <v>54.99</v>
      </c>
      <c r="Q1330" s="681">
        <v>1</v>
      </c>
      <c r="R1330" s="665">
        <v>1</v>
      </c>
      <c r="S1330" s="681">
        <v>1</v>
      </c>
      <c r="T1330" s="748">
        <v>1</v>
      </c>
      <c r="U1330" s="704">
        <v>1</v>
      </c>
    </row>
    <row r="1331" spans="1:21" ht="14.4" customHeight="1" x14ac:dyDescent="0.3">
      <c r="A1331" s="664">
        <v>30</v>
      </c>
      <c r="B1331" s="665" t="s">
        <v>521</v>
      </c>
      <c r="C1331" s="665" t="s">
        <v>3971</v>
      </c>
      <c r="D1331" s="746" t="s">
        <v>5323</v>
      </c>
      <c r="E1331" s="747" t="s">
        <v>3986</v>
      </c>
      <c r="F1331" s="665" t="s">
        <v>3966</v>
      </c>
      <c r="G1331" s="665" t="s">
        <v>4054</v>
      </c>
      <c r="H1331" s="665" t="s">
        <v>522</v>
      </c>
      <c r="I1331" s="665" t="s">
        <v>4445</v>
      </c>
      <c r="J1331" s="665" t="s">
        <v>2514</v>
      </c>
      <c r="K1331" s="665" t="s">
        <v>4446</v>
      </c>
      <c r="L1331" s="666">
        <v>27.5</v>
      </c>
      <c r="M1331" s="666">
        <v>110</v>
      </c>
      <c r="N1331" s="665">
        <v>4</v>
      </c>
      <c r="O1331" s="748">
        <v>1</v>
      </c>
      <c r="P1331" s="666"/>
      <c r="Q1331" s="681">
        <v>0</v>
      </c>
      <c r="R1331" s="665"/>
      <c r="S1331" s="681">
        <v>0</v>
      </c>
      <c r="T1331" s="748"/>
      <c r="U1331" s="704">
        <v>0</v>
      </c>
    </row>
    <row r="1332" spans="1:21" ht="14.4" customHeight="1" x14ac:dyDescent="0.3">
      <c r="A1332" s="664">
        <v>30</v>
      </c>
      <c r="B1332" s="665" t="s">
        <v>521</v>
      </c>
      <c r="C1332" s="665" t="s">
        <v>3971</v>
      </c>
      <c r="D1332" s="746" t="s">
        <v>5323</v>
      </c>
      <c r="E1332" s="747" t="s">
        <v>3986</v>
      </c>
      <c r="F1332" s="665" t="s">
        <v>3966</v>
      </c>
      <c r="G1332" s="665" t="s">
        <v>4054</v>
      </c>
      <c r="H1332" s="665" t="s">
        <v>522</v>
      </c>
      <c r="I1332" s="665" t="s">
        <v>4055</v>
      </c>
      <c r="J1332" s="665" t="s">
        <v>1532</v>
      </c>
      <c r="K1332" s="665" t="s">
        <v>4056</v>
      </c>
      <c r="L1332" s="666">
        <v>0</v>
      </c>
      <c r="M1332" s="666">
        <v>0</v>
      </c>
      <c r="N1332" s="665">
        <v>9</v>
      </c>
      <c r="O1332" s="748">
        <v>2</v>
      </c>
      <c r="P1332" s="666"/>
      <c r="Q1332" s="681"/>
      <c r="R1332" s="665"/>
      <c r="S1332" s="681">
        <v>0</v>
      </c>
      <c r="T1332" s="748"/>
      <c r="U1332" s="704">
        <v>0</v>
      </c>
    </row>
    <row r="1333" spans="1:21" ht="14.4" customHeight="1" x14ac:dyDescent="0.3">
      <c r="A1333" s="664">
        <v>30</v>
      </c>
      <c r="B1333" s="665" t="s">
        <v>521</v>
      </c>
      <c r="C1333" s="665" t="s">
        <v>3971</v>
      </c>
      <c r="D1333" s="746" t="s">
        <v>5323</v>
      </c>
      <c r="E1333" s="747" t="s">
        <v>3986</v>
      </c>
      <c r="F1333" s="665" t="s">
        <v>3966</v>
      </c>
      <c r="G1333" s="665" t="s">
        <v>5200</v>
      </c>
      <c r="H1333" s="665" t="s">
        <v>2584</v>
      </c>
      <c r="I1333" s="665" t="s">
        <v>5201</v>
      </c>
      <c r="J1333" s="665" t="s">
        <v>5202</v>
      </c>
      <c r="K1333" s="665" t="s">
        <v>5203</v>
      </c>
      <c r="L1333" s="666">
        <v>0</v>
      </c>
      <c r="M1333" s="666">
        <v>0</v>
      </c>
      <c r="N1333" s="665">
        <v>3</v>
      </c>
      <c r="O1333" s="748">
        <v>0.5</v>
      </c>
      <c r="P1333" s="666"/>
      <c r="Q1333" s="681"/>
      <c r="R1333" s="665"/>
      <c r="S1333" s="681">
        <v>0</v>
      </c>
      <c r="T1333" s="748"/>
      <c r="U1333" s="704">
        <v>0</v>
      </c>
    </row>
    <row r="1334" spans="1:21" ht="14.4" customHeight="1" x14ac:dyDescent="0.3">
      <c r="A1334" s="664">
        <v>30</v>
      </c>
      <c r="B1334" s="665" t="s">
        <v>521</v>
      </c>
      <c r="C1334" s="665" t="s">
        <v>3971</v>
      </c>
      <c r="D1334" s="746" t="s">
        <v>5323</v>
      </c>
      <c r="E1334" s="747" t="s">
        <v>3986</v>
      </c>
      <c r="F1334" s="665" t="s">
        <v>3966</v>
      </c>
      <c r="G1334" s="665" t="s">
        <v>4448</v>
      </c>
      <c r="H1334" s="665" t="s">
        <v>522</v>
      </c>
      <c r="I1334" s="665" t="s">
        <v>5204</v>
      </c>
      <c r="J1334" s="665" t="s">
        <v>2403</v>
      </c>
      <c r="K1334" s="665" t="s">
        <v>5205</v>
      </c>
      <c r="L1334" s="666">
        <v>0</v>
      </c>
      <c r="M1334" s="666">
        <v>0</v>
      </c>
      <c r="N1334" s="665">
        <v>2</v>
      </c>
      <c r="O1334" s="748">
        <v>0.5</v>
      </c>
      <c r="P1334" s="666"/>
      <c r="Q1334" s="681"/>
      <c r="R1334" s="665"/>
      <c r="S1334" s="681">
        <v>0</v>
      </c>
      <c r="T1334" s="748"/>
      <c r="U1334" s="704">
        <v>0</v>
      </c>
    </row>
    <row r="1335" spans="1:21" ht="14.4" customHeight="1" x14ac:dyDescent="0.3">
      <c r="A1335" s="664">
        <v>30</v>
      </c>
      <c r="B1335" s="665" t="s">
        <v>521</v>
      </c>
      <c r="C1335" s="665" t="s">
        <v>3971</v>
      </c>
      <c r="D1335" s="746" t="s">
        <v>5323</v>
      </c>
      <c r="E1335" s="747" t="s">
        <v>3986</v>
      </c>
      <c r="F1335" s="665" t="s">
        <v>3966</v>
      </c>
      <c r="G1335" s="665" t="s">
        <v>4448</v>
      </c>
      <c r="H1335" s="665" t="s">
        <v>522</v>
      </c>
      <c r="I1335" s="665" t="s">
        <v>5206</v>
      </c>
      <c r="J1335" s="665" t="s">
        <v>5207</v>
      </c>
      <c r="K1335" s="665" t="s">
        <v>5208</v>
      </c>
      <c r="L1335" s="666">
        <v>0</v>
      </c>
      <c r="M1335" s="666">
        <v>0</v>
      </c>
      <c r="N1335" s="665">
        <v>8</v>
      </c>
      <c r="O1335" s="748">
        <v>1</v>
      </c>
      <c r="P1335" s="666"/>
      <c r="Q1335" s="681"/>
      <c r="R1335" s="665"/>
      <c r="S1335" s="681">
        <v>0</v>
      </c>
      <c r="T1335" s="748"/>
      <c r="U1335" s="704">
        <v>0</v>
      </c>
    </row>
    <row r="1336" spans="1:21" ht="14.4" customHeight="1" x14ac:dyDescent="0.3">
      <c r="A1336" s="664">
        <v>30</v>
      </c>
      <c r="B1336" s="665" t="s">
        <v>521</v>
      </c>
      <c r="C1336" s="665" t="s">
        <v>3971</v>
      </c>
      <c r="D1336" s="746" t="s">
        <v>5323</v>
      </c>
      <c r="E1336" s="747" t="s">
        <v>3986</v>
      </c>
      <c r="F1336" s="665" t="s">
        <v>3966</v>
      </c>
      <c r="G1336" s="665" t="s">
        <v>4963</v>
      </c>
      <c r="H1336" s="665" t="s">
        <v>2584</v>
      </c>
      <c r="I1336" s="665" t="s">
        <v>2596</v>
      </c>
      <c r="J1336" s="665" t="s">
        <v>592</v>
      </c>
      <c r="K1336" s="665" t="s">
        <v>3869</v>
      </c>
      <c r="L1336" s="666">
        <v>48.42</v>
      </c>
      <c r="M1336" s="666">
        <v>96.84</v>
      </c>
      <c r="N1336" s="665">
        <v>2</v>
      </c>
      <c r="O1336" s="748">
        <v>0.5</v>
      </c>
      <c r="P1336" s="666">
        <v>96.84</v>
      </c>
      <c r="Q1336" s="681">
        <v>1</v>
      </c>
      <c r="R1336" s="665">
        <v>2</v>
      </c>
      <c r="S1336" s="681">
        <v>1</v>
      </c>
      <c r="T1336" s="748">
        <v>0.5</v>
      </c>
      <c r="U1336" s="704">
        <v>1</v>
      </c>
    </row>
    <row r="1337" spans="1:21" ht="14.4" customHeight="1" x14ac:dyDescent="0.3">
      <c r="A1337" s="664">
        <v>30</v>
      </c>
      <c r="B1337" s="665" t="s">
        <v>521</v>
      </c>
      <c r="C1337" s="665" t="s">
        <v>3971</v>
      </c>
      <c r="D1337" s="746" t="s">
        <v>5323</v>
      </c>
      <c r="E1337" s="747" t="s">
        <v>3986</v>
      </c>
      <c r="F1337" s="665" t="s">
        <v>3966</v>
      </c>
      <c r="G1337" s="665" t="s">
        <v>4963</v>
      </c>
      <c r="H1337" s="665" t="s">
        <v>2584</v>
      </c>
      <c r="I1337" s="665" t="s">
        <v>2596</v>
      </c>
      <c r="J1337" s="665" t="s">
        <v>592</v>
      </c>
      <c r="K1337" s="665" t="s">
        <v>3869</v>
      </c>
      <c r="L1337" s="666">
        <v>36.54</v>
      </c>
      <c r="M1337" s="666">
        <v>328.86</v>
      </c>
      <c r="N1337" s="665">
        <v>9</v>
      </c>
      <c r="O1337" s="748">
        <v>5</v>
      </c>
      <c r="P1337" s="666">
        <v>109.62</v>
      </c>
      <c r="Q1337" s="681">
        <v>0.33333333333333331</v>
      </c>
      <c r="R1337" s="665">
        <v>3</v>
      </c>
      <c r="S1337" s="681">
        <v>0.33333333333333331</v>
      </c>
      <c r="T1337" s="748">
        <v>2</v>
      </c>
      <c r="U1337" s="704">
        <v>0.4</v>
      </c>
    </row>
    <row r="1338" spans="1:21" ht="14.4" customHeight="1" x14ac:dyDescent="0.3">
      <c r="A1338" s="664">
        <v>30</v>
      </c>
      <c r="B1338" s="665" t="s">
        <v>521</v>
      </c>
      <c r="C1338" s="665" t="s">
        <v>3971</v>
      </c>
      <c r="D1338" s="746" t="s">
        <v>5323</v>
      </c>
      <c r="E1338" s="747" t="s">
        <v>3986</v>
      </c>
      <c r="F1338" s="665" t="s">
        <v>3966</v>
      </c>
      <c r="G1338" s="665" t="s">
        <v>4963</v>
      </c>
      <c r="H1338" s="665" t="s">
        <v>522</v>
      </c>
      <c r="I1338" s="665" t="s">
        <v>2108</v>
      </c>
      <c r="J1338" s="665" t="s">
        <v>592</v>
      </c>
      <c r="K1338" s="665" t="s">
        <v>5209</v>
      </c>
      <c r="L1338" s="666">
        <v>36.54</v>
      </c>
      <c r="M1338" s="666">
        <v>73.08</v>
      </c>
      <c r="N1338" s="665">
        <v>2</v>
      </c>
      <c r="O1338" s="748">
        <v>1</v>
      </c>
      <c r="P1338" s="666">
        <v>73.08</v>
      </c>
      <c r="Q1338" s="681">
        <v>1</v>
      </c>
      <c r="R1338" s="665">
        <v>2</v>
      </c>
      <c r="S1338" s="681">
        <v>1</v>
      </c>
      <c r="T1338" s="748">
        <v>1</v>
      </c>
      <c r="U1338" s="704">
        <v>1</v>
      </c>
    </row>
    <row r="1339" spans="1:21" ht="14.4" customHeight="1" x14ac:dyDescent="0.3">
      <c r="A1339" s="664">
        <v>30</v>
      </c>
      <c r="B1339" s="665" t="s">
        <v>521</v>
      </c>
      <c r="C1339" s="665" t="s">
        <v>3971</v>
      </c>
      <c r="D1339" s="746" t="s">
        <v>5323</v>
      </c>
      <c r="E1339" s="747" t="s">
        <v>3986</v>
      </c>
      <c r="F1339" s="665" t="s">
        <v>3966</v>
      </c>
      <c r="G1339" s="665" t="s">
        <v>4062</v>
      </c>
      <c r="H1339" s="665" t="s">
        <v>2584</v>
      </c>
      <c r="I1339" s="665" t="s">
        <v>2967</v>
      </c>
      <c r="J1339" s="665" t="s">
        <v>2968</v>
      </c>
      <c r="K1339" s="665" t="s">
        <v>3732</v>
      </c>
      <c r="L1339" s="666">
        <v>15.55</v>
      </c>
      <c r="M1339" s="666">
        <v>108.85000000000001</v>
      </c>
      <c r="N1339" s="665">
        <v>7</v>
      </c>
      <c r="O1339" s="748">
        <v>1</v>
      </c>
      <c r="P1339" s="666"/>
      <c r="Q1339" s="681">
        <v>0</v>
      </c>
      <c r="R1339" s="665"/>
      <c r="S1339" s="681">
        <v>0</v>
      </c>
      <c r="T1339" s="748"/>
      <c r="U1339" s="704">
        <v>0</v>
      </c>
    </row>
    <row r="1340" spans="1:21" ht="14.4" customHeight="1" x14ac:dyDescent="0.3">
      <c r="A1340" s="664">
        <v>30</v>
      </c>
      <c r="B1340" s="665" t="s">
        <v>521</v>
      </c>
      <c r="C1340" s="665" t="s">
        <v>3971</v>
      </c>
      <c r="D1340" s="746" t="s">
        <v>5323</v>
      </c>
      <c r="E1340" s="747" t="s">
        <v>3986</v>
      </c>
      <c r="F1340" s="665" t="s">
        <v>3966</v>
      </c>
      <c r="G1340" s="665" t="s">
        <v>4062</v>
      </c>
      <c r="H1340" s="665" t="s">
        <v>2584</v>
      </c>
      <c r="I1340" s="665" t="s">
        <v>2864</v>
      </c>
      <c r="J1340" s="665" t="s">
        <v>2865</v>
      </c>
      <c r="K1340" s="665" t="s">
        <v>3734</v>
      </c>
      <c r="L1340" s="666">
        <v>31.09</v>
      </c>
      <c r="M1340" s="666">
        <v>279.81</v>
      </c>
      <c r="N1340" s="665">
        <v>9</v>
      </c>
      <c r="O1340" s="748">
        <v>1.5</v>
      </c>
      <c r="P1340" s="666">
        <v>93.27</v>
      </c>
      <c r="Q1340" s="681">
        <v>0.33333333333333331</v>
      </c>
      <c r="R1340" s="665">
        <v>3</v>
      </c>
      <c r="S1340" s="681">
        <v>0.33333333333333331</v>
      </c>
      <c r="T1340" s="748">
        <v>0.5</v>
      </c>
      <c r="U1340" s="704">
        <v>0.33333333333333331</v>
      </c>
    </row>
    <row r="1341" spans="1:21" ht="14.4" customHeight="1" x14ac:dyDescent="0.3">
      <c r="A1341" s="664">
        <v>30</v>
      </c>
      <c r="B1341" s="665" t="s">
        <v>521</v>
      </c>
      <c r="C1341" s="665" t="s">
        <v>3971</v>
      </c>
      <c r="D1341" s="746" t="s">
        <v>5323</v>
      </c>
      <c r="E1341" s="747" t="s">
        <v>3986</v>
      </c>
      <c r="F1341" s="665" t="s">
        <v>3966</v>
      </c>
      <c r="G1341" s="665" t="s">
        <v>4062</v>
      </c>
      <c r="H1341" s="665" t="s">
        <v>2584</v>
      </c>
      <c r="I1341" s="665" t="s">
        <v>5210</v>
      </c>
      <c r="J1341" s="665" t="s">
        <v>2865</v>
      </c>
      <c r="K1341" s="665" t="s">
        <v>5211</v>
      </c>
      <c r="L1341" s="666">
        <v>103.64</v>
      </c>
      <c r="M1341" s="666">
        <v>207.28</v>
      </c>
      <c r="N1341" s="665">
        <v>2</v>
      </c>
      <c r="O1341" s="748">
        <v>1</v>
      </c>
      <c r="P1341" s="666">
        <v>207.28</v>
      </c>
      <c r="Q1341" s="681">
        <v>1</v>
      </c>
      <c r="R1341" s="665">
        <v>2</v>
      </c>
      <c r="S1341" s="681">
        <v>1</v>
      </c>
      <c r="T1341" s="748">
        <v>1</v>
      </c>
      <c r="U1341" s="704">
        <v>1</v>
      </c>
    </row>
    <row r="1342" spans="1:21" ht="14.4" customHeight="1" x14ac:dyDescent="0.3">
      <c r="A1342" s="664">
        <v>30</v>
      </c>
      <c r="B1342" s="665" t="s">
        <v>521</v>
      </c>
      <c r="C1342" s="665" t="s">
        <v>3971</v>
      </c>
      <c r="D1342" s="746" t="s">
        <v>5323</v>
      </c>
      <c r="E1342" s="747" t="s">
        <v>3986</v>
      </c>
      <c r="F1342" s="665" t="s">
        <v>3966</v>
      </c>
      <c r="G1342" s="665" t="s">
        <v>4064</v>
      </c>
      <c r="H1342" s="665" t="s">
        <v>522</v>
      </c>
      <c r="I1342" s="665" t="s">
        <v>2463</v>
      </c>
      <c r="J1342" s="665" t="s">
        <v>824</v>
      </c>
      <c r="K1342" s="665" t="s">
        <v>4297</v>
      </c>
      <c r="L1342" s="666">
        <v>301.2</v>
      </c>
      <c r="M1342" s="666">
        <v>301.2</v>
      </c>
      <c r="N1342" s="665">
        <v>1</v>
      </c>
      <c r="O1342" s="748">
        <v>1</v>
      </c>
      <c r="P1342" s="666"/>
      <c r="Q1342" s="681">
        <v>0</v>
      </c>
      <c r="R1342" s="665"/>
      <c r="S1342" s="681">
        <v>0</v>
      </c>
      <c r="T1342" s="748"/>
      <c r="U1342" s="704">
        <v>0</v>
      </c>
    </row>
    <row r="1343" spans="1:21" ht="14.4" customHeight="1" x14ac:dyDescent="0.3">
      <c r="A1343" s="664">
        <v>30</v>
      </c>
      <c r="B1343" s="665" t="s">
        <v>521</v>
      </c>
      <c r="C1343" s="665" t="s">
        <v>3971</v>
      </c>
      <c r="D1343" s="746" t="s">
        <v>5323</v>
      </c>
      <c r="E1343" s="747" t="s">
        <v>3986</v>
      </c>
      <c r="F1343" s="665" t="s">
        <v>3966</v>
      </c>
      <c r="G1343" s="665" t="s">
        <v>4064</v>
      </c>
      <c r="H1343" s="665" t="s">
        <v>522</v>
      </c>
      <c r="I1343" s="665" t="s">
        <v>4296</v>
      </c>
      <c r="J1343" s="665" t="s">
        <v>824</v>
      </c>
      <c r="K1343" s="665" t="s">
        <v>4297</v>
      </c>
      <c r="L1343" s="666">
        <v>185.26</v>
      </c>
      <c r="M1343" s="666">
        <v>1852.6</v>
      </c>
      <c r="N1343" s="665">
        <v>10</v>
      </c>
      <c r="O1343" s="748">
        <v>6.5</v>
      </c>
      <c r="P1343" s="666">
        <v>1296.82</v>
      </c>
      <c r="Q1343" s="681">
        <v>0.7</v>
      </c>
      <c r="R1343" s="665">
        <v>7</v>
      </c>
      <c r="S1343" s="681">
        <v>0.7</v>
      </c>
      <c r="T1343" s="748">
        <v>5</v>
      </c>
      <c r="U1343" s="704">
        <v>0.76923076923076927</v>
      </c>
    </row>
    <row r="1344" spans="1:21" ht="14.4" customHeight="1" x14ac:dyDescent="0.3">
      <c r="A1344" s="664">
        <v>30</v>
      </c>
      <c r="B1344" s="665" t="s">
        <v>521</v>
      </c>
      <c r="C1344" s="665" t="s">
        <v>3971</v>
      </c>
      <c r="D1344" s="746" t="s">
        <v>5323</v>
      </c>
      <c r="E1344" s="747" t="s">
        <v>3986</v>
      </c>
      <c r="F1344" s="665" t="s">
        <v>3966</v>
      </c>
      <c r="G1344" s="665" t="s">
        <v>4591</v>
      </c>
      <c r="H1344" s="665" t="s">
        <v>522</v>
      </c>
      <c r="I1344" s="665" t="s">
        <v>1603</v>
      </c>
      <c r="J1344" s="665" t="s">
        <v>4592</v>
      </c>
      <c r="K1344" s="665" t="s">
        <v>4593</v>
      </c>
      <c r="L1344" s="666">
        <v>18.809999999999999</v>
      </c>
      <c r="M1344" s="666">
        <v>37.619999999999997</v>
      </c>
      <c r="N1344" s="665">
        <v>2</v>
      </c>
      <c r="O1344" s="748">
        <v>1</v>
      </c>
      <c r="P1344" s="666">
        <v>37.619999999999997</v>
      </c>
      <c r="Q1344" s="681">
        <v>1</v>
      </c>
      <c r="R1344" s="665">
        <v>2</v>
      </c>
      <c r="S1344" s="681">
        <v>1</v>
      </c>
      <c r="T1344" s="748">
        <v>1</v>
      </c>
      <c r="U1344" s="704">
        <v>1</v>
      </c>
    </row>
    <row r="1345" spans="1:21" ht="14.4" customHeight="1" x14ac:dyDescent="0.3">
      <c r="A1345" s="664">
        <v>30</v>
      </c>
      <c r="B1345" s="665" t="s">
        <v>521</v>
      </c>
      <c r="C1345" s="665" t="s">
        <v>3971</v>
      </c>
      <c r="D1345" s="746" t="s">
        <v>5323</v>
      </c>
      <c r="E1345" s="747" t="s">
        <v>3986</v>
      </c>
      <c r="F1345" s="665" t="s">
        <v>3966</v>
      </c>
      <c r="G1345" s="665" t="s">
        <v>4066</v>
      </c>
      <c r="H1345" s="665" t="s">
        <v>2584</v>
      </c>
      <c r="I1345" s="665" t="s">
        <v>4067</v>
      </c>
      <c r="J1345" s="665" t="s">
        <v>3079</v>
      </c>
      <c r="K1345" s="665" t="s">
        <v>3627</v>
      </c>
      <c r="L1345" s="666">
        <v>28.81</v>
      </c>
      <c r="M1345" s="666">
        <v>86.429999999999993</v>
      </c>
      <c r="N1345" s="665">
        <v>3</v>
      </c>
      <c r="O1345" s="748">
        <v>0.5</v>
      </c>
      <c r="P1345" s="666"/>
      <c r="Q1345" s="681">
        <v>0</v>
      </c>
      <c r="R1345" s="665"/>
      <c r="S1345" s="681">
        <v>0</v>
      </c>
      <c r="T1345" s="748"/>
      <c r="U1345" s="704">
        <v>0</v>
      </c>
    </row>
    <row r="1346" spans="1:21" ht="14.4" customHeight="1" x14ac:dyDescent="0.3">
      <c r="A1346" s="664">
        <v>30</v>
      </c>
      <c r="B1346" s="665" t="s">
        <v>521</v>
      </c>
      <c r="C1346" s="665" t="s">
        <v>3971</v>
      </c>
      <c r="D1346" s="746" t="s">
        <v>5323</v>
      </c>
      <c r="E1346" s="747" t="s">
        <v>3986</v>
      </c>
      <c r="F1346" s="665" t="s">
        <v>3966</v>
      </c>
      <c r="G1346" s="665" t="s">
        <v>5212</v>
      </c>
      <c r="H1346" s="665" t="s">
        <v>2584</v>
      </c>
      <c r="I1346" s="665" t="s">
        <v>2964</v>
      </c>
      <c r="J1346" s="665" t="s">
        <v>2965</v>
      </c>
      <c r="K1346" s="665" t="s">
        <v>3779</v>
      </c>
      <c r="L1346" s="666">
        <v>85.16</v>
      </c>
      <c r="M1346" s="666">
        <v>255.48</v>
      </c>
      <c r="N1346" s="665">
        <v>3</v>
      </c>
      <c r="O1346" s="748">
        <v>0.5</v>
      </c>
      <c r="P1346" s="666"/>
      <c r="Q1346" s="681">
        <v>0</v>
      </c>
      <c r="R1346" s="665"/>
      <c r="S1346" s="681">
        <v>0</v>
      </c>
      <c r="T1346" s="748"/>
      <c r="U1346" s="704">
        <v>0</v>
      </c>
    </row>
    <row r="1347" spans="1:21" ht="14.4" customHeight="1" x14ac:dyDescent="0.3">
      <c r="A1347" s="664">
        <v>30</v>
      </c>
      <c r="B1347" s="665" t="s">
        <v>521</v>
      </c>
      <c r="C1347" s="665" t="s">
        <v>3971</v>
      </c>
      <c r="D1347" s="746" t="s">
        <v>5323</v>
      </c>
      <c r="E1347" s="747" t="s">
        <v>3986</v>
      </c>
      <c r="F1347" s="665" t="s">
        <v>3966</v>
      </c>
      <c r="G1347" s="665" t="s">
        <v>5212</v>
      </c>
      <c r="H1347" s="665" t="s">
        <v>2584</v>
      </c>
      <c r="I1347" s="665" t="s">
        <v>2964</v>
      </c>
      <c r="J1347" s="665" t="s">
        <v>2965</v>
      </c>
      <c r="K1347" s="665" t="s">
        <v>3779</v>
      </c>
      <c r="L1347" s="666">
        <v>132</v>
      </c>
      <c r="M1347" s="666">
        <v>396</v>
      </c>
      <c r="N1347" s="665">
        <v>3</v>
      </c>
      <c r="O1347" s="748">
        <v>0.5</v>
      </c>
      <c r="P1347" s="666"/>
      <c r="Q1347" s="681">
        <v>0</v>
      </c>
      <c r="R1347" s="665"/>
      <c r="S1347" s="681">
        <v>0</v>
      </c>
      <c r="T1347" s="748"/>
      <c r="U1347" s="704">
        <v>0</v>
      </c>
    </row>
    <row r="1348" spans="1:21" ht="14.4" customHeight="1" x14ac:dyDescent="0.3">
      <c r="A1348" s="664">
        <v>30</v>
      </c>
      <c r="B1348" s="665" t="s">
        <v>521</v>
      </c>
      <c r="C1348" s="665" t="s">
        <v>3971</v>
      </c>
      <c r="D1348" s="746" t="s">
        <v>5323</v>
      </c>
      <c r="E1348" s="747" t="s">
        <v>3986</v>
      </c>
      <c r="F1348" s="665" t="s">
        <v>3966</v>
      </c>
      <c r="G1348" s="665" t="s">
        <v>4598</v>
      </c>
      <c r="H1348" s="665" t="s">
        <v>522</v>
      </c>
      <c r="I1348" s="665" t="s">
        <v>5213</v>
      </c>
      <c r="J1348" s="665" t="s">
        <v>5214</v>
      </c>
      <c r="K1348" s="665" t="s">
        <v>5215</v>
      </c>
      <c r="L1348" s="666">
        <v>173.31</v>
      </c>
      <c r="M1348" s="666">
        <v>346.62</v>
      </c>
      <c r="N1348" s="665">
        <v>2</v>
      </c>
      <c r="O1348" s="748">
        <v>0.5</v>
      </c>
      <c r="P1348" s="666"/>
      <c r="Q1348" s="681">
        <v>0</v>
      </c>
      <c r="R1348" s="665"/>
      <c r="S1348" s="681">
        <v>0</v>
      </c>
      <c r="T1348" s="748"/>
      <c r="U1348" s="704">
        <v>0</v>
      </c>
    </row>
    <row r="1349" spans="1:21" ht="14.4" customHeight="1" x14ac:dyDescent="0.3">
      <c r="A1349" s="664">
        <v>30</v>
      </c>
      <c r="B1349" s="665" t="s">
        <v>521</v>
      </c>
      <c r="C1349" s="665" t="s">
        <v>3971</v>
      </c>
      <c r="D1349" s="746" t="s">
        <v>5323</v>
      </c>
      <c r="E1349" s="747" t="s">
        <v>3986</v>
      </c>
      <c r="F1349" s="665" t="s">
        <v>3966</v>
      </c>
      <c r="G1349" s="665" t="s">
        <v>4598</v>
      </c>
      <c r="H1349" s="665" t="s">
        <v>522</v>
      </c>
      <c r="I1349" s="665" t="s">
        <v>5216</v>
      </c>
      <c r="J1349" s="665" t="s">
        <v>5214</v>
      </c>
      <c r="K1349" s="665" t="s">
        <v>4986</v>
      </c>
      <c r="L1349" s="666">
        <v>0</v>
      </c>
      <c r="M1349" s="666">
        <v>0</v>
      </c>
      <c r="N1349" s="665">
        <v>2</v>
      </c>
      <c r="O1349" s="748">
        <v>0.5</v>
      </c>
      <c r="P1349" s="666"/>
      <c r="Q1349" s="681"/>
      <c r="R1349" s="665"/>
      <c r="S1349" s="681">
        <v>0</v>
      </c>
      <c r="T1349" s="748"/>
      <c r="U1349" s="704">
        <v>0</v>
      </c>
    </row>
    <row r="1350" spans="1:21" ht="14.4" customHeight="1" x14ac:dyDescent="0.3">
      <c r="A1350" s="664">
        <v>30</v>
      </c>
      <c r="B1350" s="665" t="s">
        <v>521</v>
      </c>
      <c r="C1350" s="665" t="s">
        <v>3971</v>
      </c>
      <c r="D1350" s="746" t="s">
        <v>5323</v>
      </c>
      <c r="E1350" s="747" t="s">
        <v>3986</v>
      </c>
      <c r="F1350" s="665" t="s">
        <v>3966</v>
      </c>
      <c r="G1350" s="665" t="s">
        <v>4301</v>
      </c>
      <c r="H1350" s="665" t="s">
        <v>2584</v>
      </c>
      <c r="I1350" s="665" t="s">
        <v>2740</v>
      </c>
      <c r="J1350" s="665" t="s">
        <v>2741</v>
      </c>
      <c r="K1350" s="665" t="s">
        <v>3721</v>
      </c>
      <c r="L1350" s="666">
        <v>48.27</v>
      </c>
      <c r="M1350" s="666">
        <v>289.62</v>
      </c>
      <c r="N1350" s="665">
        <v>6</v>
      </c>
      <c r="O1350" s="748">
        <v>1</v>
      </c>
      <c r="P1350" s="666"/>
      <c r="Q1350" s="681">
        <v>0</v>
      </c>
      <c r="R1350" s="665"/>
      <c r="S1350" s="681">
        <v>0</v>
      </c>
      <c r="T1350" s="748"/>
      <c r="U1350" s="704">
        <v>0</v>
      </c>
    </row>
    <row r="1351" spans="1:21" ht="14.4" customHeight="1" x14ac:dyDescent="0.3">
      <c r="A1351" s="664">
        <v>30</v>
      </c>
      <c r="B1351" s="665" t="s">
        <v>521</v>
      </c>
      <c r="C1351" s="665" t="s">
        <v>3971</v>
      </c>
      <c r="D1351" s="746" t="s">
        <v>5323</v>
      </c>
      <c r="E1351" s="747" t="s">
        <v>3986</v>
      </c>
      <c r="F1351" s="665" t="s">
        <v>3966</v>
      </c>
      <c r="G1351" s="665" t="s">
        <v>4301</v>
      </c>
      <c r="H1351" s="665" t="s">
        <v>2584</v>
      </c>
      <c r="I1351" s="665" t="s">
        <v>5217</v>
      </c>
      <c r="J1351" s="665" t="s">
        <v>4991</v>
      </c>
      <c r="K1351" s="665" t="s">
        <v>3716</v>
      </c>
      <c r="L1351" s="666">
        <v>48.27</v>
      </c>
      <c r="M1351" s="666">
        <v>144.81</v>
      </c>
      <c r="N1351" s="665">
        <v>3</v>
      </c>
      <c r="O1351" s="748">
        <v>0.5</v>
      </c>
      <c r="P1351" s="666">
        <v>144.81</v>
      </c>
      <c r="Q1351" s="681">
        <v>1</v>
      </c>
      <c r="R1351" s="665">
        <v>3</v>
      </c>
      <c r="S1351" s="681">
        <v>1</v>
      </c>
      <c r="T1351" s="748">
        <v>0.5</v>
      </c>
      <c r="U1351" s="704">
        <v>1</v>
      </c>
    </row>
    <row r="1352" spans="1:21" ht="14.4" customHeight="1" x14ac:dyDescent="0.3">
      <c r="A1352" s="664">
        <v>30</v>
      </c>
      <c r="B1352" s="665" t="s">
        <v>521</v>
      </c>
      <c r="C1352" s="665" t="s">
        <v>3971</v>
      </c>
      <c r="D1352" s="746" t="s">
        <v>5323</v>
      </c>
      <c r="E1352" s="747" t="s">
        <v>3986</v>
      </c>
      <c r="F1352" s="665" t="s">
        <v>3966</v>
      </c>
      <c r="G1352" s="665" t="s">
        <v>4068</v>
      </c>
      <c r="H1352" s="665" t="s">
        <v>2584</v>
      </c>
      <c r="I1352" s="665" t="s">
        <v>4602</v>
      </c>
      <c r="J1352" s="665" t="s">
        <v>4603</v>
      </c>
      <c r="K1352" s="665" t="s">
        <v>4604</v>
      </c>
      <c r="L1352" s="666">
        <v>181.94</v>
      </c>
      <c r="M1352" s="666">
        <v>1091.6399999999999</v>
      </c>
      <c r="N1352" s="665">
        <v>6</v>
      </c>
      <c r="O1352" s="748">
        <v>1</v>
      </c>
      <c r="P1352" s="666"/>
      <c r="Q1352" s="681">
        <v>0</v>
      </c>
      <c r="R1352" s="665"/>
      <c r="S1352" s="681">
        <v>0</v>
      </c>
      <c r="T1352" s="748"/>
      <c r="U1352" s="704">
        <v>0</v>
      </c>
    </row>
    <row r="1353" spans="1:21" ht="14.4" customHeight="1" x14ac:dyDescent="0.3">
      <c r="A1353" s="664">
        <v>30</v>
      </c>
      <c r="B1353" s="665" t="s">
        <v>521</v>
      </c>
      <c r="C1353" s="665" t="s">
        <v>3971</v>
      </c>
      <c r="D1353" s="746" t="s">
        <v>5323</v>
      </c>
      <c r="E1353" s="747" t="s">
        <v>3986</v>
      </c>
      <c r="F1353" s="665" t="s">
        <v>3966</v>
      </c>
      <c r="G1353" s="665" t="s">
        <v>4069</v>
      </c>
      <c r="H1353" s="665" t="s">
        <v>2584</v>
      </c>
      <c r="I1353" s="665" t="s">
        <v>2751</v>
      </c>
      <c r="J1353" s="665" t="s">
        <v>3748</v>
      </c>
      <c r="K1353" s="665" t="s">
        <v>3749</v>
      </c>
      <c r="L1353" s="666">
        <v>87.41</v>
      </c>
      <c r="M1353" s="666">
        <v>786.69</v>
      </c>
      <c r="N1353" s="665">
        <v>9</v>
      </c>
      <c r="O1353" s="748">
        <v>1.5</v>
      </c>
      <c r="P1353" s="666"/>
      <c r="Q1353" s="681">
        <v>0</v>
      </c>
      <c r="R1353" s="665"/>
      <c r="S1353" s="681">
        <v>0</v>
      </c>
      <c r="T1353" s="748"/>
      <c r="U1353" s="704">
        <v>0</v>
      </c>
    </row>
    <row r="1354" spans="1:21" ht="14.4" customHeight="1" x14ac:dyDescent="0.3">
      <c r="A1354" s="664">
        <v>30</v>
      </c>
      <c r="B1354" s="665" t="s">
        <v>521</v>
      </c>
      <c r="C1354" s="665" t="s">
        <v>3971</v>
      </c>
      <c r="D1354" s="746" t="s">
        <v>5323</v>
      </c>
      <c r="E1354" s="747" t="s">
        <v>3986</v>
      </c>
      <c r="F1354" s="665" t="s">
        <v>3966</v>
      </c>
      <c r="G1354" s="665" t="s">
        <v>4609</v>
      </c>
      <c r="H1354" s="665" t="s">
        <v>522</v>
      </c>
      <c r="I1354" s="665" t="s">
        <v>2275</v>
      </c>
      <c r="J1354" s="665" t="s">
        <v>2276</v>
      </c>
      <c r="K1354" s="665" t="s">
        <v>1457</v>
      </c>
      <c r="L1354" s="666">
        <v>108.44</v>
      </c>
      <c r="M1354" s="666">
        <v>433.76</v>
      </c>
      <c r="N1354" s="665">
        <v>4</v>
      </c>
      <c r="O1354" s="748">
        <v>2.5</v>
      </c>
      <c r="P1354" s="666">
        <v>325.32</v>
      </c>
      <c r="Q1354" s="681">
        <v>0.75</v>
      </c>
      <c r="R1354" s="665">
        <v>3</v>
      </c>
      <c r="S1354" s="681">
        <v>0.75</v>
      </c>
      <c r="T1354" s="748">
        <v>1.5</v>
      </c>
      <c r="U1354" s="704">
        <v>0.6</v>
      </c>
    </row>
    <row r="1355" spans="1:21" ht="14.4" customHeight="1" x14ac:dyDescent="0.3">
      <c r="A1355" s="664">
        <v>30</v>
      </c>
      <c r="B1355" s="665" t="s">
        <v>521</v>
      </c>
      <c r="C1355" s="665" t="s">
        <v>3971</v>
      </c>
      <c r="D1355" s="746" t="s">
        <v>5323</v>
      </c>
      <c r="E1355" s="747" t="s">
        <v>3986</v>
      </c>
      <c r="F1355" s="665" t="s">
        <v>3966</v>
      </c>
      <c r="G1355" s="665" t="s">
        <v>4996</v>
      </c>
      <c r="H1355" s="665" t="s">
        <v>522</v>
      </c>
      <c r="I1355" s="665" t="s">
        <v>5218</v>
      </c>
      <c r="J1355" s="665" t="s">
        <v>1929</v>
      </c>
      <c r="K1355" s="665" t="s">
        <v>5219</v>
      </c>
      <c r="L1355" s="666">
        <v>0</v>
      </c>
      <c r="M1355" s="666">
        <v>0</v>
      </c>
      <c r="N1355" s="665">
        <v>1</v>
      </c>
      <c r="O1355" s="748">
        <v>1</v>
      </c>
      <c r="P1355" s="666">
        <v>0</v>
      </c>
      <c r="Q1355" s="681"/>
      <c r="R1355" s="665">
        <v>1</v>
      </c>
      <c r="S1355" s="681">
        <v>1</v>
      </c>
      <c r="T1355" s="748">
        <v>1</v>
      </c>
      <c r="U1355" s="704">
        <v>1</v>
      </c>
    </row>
    <row r="1356" spans="1:21" ht="14.4" customHeight="1" x14ac:dyDescent="0.3">
      <c r="A1356" s="664">
        <v>30</v>
      </c>
      <c r="B1356" s="665" t="s">
        <v>521</v>
      </c>
      <c r="C1356" s="665" t="s">
        <v>3971</v>
      </c>
      <c r="D1356" s="746" t="s">
        <v>5323</v>
      </c>
      <c r="E1356" s="747" t="s">
        <v>3986</v>
      </c>
      <c r="F1356" s="665" t="s">
        <v>3966</v>
      </c>
      <c r="G1356" s="665" t="s">
        <v>4074</v>
      </c>
      <c r="H1356" s="665" t="s">
        <v>2584</v>
      </c>
      <c r="I1356" s="665" t="s">
        <v>2585</v>
      </c>
      <c r="J1356" s="665" t="s">
        <v>2586</v>
      </c>
      <c r="K1356" s="665" t="s">
        <v>3743</v>
      </c>
      <c r="L1356" s="666">
        <v>10.41</v>
      </c>
      <c r="M1356" s="666">
        <v>52.05</v>
      </c>
      <c r="N1356" s="665">
        <v>5</v>
      </c>
      <c r="O1356" s="748">
        <v>1</v>
      </c>
      <c r="P1356" s="666"/>
      <c r="Q1356" s="681">
        <v>0</v>
      </c>
      <c r="R1356" s="665"/>
      <c r="S1356" s="681">
        <v>0</v>
      </c>
      <c r="T1356" s="748"/>
      <c r="U1356" s="704">
        <v>0</v>
      </c>
    </row>
    <row r="1357" spans="1:21" ht="14.4" customHeight="1" x14ac:dyDescent="0.3">
      <c r="A1357" s="664">
        <v>30</v>
      </c>
      <c r="B1357" s="665" t="s">
        <v>521</v>
      </c>
      <c r="C1357" s="665" t="s">
        <v>3971</v>
      </c>
      <c r="D1357" s="746" t="s">
        <v>5323</v>
      </c>
      <c r="E1357" s="747" t="s">
        <v>3986</v>
      </c>
      <c r="F1357" s="665" t="s">
        <v>3966</v>
      </c>
      <c r="G1357" s="665" t="s">
        <v>4474</v>
      </c>
      <c r="H1357" s="665" t="s">
        <v>522</v>
      </c>
      <c r="I1357" s="665" t="s">
        <v>917</v>
      </c>
      <c r="J1357" s="665" t="s">
        <v>918</v>
      </c>
      <c r="K1357" s="665" t="s">
        <v>4475</v>
      </c>
      <c r="L1357" s="666">
        <v>117.46</v>
      </c>
      <c r="M1357" s="666">
        <v>352.38</v>
      </c>
      <c r="N1357" s="665">
        <v>3</v>
      </c>
      <c r="O1357" s="748">
        <v>0.5</v>
      </c>
      <c r="P1357" s="666"/>
      <c r="Q1357" s="681">
        <v>0</v>
      </c>
      <c r="R1357" s="665"/>
      <c r="S1357" s="681">
        <v>0</v>
      </c>
      <c r="T1357" s="748"/>
      <c r="U1357" s="704">
        <v>0</v>
      </c>
    </row>
    <row r="1358" spans="1:21" ht="14.4" customHeight="1" x14ac:dyDescent="0.3">
      <c r="A1358" s="664">
        <v>30</v>
      </c>
      <c r="B1358" s="665" t="s">
        <v>521</v>
      </c>
      <c r="C1358" s="665" t="s">
        <v>3971</v>
      </c>
      <c r="D1358" s="746" t="s">
        <v>5323</v>
      </c>
      <c r="E1358" s="747" t="s">
        <v>3986</v>
      </c>
      <c r="F1358" s="665" t="s">
        <v>3966</v>
      </c>
      <c r="G1358" s="665" t="s">
        <v>4478</v>
      </c>
      <c r="H1358" s="665" t="s">
        <v>522</v>
      </c>
      <c r="I1358" s="665" t="s">
        <v>2216</v>
      </c>
      <c r="J1358" s="665" t="s">
        <v>5011</v>
      </c>
      <c r="K1358" s="665" t="s">
        <v>5012</v>
      </c>
      <c r="L1358" s="666">
        <v>352.3</v>
      </c>
      <c r="M1358" s="666">
        <v>1056.9000000000001</v>
      </c>
      <c r="N1358" s="665">
        <v>3</v>
      </c>
      <c r="O1358" s="748">
        <v>0.5</v>
      </c>
      <c r="P1358" s="666"/>
      <c r="Q1358" s="681">
        <v>0</v>
      </c>
      <c r="R1358" s="665"/>
      <c r="S1358" s="681">
        <v>0</v>
      </c>
      <c r="T1358" s="748"/>
      <c r="U1358" s="704">
        <v>0</v>
      </c>
    </row>
    <row r="1359" spans="1:21" ht="14.4" customHeight="1" x14ac:dyDescent="0.3">
      <c r="A1359" s="664">
        <v>30</v>
      </c>
      <c r="B1359" s="665" t="s">
        <v>521</v>
      </c>
      <c r="C1359" s="665" t="s">
        <v>3971</v>
      </c>
      <c r="D1359" s="746" t="s">
        <v>5323</v>
      </c>
      <c r="E1359" s="747" t="s">
        <v>3986</v>
      </c>
      <c r="F1359" s="665" t="s">
        <v>3966</v>
      </c>
      <c r="G1359" s="665" t="s">
        <v>4130</v>
      </c>
      <c r="H1359" s="665" t="s">
        <v>2584</v>
      </c>
      <c r="I1359" s="665" t="s">
        <v>2764</v>
      </c>
      <c r="J1359" s="665" t="s">
        <v>2761</v>
      </c>
      <c r="K1359" s="665" t="s">
        <v>3779</v>
      </c>
      <c r="L1359" s="666">
        <v>181.13</v>
      </c>
      <c r="M1359" s="666">
        <v>1086.78</v>
      </c>
      <c r="N1359" s="665">
        <v>6</v>
      </c>
      <c r="O1359" s="748">
        <v>1</v>
      </c>
      <c r="P1359" s="666"/>
      <c r="Q1359" s="681">
        <v>0</v>
      </c>
      <c r="R1359" s="665"/>
      <c r="S1359" s="681">
        <v>0</v>
      </c>
      <c r="T1359" s="748"/>
      <c r="U1359" s="704">
        <v>0</v>
      </c>
    </row>
    <row r="1360" spans="1:21" ht="14.4" customHeight="1" x14ac:dyDescent="0.3">
      <c r="A1360" s="664">
        <v>30</v>
      </c>
      <c r="B1360" s="665" t="s">
        <v>521</v>
      </c>
      <c r="C1360" s="665" t="s">
        <v>3971</v>
      </c>
      <c r="D1360" s="746" t="s">
        <v>5323</v>
      </c>
      <c r="E1360" s="747" t="s">
        <v>3986</v>
      </c>
      <c r="F1360" s="665" t="s">
        <v>3966</v>
      </c>
      <c r="G1360" s="665" t="s">
        <v>4315</v>
      </c>
      <c r="H1360" s="665" t="s">
        <v>522</v>
      </c>
      <c r="I1360" s="665" t="s">
        <v>1135</v>
      </c>
      <c r="J1360" s="665" t="s">
        <v>4316</v>
      </c>
      <c r="K1360" s="665" t="s">
        <v>4317</v>
      </c>
      <c r="L1360" s="666">
        <v>0</v>
      </c>
      <c r="M1360" s="666">
        <v>0</v>
      </c>
      <c r="N1360" s="665">
        <v>3</v>
      </c>
      <c r="O1360" s="748">
        <v>0.5</v>
      </c>
      <c r="P1360" s="666"/>
      <c r="Q1360" s="681"/>
      <c r="R1360" s="665"/>
      <c r="S1360" s="681">
        <v>0</v>
      </c>
      <c r="T1360" s="748"/>
      <c r="U1360" s="704">
        <v>0</v>
      </c>
    </row>
    <row r="1361" spans="1:21" ht="14.4" customHeight="1" x14ac:dyDescent="0.3">
      <c r="A1361" s="664">
        <v>30</v>
      </c>
      <c r="B1361" s="665" t="s">
        <v>521</v>
      </c>
      <c r="C1361" s="665" t="s">
        <v>3971</v>
      </c>
      <c r="D1361" s="746" t="s">
        <v>5323</v>
      </c>
      <c r="E1361" s="747" t="s">
        <v>3986</v>
      </c>
      <c r="F1361" s="665" t="s">
        <v>3966</v>
      </c>
      <c r="G1361" s="665" t="s">
        <v>4318</v>
      </c>
      <c r="H1361" s="665" t="s">
        <v>522</v>
      </c>
      <c r="I1361" s="665" t="s">
        <v>4319</v>
      </c>
      <c r="J1361" s="665" t="s">
        <v>1252</v>
      </c>
      <c r="K1361" s="665" t="s">
        <v>4320</v>
      </c>
      <c r="L1361" s="666">
        <v>90.53</v>
      </c>
      <c r="M1361" s="666">
        <v>181.06</v>
      </c>
      <c r="N1361" s="665">
        <v>2</v>
      </c>
      <c r="O1361" s="748">
        <v>0.5</v>
      </c>
      <c r="P1361" s="666"/>
      <c r="Q1361" s="681">
        <v>0</v>
      </c>
      <c r="R1361" s="665"/>
      <c r="S1361" s="681">
        <v>0</v>
      </c>
      <c r="T1361" s="748"/>
      <c r="U1361" s="704">
        <v>0</v>
      </c>
    </row>
    <row r="1362" spans="1:21" ht="14.4" customHeight="1" x14ac:dyDescent="0.3">
      <c r="A1362" s="664">
        <v>30</v>
      </c>
      <c r="B1362" s="665" t="s">
        <v>521</v>
      </c>
      <c r="C1362" s="665" t="s">
        <v>3971</v>
      </c>
      <c r="D1362" s="746" t="s">
        <v>5323</v>
      </c>
      <c r="E1362" s="747" t="s">
        <v>3986</v>
      </c>
      <c r="F1362" s="665" t="s">
        <v>3966</v>
      </c>
      <c r="G1362" s="665" t="s">
        <v>5220</v>
      </c>
      <c r="H1362" s="665" t="s">
        <v>2584</v>
      </c>
      <c r="I1362" s="665" t="s">
        <v>2805</v>
      </c>
      <c r="J1362" s="665" t="s">
        <v>2806</v>
      </c>
      <c r="K1362" s="665" t="s">
        <v>3933</v>
      </c>
      <c r="L1362" s="666">
        <v>63.75</v>
      </c>
      <c r="M1362" s="666">
        <v>191.25</v>
      </c>
      <c r="N1362" s="665">
        <v>3</v>
      </c>
      <c r="O1362" s="748">
        <v>1.5</v>
      </c>
      <c r="P1362" s="666">
        <v>63.75</v>
      </c>
      <c r="Q1362" s="681">
        <v>0.33333333333333331</v>
      </c>
      <c r="R1362" s="665">
        <v>1</v>
      </c>
      <c r="S1362" s="681">
        <v>0.33333333333333331</v>
      </c>
      <c r="T1362" s="748">
        <v>0.5</v>
      </c>
      <c r="U1362" s="704">
        <v>0.33333333333333331</v>
      </c>
    </row>
    <row r="1363" spans="1:21" ht="14.4" customHeight="1" x14ac:dyDescent="0.3">
      <c r="A1363" s="664">
        <v>30</v>
      </c>
      <c r="B1363" s="665" t="s">
        <v>521</v>
      </c>
      <c r="C1363" s="665" t="s">
        <v>3971</v>
      </c>
      <c r="D1363" s="746" t="s">
        <v>5323</v>
      </c>
      <c r="E1363" s="747" t="s">
        <v>3986</v>
      </c>
      <c r="F1363" s="665" t="s">
        <v>3966</v>
      </c>
      <c r="G1363" s="665" t="s">
        <v>4614</v>
      </c>
      <c r="H1363" s="665" t="s">
        <v>2584</v>
      </c>
      <c r="I1363" s="665" t="s">
        <v>2934</v>
      </c>
      <c r="J1363" s="665" t="s">
        <v>3918</v>
      </c>
      <c r="K1363" s="665" t="s">
        <v>3919</v>
      </c>
      <c r="L1363" s="666">
        <v>123.2</v>
      </c>
      <c r="M1363" s="666">
        <v>369.6</v>
      </c>
      <c r="N1363" s="665">
        <v>3</v>
      </c>
      <c r="O1363" s="748">
        <v>1</v>
      </c>
      <c r="P1363" s="666">
        <v>369.6</v>
      </c>
      <c r="Q1363" s="681">
        <v>1</v>
      </c>
      <c r="R1363" s="665">
        <v>3</v>
      </c>
      <c r="S1363" s="681">
        <v>1</v>
      </c>
      <c r="T1363" s="748">
        <v>1</v>
      </c>
      <c r="U1363" s="704">
        <v>1</v>
      </c>
    </row>
    <row r="1364" spans="1:21" ht="14.4" customHeight="1" x14ac:dyDescent="0.3">
      <c r="A1364" s="664">
        <v>30</v>
      </c>
      <c r="B1364" s="665" t="s">
        <v>521</v>
      </c>
      <c r="C1364" s="665" t="s">
        <v>3971</v>
      </c>
      <c r="D1364" s="746" t="s">
        <v>5323</v>
      </c>
      <c r="E1364" s="747" t="s">
        <v>3986</v>
      </c>
      <c r="F1364" s="665" t="s">
        <v>3966</v>
      </c>
      <c r="G1364" s="665" t="s">
        <v>4614</v>
      </c>
      <c r="H1364" s="665" t="s">
        <v>2584</v>
      </c>
      <c r="I1364" s="665" t="s">
        <v>2934</v>
      </c>
      <c r="J1364" s="665" t="s">
        <v>3918</v>
      </c>
      <c r="K1364" s="665" t="s">
        <v>3919</v>
      </c>
      <c r="L1364" s="666">
        <v>79.48</v>
      </c>
      <c r="M1364" s="666">
        <v>238.44</v>
      </c>
      <c r="N1364" s="665">
        <v>3</v>
      </c>
      <c r="O1364" s="748">
        <v>1</v>
      </c>
      <c r="P1364" s="666"/>
      <c r="Q1364" s="681">
        <v>0</v>
      </c>
      <c r="R1364" s="665"/>
      <c r="S1364" s="681">
        <v>0</v>
      </c>
      <c r="T1364" s="748"/>
      <c r="U1364" s="704">
        <v>0</v>
      </c>
    </row>
    <row r="1365" spans="1:21" ht="14.4" customHeight="1" x14ac:dyDescent="0.3">
      <c r="A1365" s="664">
        <v>30</v>
      </c>
      <c r="B1365" s="665" t="s">
        <v>521</v>
      </c>
      <c r="C1365" s="665" t="s">
        <v>3971</v>
      </c>
      <c r="D1365" s="746" t="s">
        <v>5323</v>
      </c>
      <c r="E1365" s="747" t="s">
        <v>3986</v>
      </c>
      <c r="F1365" s="665" t="s">
        <v>3966</v>
      </c>
      <c r="G1365" s="665" t="s">
        <v>4614</v>
      </c>
      <c r="H1365" s="665" t="s">
        <v>2584</v>
      </c>
      <c r="I1365" s="665" t="s">
        <v>2934</v>
      </c>
      <c r="J1365" s="665" t="s">
        <v>3918</v>
      </c>
      <c r="K1365" s="665" t="s">
        <v>3919</v>
      </c>
      <c r="L1365" s="666">
        <v>122.96</v>
      </c>
      <c r="M1365" s="666">
        <v>368.88</v>
      </c>
      <c r="N1365" s="665">
        <v>3</v>
      </c>
      <c r="O1365" s="748">
        <v>0.5</v>
      </c>
      <c r="P1365" s="666"/>
      <c r="Q1365" s="681">
        <v>0</v>
      </c>
      <c r="R1365" s="665"/>
      <c r="S1365" s="681">
        <v>0</v>
      </c>
      <c r="T1365" s="748"/>
      <c r="U1365" s="704">
        <v>0</v>
      </c>
    </row>
    <row r="1366" spans="1:21" ht="14.4" customHeight="1" x14ac:dyDescent="0.3">
      <c r="A1366" s="664">
        <v>30</v>
      </c>
      <c r="B1366" s="665" t="s">
        <v>521</v>
      </c>
      <c r="C1366" s="665" t="s">
        <v>3971</v>
      </c>
      <c r="D1366" s="746" t="s">
        <v>5323</v>
      </c>
      <c r="E1366" s="747" t="s">
        <v>3986</v>
      </c>
      <c r="F1366" s="665" t="s">
        <v>3966</v>
      </c>
      <c r="G1366" s="665" t="s">
        <v>4617</v>
      </c>
      <c r="H1366" s="665" t="s">
        <v>522</v>
      </c>
      <c r="I1366" s="665" t="s">
        <v>5221</v>
      </c>
      <c r="J1366" s="665" t="s">
        <v>969</v>
      </c>
      <c r="K1366" s="665" t="s">
        <v>5222</v>
      </c>
      <c r="L1366" s="666">
        <v>0</v>
      </c>
      <c r="M1366" s="666">
        <v>0</v>
      </c>
      <c r="N1366" s="665">
        <v>6</v>
      </c>
      <c r="O1366" s="748">
        <v>1</v>
      </c>
      <c r="P1366" s="666"/>
      <c r="Q1366" s="681"/>
      <c r="R1366" s="665"/>
      <c r="S1366" s="681">
        <v>0</v>
      </c>
      <c r="T1366" s="748"/>
      <c r="U1366" s="704">
        <v>0</v>
      </c>
    </row>
    <row r="1367" spans="1:21" ht="14.4" customHeight="1" x14ac:dyDescent="0.3">
      <c r="A1367" s="664">
        <v>30</v>
      </c>
      <c r="B1367" s="665" t="s">
        <v>521</v>
      </c>
      <c r="C1367" s="665" t="s">
        <v>3971</v>
      </c>
      <c r="D1367" s="746" t="s">
        <v>5323</v>
      </c>
      <c r="E1367" s="747" t="s">
        <v>3986</v>
      </c>
      <c r="F1367" s="665" t="s">
        <v>3966</v>
      </c>
      <c r="G1367" s="665" t="s">
        <v>4083</v>
      </c>
      <c r="H1367" s="665" t="s">
        <v>522</v>
      </c>
      <c r="I1367" s="665" t="s">
        <v>929</v>
      </c>
      <c r="J1367" s="665" t="s">
        <v>4084</v>
      </c>
      <c r="K1367" s="665" t="s">
        <v>4085</v>
      </c>
      <c r="L1367" s="666">
        <v>0</v>
      </c>
      <c r="M1367" s="666">
        <v>0</v>
      </c>
      <c r="N1367" s="665">
        <v>1</v>
      </c>
      <c r="O1367" s="748">
        <v>0.5</v>
      </c>
      <c r="P1367" s="666">
        <v>0</v>
      </c>
      <c r="Q1367" s="681"/>
      <c r="R1367" s="665">
        <v>1</v>
      </c>
      <c r="S1367" s="681">
        <v>1</v>
      </c>
      <c r="T1367" s="748">
        <v>0.5</v>
      </c>
      <c r="U1367" s="704">
        <v>1</v>
      </c>
    </row>
    <row r="1368" spans="1:21" ht="14.4" customHeight="1" x14ac:dyDescent="0.3">
      <c r="A1368" s="664">
        <v>30</v>
      </c>
      <c r="B1368" s="665" t="s">
        <v>521</v>
      </c>
      <c r="C1368" s="665" t="s">
        <v>3971</v>
      </c>
      <c r="D1368" s="746" t="s">
        <v>5323</v>
      </c>
      <c r="E1368" s="747" t="s">
        <v>3986</v>
      </c>
      <c r="F1368" s="665" t="s">
        <v>3966</v>
      </c>
      <c r="G1368" s="665" t="s">
        <v>5044</v>
      </c>
      <c r="H1368" s="665" t="s">
        <v>522</v>
      </c>
      <c r="I1368" s="665" t="s">
        <v>5223</v>
      </c>
      <c r="J1368" s="665" t="s">
        <v>3348</v>
      </c>
      <c r="K1368" s="665" t="s">
        <v>5224</v>
      </c>
      <c r="L1368" s="666">
        <v>61.97</v>
      </c>
      <c r="M1368" s="666">
        <v>61.97</v>
      </c>
      <c r="N1368" s="665">
        <v>1</v>
      </c>
      <c r="O1368" s="748">
        <v>0.5</v>
      </c>
      <c r="P1368" s="666">
        <v>61.97</v>
      </c>
      <c r="Q1368" s="681">
        <v>1</v>
      </c>
      <c r="R1368" s="665">
        <v>1</v>
      </c>
      <c r="S1368" s="681">
        <v>1</v>
      </c>
      <c r="T1368" s="748">
        <v>0.5</v>
      </c>
      <c r="U1368" s="704">
        <v>1</v>
      </c>
    </row>
    <row r="1369" spans="1:21" ht="14.4" customHeight="1" x14ac:dyDescent="0.3">
      <c r="A1369" s="664">
        <v>30</v>
      </c>
      <c r="B1369" s="665" t="s">
        <v>521</v>
      </c>
      <c r="C1369" s="665" t="s">
        <v>3971</v>
      </c>
      <c r="D1369" s="746" t="s">
        <v>5323</v>
      </c>
      <c r="E1369" s="747" t="s">
        <v>3986</v>
      </c>
      <c r="F1369" s="665" t="s">
        <v>3966</v>
      </c>
      <c r="G1369" s="665" t="s">
        <v>5044</v>
      </c>
      <c r="H1369" s="665" t="s">
        <v>522</v>
      </c>
      <c r="I1369" s="665" t="s">
        <v>3347</v>
      </c>
      <c r="J1369" s="665" t="s">
        <v>3348</v>
      </c>
      <c r="K1369" s="665" t="s">
        <v>5045</v>
      </c>
      <c r="L1369" s="666">
        <v>61.97</v>
      </c>
      <c r="M1369" s="666">
        <v>61.97</v>
      </c>
      <c r="N1369" s="665">
        <v>1</v>
      </c>
      <c r="O1369" s="748">
        <v>1</v>
      </c>
      <c r="P1369" s="666">
        <v>61.97</v>
      </c>
      <c r="Q1369" s="681">
        <v>1</v>
      </c>
      <c r="R1369" s="665">
        <v>1</v>
      </c>
      <c r="S1369" s="681">
        <v>1</v>
      </c>
      <c r="T1369" s="748">
        <v>1</v>
      </c>
      <c r="U1369" s="704">
        <v>1</v>
      </c>
    </row>
    <row r="1370" spans="1:21" ht="14.4" customHeight="1" x14ac:dyDescent="0.3">
      <c r="A1370" s="664">
        <v>30</v>
      </c>
      <c r="B1370" s="665" t="s">
        <v>521</v>
      </c>
      <c r="C1370" s="665" t="s">
        <v>3971</v>
      </c>
      <c r="D1370" s="746" t="s">
        <v>5323</v>
      </c>
      <c r="E1370" s="747" t="s">
        <v>3986</v>
      </c>
      <c r="F1370" s="665" t="s">
        <v>3966</v>
      </c>
      <c r="G1370" s="665" t="s">
        <v>5046</v>
      </c>
      <c r="H1370" s="665" t="s">
        <v>522</v>
      </c>
      <c r="I1370" s="665" t="s">
        <v>960</v>
      </c>
      <c r="J1370" s="665" t="s">
        <v>5047</v>
      </c>
      <c r="K1370" s="665" t="s">
        <v>5048</v>
      </c>
      <c r="L1370" s="666">
        <v>77.13</v>
      </c>
      <c r="M1370" s="666">
        <v>231.39</v>
      </c>
      <c r="N1370" s="665">
        <v>3</v>
      </c>
      <c r="O1370" s="748">
        <v>1.5</v>
      </c>
      <c r="P1370" s="666">
        <v>231.39</v>
      </c>
      <c r="Q1370" s="681">
        <v>1</v>
      </c>
      <c r="R1370" s="665">
        <v>3</v>
      </c>
      <c r="S1370" s="681">
        <v>1</v>
      </c>
      <c r="T1370" s="748">
        <v>1.5</v>
      </c>
      <c r="U1370" s="704">
        <v>1</v>
      </c>
    </row>
    <row r="1371" spans="1:21" ht="14.4" customHeight="1" x14ac:dyDescent="0.3">
      <c r="A1371" s="664">
        <v>30</v>
      </c>
      <c r="B1371" s="665" t="s">
        <v>521</v>
      </c>
      <c r="C1371" s="665" t="s">
        <v>3971</v>
      </c>
      <c r="D1371" s="746" t="s">
        <v>5323</v>
      </c>
      <c r="E1371" s="747" t="s">
        <v>3986</v>
      </c>
      <c r="F1371" s="665" t="s">
        <v>3966</v>
      </c>
      <c r="G1371" s="665" t="s">
        <v>4094</v>
      </c>
      <c r="H1371" s="665" t="s">
        <v>522</v>
      </c>
      <c r="I1371" s="665" t="s">
        <v>5225</v>
      </c>
      <c r="J1371" s="665" t="s">
        <v>5226</v>
      </c>
      <c r="K1371" s="665" t="s">
        <v>5227</v>
      </c>
      <c r="L1371" s="666">
        <v>93.96</v>
      </c>
      <c r="M1371" s="666">
        <v>93.96</v>
      </c>
      <c r="N1371" s="665">
        <v>1</v>
      </c>
      <c r="O1371" s="748">
        <v>1</v>
      </c>
      <c r="P1371" s="666"/>
      <c r="Q1371" s="681">
        <v>0</v>
      </c>
      <c r="R1371" s="665"/>
      <c r="S1371" s="681">
        <v>0</v>
      </c>
      <c r="T1371" s="748"/>
      <c r="U1371" s="704">
        <v>0</v>
      </c>
    </row>
    <row r="1372" spans="1:21" ht="14.4" customHeight="1" x14ac:dyDescent="0.3">
      <c r="A1372" s="664">
        <v>30</v>
      </c>
      <c r="B1372" s="665" t="s">
        <v>521</v>
      </c>
      <c r="C1372" s="665" t="s">
        <v>3971</v>
      </c>
      <c r="D1372" s="746" t="s">
        <v>5323</v>
      </c>
      <c r="E1372" s="747" t="s">
        <v>3986</v>
      </c>
      <c r="F1372" s="665" t="s">
        <v>3966</v>
      </c>
      <c r="G1372" s="665" t="s">
        <v>4343</v>
      </c>
      <c r="H1372" s="665" t="s">
        <v>522</v>
      </c>
      <c r="I1372" s="665" t="s">
        <v>1503</v>
      </c>
      <c r="J1372" s="665" t="s">
        <v>1497</v>
      </c>
      <c r="K1372" s="665" t="s">
        <v>4344</v>
      </c>
      <c r="L1372" s="666">
        <v>33.549999999999997</v>
      </c>
      <c r="M1372" s="666">
        <v>67.099999999999994</v>
      </c>
      <c r="N1372" s="665">
        <v>2</v>
      </c>
      <c r="O1372" s="748">
        <v>0.5</v>
      </c>
      <c r="P1372" s="666"/>
      <c r="Q1372" s="681">
        <v>0</v>
      </c>
      <c r="R1372" s="665"/>
      <c r="S1372" s="681">
        <v>0</v>
      </c>
      <c r="T1372" s="748"/>
      <c r="U1372" s="704">
        <v>0</v>
      </c>
    </row>
    <row r="1373" spans="1:21" ht="14.4" customHeight="1" x14ac:dyDescent="0.3">
      <c r="A1373" s="664">
        <v>30</v>
      </c>
      <c r="B1373" s="665" t="s">
        <v>521</v>
      </c>
      <c r="C1373" s="665" t="s">
        <v>3971</v>
      </c>
      <c r="D1373" s="746" t="s">
        <v>5323</v>
      </c>
      <c r="E1373" s="747" t="s">
        <v>3986</v>
      </c>
      <c r="F1373" s="665" t="s">
        <v>3966</v>
      </c>
      <c r="G1373" s="665" t="s">
        <v>4343</v>
      </c>
      <c r="H1373" s="665" t="s">
        <v>522</v>
      </c>
      <c r="I1373" s="665" t="s">
        <v>2146</v>
      </c>
      <c r="J1373" s="665" t="s">
        <v>2147</v>
      </c>
      <c r="K1373" s="665" t="s">
        <v>4635</v>
      </c>
      <c r="L1373" s="666">
        <v>50.32</v>
      </c>
      <c r="M1373" s="666">
        <v>100.64</v>
      </c>
      <c r="N1373" s="665">
        <v>2</v>
      </c>
      <c r="O1373" s="748">
        <v>0.5</v>
      </c>
      <c r="P1373" s="666">
        <v>100.64</v>
      </c>
      <c r="Q1373" s="681">
        <v>1</v>
      </c>
      <c r="R1373" s="665">
        <v>2</v>
      </c>
      <c r="S1373" s="681">
        <v>1</v>
      </c>
      <c r="T1373" s="748">
        <v>0.5</v>
      </c>
      <c r="U1373" s="704">
        <v>1</v>
      </c>
    </row>
    <row r="1374" spans="1:21" ht="14.4" customHeight="1" x14ac:dyDescent="0.3">
      <c r="A1374" s="664">
        <v>30</v>
      </c>
      <c r="B1374" s="665" t="s">
        <v>521</v>
      </c>
      <c r="C1374" s="665" t="s">
        <v>3971</v>
      </c>
      <c r="D1374" s="746" t="s">
        <v>5323</v>
      </c>
      <c r="E1374" s="747" t="s">
        <v>3986</v>
      </c>
      <c r="F1374" s="665" t="s">
        <v>3966</v>
      </c>
      <c r="G1374" s="665" t="s">
        <v>4347</v>
      </c>
      <c r="H1374" s="665" t="s">
        <v>522</v>
      </c>
      <c r="I1374" s="665" t="s">
        <v>1740</v>
      </c>
      <c r="J1374" s="665" t="s">
        <v>1741</v>
      </c>
      <c r="K1374" s="665" t="s">
        <v>1742</v>
      </c>
      <c r="L1374" s="666">
        <v>264</v>
      </c>
      <c r="M1374" s="666">
        <v>528</v>
      </c>
      <c r="N1374" s="665">
        <v>2</v>
      </c>
      <c r="O1374" s="748">
        <v>0.5</v>
      </c>
      <c r="P1374" s="666"/>
      <c r="Q1374" s="681">
        <v>0</v>
      </c>
      <c r="R1374" s="665"/>
      <c r="S1374" s="681">
        <v>0</v>
      </c>
      <c r="T1374" s="748"/>
      <c r="U1374" s="704">
        <v>0</v>
      </c>
    </row>
    <row r="1375" spans="1:21" ht="14.4" customHeight="1" x14ac:dyDescent="0.3">
      <c r="A1375" s="664">
        <v>30</v>
      </c>
      <c r="B1375" s="665" t="s">
        <v>521</v>
      </c>
      <c r="C1375" s="665" t="s">
        <v>3971</v>
      </c>
      <c r="D1375" s="746" t="s">
        <v>5323</v>
      </c>
      <c r="E1375" s="747" t="s">
        <v>3986</v>
      </c>
      <c r="F1375" s="665" t="s">
        <v>3966</v>
      </c>
      <c r="G1375" s="665" t="s">
        <v>4131</v>
      </c>
      <c r="H1375" s="665" t="s">
        <v>522</v>
      </c>
      <c r="I1375" s="665" t="s">
        <v>1440</v>
      </c>
      <c r="J1375" s="665" t="s">
        <v>1441</v>
      </c>
      <c r="K1375" s="665" t="s">
        <v>4490</v>
      </c>
      <c r="L1375" s="666">
        <v>271.94</v>
      </c>
      <c r="M1375" s="666">
        <v>543.88</v>
      </c>
      <c r="N1375" s="665">
        <v>2</v>
      </c>
      <c r="O1375" s="748">
        <v>1</v>
      </c>
      <c r="P1375" s="666"/>
      <c r="Q1375" s="681">
        <v>0</v>
      </c>
      <c r="R1375" s="665"/>
      <c r="S1375" s="681">
        <v>0</v>
      </c>
      <c r="T1375" s="748"/>
      <c r="U1375" s="704">
        <v>0</v>
      </c>
    </row>
    <row r="1376" spans="1:21" ht="14.4" customHeight="1" x14ac:dyDescent="0.3">
      <c r="A1376" s="664">
        <v>30</v>
      </c>
      <c r="B1376" s="665" t="s">
        <v>521</v>
      </c>
      <c r="C1376" s="665" t="s">
        <v>3971</v>
      </c>
      <c r="D1376" s="746" t="s">
        <v>5323</v>
      </c>
      <c r="E1376" s="747" t="s">
        <v>3986</v>
      </c>
      <c r="F1376" s="665" t="s">
        <v>3966</v>
      </c>
      <c r="G1376" s="665" t="s">
        <v>4379</v>
      </c>
      <c r="H1376" s="665" t="s">
        <v>522</v>
      </c>
      <c r="I1376" s="665" t="s">
        <v>5059</v>
      </c>
      <c r="J1376" s="665" t="s">
        <v>770</v>
      </c>
      <c r="K1376" s="665" t="s">
        <v>3927</v>
      </c>
      <c r="L1376" s="666">
        <v>0</v>
      </c>
      <c r="M1376" s="666">
        <v>0</v>
      </c>
      <c r="N1376" s="665">
        <v>1</v>
      </c>
      <c r="O1376" s="748">
        <v>0.5</v>
      </c>
      <c r="P1376" s="666"/>
      <c r="Q1376" s="681"/>
      <c r="R1376" s="665"/>
      <c r="S1376" s="681">
        <v>0</v>
      </c>
      <c r="T1376" s="748"/>
      <c r="U1376" s="704">
        <v>0</v>
      </c>
    </row>
    <row r="1377" spans="1:21" ht="14.4" customHeight="1" x14ac:dyDescent="0.3">
      <c r="A1377" s="664">
        <v>30</v>
      </c>
      <c r="B1377" s="665" t="s">
        <v>521</v>
      </c>
      <c r="C1377" s="665" t="s">
        <v>3971</v>
      </c>
      <c r="D1377" s="746" t="s">
        <v>5323</v>
      </c>
      <c r="E1377" s="747" t="s">
        <v>3986</v>
      </c>
      <c r="F1377" s="665" t="s">
        <v>3966</v>
      </c>
      <c r="G1377" s="665" t="s">
        <v>4102</v>
      </c>
      <c r="H1377" s="665" t="s">
        <v>522</v>
      </c>
      <c r="I1377" s="665" t="s">
        <v>5060</v>
      </c>
      <c r="J1377" s="665" t="s">
        <v>5061</v>
      </c>
      <c r="K1377" s="665" t="s">
        <v>4687</v>
      </c>
      <c r="L1377" s="666">
        <v>0</v>
      </c>
      <c r="M1377" s="666">
        <v>0</v>
      </c>
      <c r="N1377" s="665">
        <v>1</v>
      </c>
      <c r="O1377" s="748">
        <v>1</v>
      </c>
      <c r="P1377" s="666">
        <v>0</v>
      </c>
      <c r="Q1377" s="681"/>
      <c r="R1377" s="665">
        <v>1</v>
      </c>
      <c r="S1377" s="681">
        <v>1</v>
      </c>
      <c r="T1377" s="748">
        <v>1</v>
      </c>
      <c r="U1377" s="704">
        <v>1</v>
      </c>
    </row>
    <row r="1378" spans="1:21" ht="14.4" customHeight="1" x14ac:dyDescent="0.3">
      <c r="A1378" s="664">
        <v>30</v>
      </c>
      <c r="B1378" s="665" t="s">
        <v>521</v>
      </c>
      <c r="C1378" s="665" t="s">
        <v>3971</v>
      </c>
      <c r="D1378" s="746" t="s">
        <v>5323</v>
      </c>
      <c r="E1378" s="747" t="s">
        <v>3986</v>
      </c>
      <c r="F1378" s="665" t="s">
        <v>3966</v>
      </c>
      <c r="G1378" s="665" t="s">
        <v>4102</v>
      </c>
      <c r="H1378" s="665" t="s">
        <v>522</v>
      </c>
      <c r="I1378" s="665" t="s">
        <v>5068</v>
      </c>
      <c r="J1378" s="665" t="s">
        <v>5061</v>
      </c>
      <c r="K1378" s="665" t="s">
        <v>3722</v>
      </c>
      <c r="L1378" s="666">
        <v>0</v>
      </c>
      <c r="M1378" s="666">
        <v>0</v>
      </c>
      <c r="N1378" s="665">
        <v>2</v>
      </c>
      <c r="O1378" s="748">
        <v>1.5</v>
      </c>
      <c r="P1378" s="666">
        <v>0</v>
      </c>
      <c r="Q1378" s="681"/>
      <c r="R1378" s="665">
        <v>1</v>
      </c>
      <c r="S1378" s="681">
        <v>0.5</v>
      </c>
      <c r="T1378" s="748">
        <v>0.5</v>
      </c>
      <c r="U1378" s="704">
        <v>0.33333333333333331</v>
      </c>
    </row>
    <row r="1379" spans="1:21" ht="14.4" customHeight="1" x14ac:dyDescent="0.3">
      <c r="A1379" s="664">
        <v>30</v>
      </c>
      <c r="B1379" s="665" t="s">
        <v>521</v>
      </c>
      <c r="C1379" s="665" t="s">
        <v>3971</v>
      </c>
      <c r="D1379" s="746" t="s">
        <v>5323</v>
      </c>
      <c r="E1379" s="747" t="s">
        <v>3986</v>
      </c>
      <c r="F1379" s="665" t="s">
        <v>3966</v>
      </c>
      <c r="G1379" s="665" t="s">
        <v>4102</v>
      </c>
      <c r="H1379" s="665" t="s">
        <v>522</v>
      </c>
      <c r="I1379" s="665" t="s">
        <v>5070</v>
      </c>
      <c r="J1379" s="665" t="s">
        <v>2313</v>
      </c>
      <c r="K1379" s="665" t="s">
        <v>3722</v>
      </c>
      <c r="L1379" s="666">
        <v>0</v>
      </c>
      <c r="M1379" s="666">
        <v>0</v>
      </c>
      <c r="N1379" s="665">
        <v>3</v>
      </c>
      <c r="O1379" s="748">
        <v>2</v>
      </c>
      <c r="P1379" s="666"/>
      <c r="Q1379" s="681"/>
      <c r="R1379" s="665"/>
      <c r="S1379" s="681">
        <v>0</v>
      </c>
      <c r="T1379" s="748"/>
      <c r="U1379" s="704">
        <v>0</v>
      </c>
    </row>
    <row r="1380" spans="1:21" ht="14.4" customHeight="1" x14ac:dyDescent="0.3">
      <c r="A1380" s="664">
        <v>30</v>
      </c>
      <c r="B1380" s="665" t="s">
        <v>521</v>
      </c>
      <c r="C1380" s="665" t="s">
        <v>3971</v>
      </c>
      <c r="D1380" s="746" t="s">
        <v>5323</v>
      </c>
      <c r="E1380" s="747" t="s">
        <v>3986</v>
      </c>
      <c r="F1380" s="665" t="s">
        <v>3966</v>
      </c>
      <c r="G1380" s="665" t="s">
        <v>4102</v>
      </c>
      <c r="H1380" s="665" t="s">
        <v>522</v>
      </c>
      <c r="I1380" s="665" t="s">
        <v>2318</v>
      </c>
      <c r="J1380" s="665" t="s">
        <v>2313</v>
      </c>
      <c r="K1380" s="665" t="s">
        <v>4777</v>
      </c>
      <c r="L1380" s="666">
        <v>0</v>
      </c>
      <c r="M1380" s="666">
        <v>0</v>
      </c>
      <c r="N1380" s="665">
        <v>1</v>
      </c>
      <c r="O1380" s="748">
        <v>1</v>
      </c>
      <c r="P1380" s="666">
        <v>0</v>
      </c>
      <c r="Q1380" s="681"/>
      <c r="R1380" s="665">
        <v>1</v>
      </c>
      <c r="S1380" s="681">
        <v>1</v>
      </c>
      <c r="T1380" s="748">
        <v>1</v>
      </c>
      <c r="U1380" s="704">
        <v>1</v>
      </c>
    </row>
    <row r="1381" spans="1:21" ht="14.4" customHeight="1" x14ac:dyDescent="0.3">
      <c r="A1381" s="664">
        <v>30</v>
      </c>
      <c r="B1381" s="665" t="s">
        <v>521</v>
      </c>
      <c r="C1381" s="665" t="s">
        <v>3971</v>
      </c>
      <c r="D1381" s="746" t="s">
        <v>5323</v>
      </c>
      <c r="E1381" s="747" t="s">
        <v>3986</v>
      </c>
      <c r="F1381" s="665" t="s">
        <v>3966</v>
      </c>
      <c r="G1381" s="665" t="s">
        <v>4102</v>
      </c>
      <c r="H1381" s="665" t="s">
        <v>522</v>
      </c>
      <c r="I1381" s="665" t="s">
        <v>2312</v>
      </c>
      <c r="J1381" s="665" t="s">
        <v>2313</v>
      </c>
      <c r="K1381" s="665" t="s">
        <v>4687</v>
      </c>
      <c r="L1381" s="666">
        <v>0</v>
      </c>
      <c r="M1381" s="666">
        <v>0</v>
      </c>
      <c r="N1381" s="665">
        <v>2</v>
      </c>
      <c r="O1381" s="748">
        <v>1</v>
      </c>
      <c r="P1381" s="666">
        <v>0</v>
      </c>
      <c r="Q1381" s="681"/>
      <c r="R1381" s="665">
        <v>2</v>
      </c>
      <c r="S1381" s="681">
        <v>1</v>
      </c>
      <c r="T1381" s="748">
        <v>1</v>
      </c>
      <c r="U1381" s="704">
        <v>1</v>
      </c>
    </row>
    <row r="1382" spans="1:21" ht="14.4" customHeight="1" x14ac:dyDescent="0.3">
      <c r="A1382" s="664">
        <v>30</v>
      </c>
      <c r="B1382" s="665" t="s">
        <v>521</v>
      </c>
      <c r="C1382" s="665" t="s">
        <v>3971</v>
      </c>
      <c r="D1382" s="746" t="s">
        <v>5323</v>
      </c>
      <c r="E1382" s="747" t="s">
        <v>3986</v>
      </c>
      <c r="F1382" s="665" t="s">
        <v>3966</v>
      </c>
      <c r="G1382" s="665" t="s">
        <v>4107</v>
      </c>
      <c r="H1382" s="665" t="s">
        <v>2584</v>
      </c>
      <c r="I1382" s="665" t="s">
        <v>2687</v>
      </c>
      <c r="J1382" s="665" t="s">
        <v>2688</v>
      </c>
      <c r="K1382" s="665" t="s">
        <v>3639</v>
      </c>
      <c r="L1382" s="666">
        <v>53.57</v>
      </c>
      <c r="M1382" s="666">
        <v>160.71</v>
      </c>
      <c r="N1382" s="665">
        <v>3</v>
      </c>
      <c r="O1382" s="748">
        <v>0.5</v>
      </c>
      <c r="P1382" s="666"/>
      <c r="Q1382" s="681">
        <v>0</v>
      </c>
      <c r="R1382" s="665"/>
      <c r="S1382" s="681">
        <v>0</v>
      </c>
      <c r="T1382" s="748"/>
      <c r="U1382" s="704">
        <v>0</v>
      </c>
    </row>
    <row r="1383" spans="1:21" ht="14.4" customHeight="1" x14ac:dyDescent="0.3">
      <c r="A1383" s="664">
        <v>30</v>
      </c>
      <c r="B1383" s="665" t="s">
        <v>521</v>
      </c>
      <c r="C1383" s="665" t="s">
        <v>3971</v>
      </c>
      <c r="D1383" s="746" t="s">
        <v>5323</v>
      </c>
      <c r="E1383" s="747" t="s">
        <v>3986</v>
      </c>
      <c r="F1383" s="665" t="s">
        <v>3967</v>
      </c>
      <c r="G1383" s="665" t="s">
        <v>4382</v>
      </c>
      <c r="H1383" s="665" t="s">
        <v>522</v>
      </c>
      <c r="I1383" s="665" t="s">
        <v>4705</v>
      </c>
      <c r="J1383" s="665" t="s">
        <v>3982</v>
      </c>
      <c r="K1383" s="665"/>
      <c r="L1383" s="666">
        <v>0</v>
      </c>
      <c r="M1383" s="666">
        <v>0</v>
      </c>
      <c r="N1383" s="665">
        <v>34</v>
      </c>
      <c r="O1383" s="748">
        <v>32.5</v>
      </c>
      <c r="P1383" s="666">
        <v>0</v>
      </c>
      <c r="Q1383" s="681"/>
      <c r="R1383" s="665">
        <v>29</v>
      </c>
      <c r="S1383" s="681">
        <v>0.8529411764705882</v>
      </c>
      <c r="T1383" s="748">
        <v>28.5</v>
      </c>
      <c r="U1383" s="704">
        <v>0.87692307692307692</v>
      </c>
    </row>
    <row r="1384" spans="1:21" ht="14.4" customHeight="1" x14ac:dyDescent="0.3">
      <c r="A1384" s="664">
        <v>30</v>
      </c>
      <c r="B1384" s="665" t="s">
        <v>521</v>
      </c>
      <c r="C1384" s="665" t="s">
        <v>3971</v>
      </c>
      <c r="D1384" s="746" t="s">
        <v>5323</v>
      </c>
      <c r="E1384" s="747" t="s">
        <v>3986</v>
      </c>
      <c r="F1384" s="665" t="s">
        <v>3968</v>
      </c>
      <c r="G1384" s="665" t="s">
        <v>4498</v>
      </c>
      <c r="H1384" s="665" t="s">
        <v>522</v>
      </c>
      <c r="I1384" s="665" t="s">
        <v>5228</v>
      </c>
      <c r="J1384" s="665" t="s">
        <v>5229</v>
      </c>
      <c r="K1384" s="665" t="s">
        <v>5230</v>
      </c>
      <c r="L1384" s="666">
        <v>410</v>
      </c>
      <c r="M1384" s="666">
        <v>1640</v>
      </c>
      <c r="N1384" s="665">
        <v>4</v>
      </c>
      <c r="O1384" s="748">
        <v>4</v>
      </c>
      <c r="P1384" s="666"/>
      <c r="Q1384" s="681">
        <v>0</v>
      </c>
      <c r="R1384" s="665"/>
      <c r="S1384" s="681">
        <v>0</v>
      </c>
      <c r="T1384" s="748"/>
      <c r="U1384" s="704">
        <v>0</v>
      </c>
    </row>
    <row r="1385" spans="1:21" ht="14.4" customHeight="1" x14ac:dyDescent="0.3">
      <c r="A1385" s="664">
        <v>30</v>
      </c>
      <c r="B1385" s="665" t="s">
        <v>521</v>
      </c>
      <c r="C1385" s="665" t="s">
        <v>3971</v>
      </c>
      <c r="D1385" s="746" t="s">
        <v>5323</v>
      </c>
      <c r="E1385" s="747" t="s">
        <v>3988</v>
      </c>
      <c r="F1385" s="665" t="s">
        <v>3966</v>
      </c>
      <c r="G1385" s="665" t="s">
        <v>4000</v>
      </c>
      <c r="H1385" s="665" t="s">
        <v>2584</v>
      </c>
      <c r="I1385" s="665" t="s">
        <v>5231</v>
      </c>
      <c r="J1385" s="665" t="s">
        <v>5232</v>
      </c>
      <c r="K1385" s="665" t="s">
        <v>5233</v>
      </c>
      <c r="L1385" s="666">
        <v>176.59</v>
      </c>
      <c r="M1385" s="666">
        <v>529.77</v>
      </c>
      <c r="N1385" s="665">
        <v>3</v>
      </c>
      <c r="O1385" s="748">
        <v>1.5</v>
      </c>
      <c r="P1385" s="666"/>
      <c r="Q1385" s="681">
        <v>0</v>
      </c>
      <c r="R1385" s="665"/>
      <c r="S1385" s="681">
        <v>0</v>
      </c>
      <c r="T1385" s="748"/>
      <c r="U1385" s="704">
        <v>0</v>
      </c>
    </row>
    <row r="1386" spans="1:21" ht="14.4" customHeight="1" x14ac:dyDescent="0.3">
      <c r="A1386" s="664">
        <v>30</v>
      </c>
      <c r="B1386" s="665" t="s">
        <v>521</v>
      </c>
      <c r="C1386" s="665" t="s">
        <v>3971</v>
      </c>
      <c r="D1386" s="746" t="s">
        <v>5323</v>
      </c>
      <c r="E1386" s="747" t="s">
        <v>3988</v>
      </c>
      <c r="F1386" s="665" t="s">
        <v>3966</v>
      </c>
      <c r="G1386" s="665" t="s">
        <v>4001</v>
      </c>
      <c r="H1386" s="665" t="s">
        <v>2584</v>
      </c>
      <c r="I1386" s="665" t="s">
        <v>2657</v>
      </c>
      <c r="J1386" s="665" t="s">
        <v>2658</v>
      </c>
      <c r="K1386" s="665" t="s">
        <v>3718</v>
      </c>
      <c r="L1386" s="666">
        <v>65.540000000000006</v>
      </c>
      <c r="M1386" s="666">
        <v>196.62</v>
      </c>
      <c r="N1386" s="665">
        <v>3</v>
      </c>
      <c r="O1386" s="748">
        <v>1</v>
      </c>
      <c r="P1386" s="666">
        <v>196.62</v>
      </c>
      <c r="Q1386" s="681">
        <v>1</v>
      </c>
      <c r="R1386" s="665">
        <v>3</v>
      </c>
      <c r="S1386" s="681">
        <v>1</v>
      </c>
      <c r="T1386" s="748">
        <v>1</v>
      </c>
      <c r="U1386" s="704">
        <v>1</v>
      </c>
    </row>
    <row r="1387" spans="1:21" ht="14.4" customHeight="1" x14ac:dyDescent="0.3">
      <c r="A1387" s="664">
        <v>30</v>
      </c>
      <c r="B1387" s="665" t="s">
        <v>521</v>
      </c>
      <c r="C1387" s="665" t="s">
        <v>3971</v>
      </c>
      <c r="D1387" s="746" t="s">
        <v>5323</v>
      </c>
      <c r="E1387" s="747" t="s">
        <v>3988</v>
      </c>
      <c r="F1387" s="665" t="s">
        <v>3966</v>
      </c>
      <c r="G1387" s="665" t="s">
        <v>4112</v>
      </c>
      <c r="H1387" s="665" t="s">
        <v>522</v>
      </c>
      <c r="I1387" s="665" t="s">
        <v>1065</v>
      </c>
      <c r="J1387" s="665" t="s">
        <v>4113</v>
      </c>
      <c r="K1387" s="665" t="s">
        <v>4114</v>
      </c>
      <c r="L1387" s="666">
        <v>0</v>
      </c>
      <c r="M1387" s="666">
        <v>0</v>
      </c>
      <c r="N1387" s="665">
        <v>2</v>
      </c>
      <c r="O1387" s="748">
        <v>1.5</v>
      </c>
      <c r="P1387" s="666">
        <v>0</v>
      </c>
      <c r="Q1387" s="681"/>
      <c r="R1387" s="665">
        <v>2</v>
      </c>
      <c r="S1387" s="681">
        <v>1</v>
      </c>
      <c r="T1387" s="748">
        <v>1.5</v>
      </c>
      <c r="U1387" s="704">
        <v>1</v>
      </c>
    </row>
    <row r="1388" spans="1:21" ht="14.4" customHeight="1" x14ac:dyDescent="0.3">
      <c r="A1388" s="664">
        <v>30</v>
      </c>
      <c r="B1388" s="665" t="s">
        <v>521</v>
      </c>
      <c r="C1388" s="665" t="s">
        <v>3971</v>
      </c>
      <c r="D1388" s="746" t="s">
        <v>5323</v>
      </c>
      <c r="E1388" s="747" t="s">
        <v>3988</v>
      </c>
      <c r="F1388" s="665" t="s">
        <v>3966</v>
      </c>
      <c r="G1388" s="665" t="s">
        <v>4006</v>
      </c>
      <c r="H1388" s="665" t="s">
        <v>2584</v>
      </c>
      <c r="I1388" s="665" t="s">
        <v>2930</v>
      </c>
      <c r="J1388" s="665" t="s">
        <v>2931</v>
      </c>
      <c r="K1388" s="665" t="s">
        <v>3779</v>
      </c>
      <c r="L1388" s="666">
        <v>132</v>
      </c>
      <c r="M1388" s="666">
        <v>264</v>
      </c>
      <c r="N1388" s="665">
        <v>2</v>
      </c>
      <c r="O1388" s="748">
        <v>0.5</v>
      </c>
      <c r="P1388" s="666">
        <v>264</v>
      </c>
      <c r="Q1388" s="681">
        <v>1</v>
      </c>
      <c r="R1388" s="665">
        <v>2</v>
      </c>
      <c r="S1388" s="681">
        <v>1</v>
      </c>
      <c r="T1388" s="748">
        <v>0.5</v>
      </c>
      <c r="U1388" s="704">
        <v>1</v>
      </c>
    </row>
    <row r="1389" spans="1:21" ht="14.4" customHeight="1" x14ac:dyDescent="0.3">
      <c r="A1389" s="664">
        <v>30</v>
      </c>
      <c r="B1389" s="665" t="s">
        <v>521</v>
      </c>
      <c r="C1389" s="665" t="s">
        <v>3971</v>
      </c>
      <c r="D1389" s="746" t="s">
        <v>5323</v>
      </c>
      <c r="E1389" s="747" t="s">
        <v>3988</v>
      </c>
      <c r="F1389" s="665" t="s">
        <v>3966</v>
      </c>
      <c r="G1389" s="665" t="s">
        <v>4815</v>
      </c>
      <c r="H1389" s="665" t="s">
        <v>522</v>
      </c>
      <c r="I1389" s="665" t="s">
        <v>5234</v>
      </c>
      <c r="J1389" s="665" t="s">
        <v>5235</v>
      </c>
      <c r="K1389" s="665" t="s">
        <v>4033</v>
      </c>
      <c r="L1389" s="666">
        <v>48.72</v>
      </c>
      <c r="M1389" s="666">
        <v>97.44</v>
      </c>
      <c r="N1389" s="665">
        <v>2</v>
      </c>
      <c r="O1389" s="748">
        <v>0.5</v>
      </c>
      <c r="P1389" s="666">
        <v>97.44</v>
      </c>
      <c r="Q1389" s="681">
        <v>1</v>
      </c>
      <c r="R1389" s="665">
        <v>2</v>
      </c>
      <c r="S1389" s="681">
        <v>1</v>
      </c>
      <c r="T1389" s="748">
        <v>0.5</v>
      </c>
      <c r="U1389" s="704">
        <v>1</v>
      </c>
    </row>
    <row r="1390" spans="1:21" ht="14.4" customHeight="1" x14ac:dyDescent="0.3">
      <c r="A1390" s="664">
        <v>30</v>
      </c>
      <c r="B1390" s="665" t="s">
        <v>521</v>
      </c>
      <c r="C1390" s="665" t="s">
        <v>3971</v>
      </c>
      <c r="D1390" s="746" t="s">
        <v>5323</v>
      </c>
      <c r="E1390" s="747" t="s">
        <v>3988</v>
      </c>
      <c r="F1390" s="665" t="s">
        <v>3966</v>
      </c>
      <c r="G1390" s="665" t="s">
        <v>4163</v>
      </c>
      <c r="H1390" s="665" t="s">
        <v>522</v>
      </c>
      <c r="I1390" s="665" t="s">
        <v>784</v>
      </c>
      <c r="J1390" s="665" t="s">
        <v>785</v>
      </c>
      <c r="K1390" s="665" t="s">
        <v>4164</v>
      </c>
      <c r="L1390" s="666">
        <v>91.11</v>
      </c>
      <c r="M1390" s="666">
        <v>91.11</v>
      </c>
      <c r="N1390" s="665">
        <v>1</v>
      </c>
      <c r="O1390" s="748">
        <v>1</v>
      </c>
      <c r="P1390" s="666">
        <v>91.11</v>
      </c>
      <c r="Q1390" s="681">
        <v>1</v>
      </c>
      <c r="R1390" s="665">
        <v>1</v>
      </c>
      <c r="S1390" s="681">
        <v>1</v>
      </c>
      <c r="T1390" s="748">
        <v>1</v>
      </c>
      <c r="U1390" s="704">
        <v>1</v>
      </c>
    </row>
    <row r="1391" spans="1:21" ht="14.4" customHeight="1" x14ac:dyDescent="0.3">
      <c r="A1391" s="664">
        <v>30</v>
      </c>
      <c r="B1391" s="665" t="s">
        <v>521</v>
      </c>
      <c r="C1391" s="665" t="s">
        <v>3971</v>
      </c>
      <c r="D1391" s="746" t="s">
        <v>5323</v>
      </c>
      <c r="E1391" s="747" t="s">
        <v>3988</v>
      </c>
      <c r="F1391" s="665" t="s">
        <v>3966</v>
      </c>
      <c r="G1391" s="665" t="s">
        <v>4830</v>
      </c>
      <c r="H1391" s="665" t="s">
        <v>522</v>
      </c>
      <c r="I1391" s="665" t="s">
        <v>3371</v>
      </c>
      <c r="J1391" s="665" t="s">
        <v>3344</v>
      </c>
      <c r="K1391" s="665" t="s">
        <v>4833</v>
      </c>
      <c r="L1391" s="666">
        <v>186.99</v>
      </c>
      <c r="M1391" s="666">
        <v>186.99</v>
      </c>
      <c r="N1391" s="665">
        <v>1</v>
      </c>
      <c r="O1391" s="748">
        <v>1</v>
      </c>
      <c r="P1391" s="666">
        <v>186.99</v>
      </c>
      <c r="Q1391" s="681">
        <v>1</v>
      </c>
      <c r="R1391" s="665">
        <v>1</v>
      </c>
      <c r="S1391" s="681">
        <v>1</v>
      </c>
      <c r="T1391" s="748">
        <v>1</v>
      </c>
      <c r="U1391" s="704">
        <v>1</v>
      </c>
    </row>
    <row r="1392" spans="1:21" ht="14.4" customHeight="1" x14ac:dyDescent="0.3">
      <c r="A1392" s="664">
        <v>30</v>
      </c>
      <c r="B1392" s="665" t="s">
        <v>521</v>
      </c>
      <c r="C1392" s="665" t="s">
        <v>3971</v>
      </c>
      <c r="D1392" s="746" t="s">
        <v>5323</v>
      </c>
      <c r="E1392" s="747" t="s">
        <v>3988</v>
      </c>
      <c r="F1392" s="665" t="s">
        <v>3966</v>
      </c>
      <c r="G1392" s="665" t="s">
        <v>5236</v>
      </c>
      <c r="H1392" s="665" t="s">
        <v>522</v>
      </c>
      <c r="I1392" s="665" t="s">
        <v>5237</v>
      </c>
      <c r="J1392" s="665" t="s">
        <v>5238</v>
      </c>
      <c r="K1392" s="665" t="s">
        <v>5239</v>
      </c>
      <c r="L1392" s="666">
        <v>85.16</v>
      </c>
      <c r="M1392" s="666">
        <v>255.48</v>
      </c>
      <c r="N1392" s="665">
        <v>3</v>
      </c>
      <c r="O1392" s="748">
        <v>0.5</v>
      </c>
      <c r="P1392" s="666">
        <v>255.48</v>
      </c>
      <c r="Q1392" s="681">
        <v>1</v>
      </c>
      <c r="R1392" s="665">
        <v>3</v>
      </c>
      <c r="S1392" s="681">
        <v>1</v>
      </c>
      <c r="T1392" s="748">
        <v>0.5</v>
      </c>
      <c r="U1392" s="704">
        <v>1</v>
      </c>
    </row>
    <row r="1393" spans="1:21" ht="14.4" customHeight="1" x14ac:dyDescent="0.3">
      <c r="A1393" s="664">
        <v>30</v>
      </c>
      <c r="B1393" s="665" t="s">
        <v>521</v>
      </c>
      <c r="C1393" s="665" t="s">
        <v>3971</v>
      </c>
      <c r="D1393" s="746" t="s">
        <v>5323</v>
      </c>
      <c r="E1393" s="747" t="s">
        <v>3988</v>
      </c>
      <c r="F1393" s="665" t="s">
        <v>3966</v>
      </c>
      <c r="G1393" s="665" t="s">
        <v>5236</v>
      </c>
      <c r="H1393" s="665" t="s">
        <v>522</v>
      </c>
      <c r="I1393" s="665" t="s">
        <v>5237</v>
      </c>
      <c r="J1393" s="665" t="s">
        <v>5238</v>
      </c>
      <c r="K1393" s="665" t="s">
        <v>5239</v>
      </c>
      <c r="L1393" s="666">
        <v>132</v>
      </c>
      <c r="M1393" s="666">
        <v>528</v>
      </c>
      <c r="N1393" s="665">
        <v>4</v>
      </c>
      <c r="O1393" s="748">
        <v>1.5</v>
      </c>
      <c r="P1393" s="666">
        <v>528</v>
      </c>
      <c r="Q1393" s="681">
        <v>1</v>
      </c>
      <c r="R1393" s="665">
        <v>4</v>
      </c>
      <c r="S1393" s="681">
        <v>1</v>
      </c>
      <c r="T1393" s="748">
        <v>1.5</v>
      </c>
      <c r="U1393" s="704">
        <v>1</v>
      </c>
    </row>
    <row r="1394" spans="1:21" ht="14.4" customHeight="1" x14ac:dyDescent="0.3">
      <c r="A1394" s="664">
        <v>30</v>
      </c>
      <c r="B1394" s="665" t="s">
        <v>521</v>
      </c>
      <c r="C1394" s="665" t="s">
        <v>3971</v>
      </c>
      <c r="D1394" s="746" t="s">
        <v>5323</v>
      </c>
      <c r="E1394" s="747" t="s">
        <v>3988</v>
      </c>
      <c r="F1394" s="665" t="s">
        <v>3966</v>
      </c>
      <c r="G1394" s="665" t="s">
        <v>4207</v>
      </c>
      <c r="H1394" s="665" t="s">
        <v>522</v>
      </c>
      <c r="I1394" s="665" t="s">
        <v>1797</v>
      </c>
      <c r="J1394" s="665" t="s">
        <v>1798</v>
      </c>
      <c r="K1394" s="665" t="s">
        <v>4208</v>
      </c>
      <c r="L1394" s="666">
        <v>34.6</v>
      </c>
      <c r="M1394" s="666">
        <v>34.6</v>
      </c>
      <c r="N1394" s="665">
        <v>1</v>
      </c>
      <c r="O1394" s="748">
        <v>0.5</v>
      </c>
      <c r="P1394" s="666">
        <v>34.6</v>
      </c>
      <c r="Q1394" s="681">
        <v>1</v>
      </c>
      <c r="R1394" s="665">
        <v>1</v>
      </c>
      <c r="S1394" s="681">
        <v>1</v>
      </c>
      <c r="T1394" s="748">
        <v>0.5</v>
      </c>
      <c r="U1394" s="704">
        <v>1</v>
      </c>
    </row>
    <row r="1395" spans="1:21" ht="14.4" customHeight="1" x14ac:dyDescent="0.3">
      <c r="A1395" s="664">
        <v>30</v>
      </c>
      <c r="B1395" s="665" t="s">
        <v>521</v>
      </c>
      <c r="C1395" s="665" t="s">
        <v>3971</v>
      </c>
      <c r="D1395" s="746" t="s">
        <v>5323</v>
      </c>
      <c r="E1395" s="747" t="s">
        <v>3988</v>
      </c>
      <c r="F1395" s="665" t="s">
        <v>3966</v>
      </c>
      <c r="G1395" s="665" t="s">
        <v>4228</v>
      </c>
      <c r="H1395" s="665" t="s">
        <v>522</v>
      </c>
      <c r="I1395" s="665" t="s">
        <v>792</v>
      </c>
      <c r="J1395" s="665" t="s">
        <v>4229</v>
      </c>
      <c r="K1395" s="665" t="s">
        <v>4230</v>
      </c>
      <c r="L1395" s="666">
        <v>23.61</v>
      </c>
      <c r="M1395" s="666">
        <v>70.83</v>
      </c>
      <c r="N1395" s="665">
        <v>3</v>
      </c>
      <c r="O1395" s="748">
        <v>2</v>
      </c>
      <c r="P1395" s="666">
        <v>70.83</v>
      </c>
      <c r="Q1395" s="681">
        <v>1</v>
      </c>
      <c r="R1395" s="665">
        <v>3</v>
      </c>
      <c r="S1395" s="681">
        <v>1</v>
      </c>
      <c r="T1395" s="748">
        <v>2</v>
      </c>
      <c r="U1395" s="704">
        <v>1</v>
      </c>
    </row>
    <row r="1396" spans="1:21" ht="14.4" customHeight="1" x14ac:dyDescent="0.3">
      <c r="A1396" s="664">
        <v>30</v>
      </c>
      <c r="B1396" s="665" t="s">
        <v>521</v>
      </c>
      <c r="C1396" s="665" t="s">
        <v>3971</v>
      </c>
      <c r="D1396" s="746" t="s">
        <v>5323</v>
      </c>
      <c r="E1396" s="747" t="s">
        <v>3988</v>
      </c>
      <c r="F1396" s="665" t="s">
        <v>3966</v>
      </c>
      <c r="G1396" s="665" t="s">
        <v>4108</v>
      </c>
      <c r="H1396" s="665" t="s">
        <v>522</v>
      </c>
      <c r="I1396" s="665" t="s">
        <v>4693</v>
      </c>
      <c r="J1396" s="665" t="s">
        <v>4694</v>
      </c>
      <c r="K1396" s="665" t="s">
        <v>4695</v>
      </c>
      <c r="L1396" s="666">
        <v>300.33</v>
      </c>
      <c r="M1396" s="666">
        <v>300.33</v>
      </c>
      <c r="N1396" s="665">
        <v>1</v>
      </c>
      <c r="O1396" s="748">
        <v>0.5</v>
      </c>
      <c r="P1396" s="666">
        <v>300.33</v>
      </c>
      <c r="Q1396" s="681">
        <v>1</v>
      </c>
      <c r="R1396" s="665">
        <v>1</v>
      </c>
      <c r="S1396" s="681">
        <v>1</v>
      </c>
      <c r="T1396" s="748">
        <v>0.5</v>
      </c>
      <c r="U1396" s="704">
        <v>1</v>
      </c>
    </row>
    <row r="1397" spans="1:21" ht="14.4" customHeight="1" x14ac:dyDescent="0.3">
      <c r="A1397" s="664">
        <v>30</v>
      </c>
      <c r="B1397" s="665" t="s">
        <v>521</v>
      </c>
      <c r="C1397" s="665" t="s">
        <v>3971</v>
      </c>
      <c r="D1397" s="746" t="s">
        <v>5323</v>
      </c>
      <c r="E1397" s="747" t="s">
        <v>3988</v>
      </c>
      <c r="F1397" s="665" t="s">
        <v>3966</v>
      </c>
      <c r="G1397" s="665" t="s">
        <v>4108</v>
      </c>
      <c r="H1397" s="665" t="s">
        <v>522</v>
      </c>
      <c r="I1397" s="665" t="s">
        <v>5240</v>
      </c>
      <c r="J1397" s="665" t="s">
        <v>4694</v>
      </c>
      <c r="K1397" s="665" t="s">
        <v>4695</v>
      </c>
      <c r="L1397" s="666">
        <v>300.33</v>
      </c>
      <c r="M1397" s="666">
        <v>300.33</v>
      </c>
      <c r="N1397" s="665">
        <v>1</v>
      </c>
      <c r="O1397" s="748">
        <v>0.5</v>
      </c>
      <c r="P1397" s="666">
        <v>300.33</v>
      </c>
      <c r="Q1397" s="681">
        <v>1</v>
      </c>
      <c r="R1397" s="665">
        <v>1</v>
      </c>
      <c r="S1397" s="681">
        <v>1</v>
      </c>
      <c r="T1397" s="748">
        <v>0.5</v>
      </c>
      <c r="U1397" s="704">
        <v>1</v>
      </c>
    </row>
    <row r="1398" spans="1:21" ht="14.4" customHeight="1" x14ac:dyDescent="0.3">
      <c r="A1398" s="664">
        <v>30</v>
      </c>
      <c r="B1398" s="665" t="s">
        <v>521</v>
      </c>
      <c r="C1398" s="665" t="s">
        <v>3971</v>
      </c>
      <c r="D1398" s="746" t="s">
        <v>5323</v>
      </c>
      <c r="E1398" s="747" t="s">
        <v>3988</v>
      </c>
      <c r="F1398" s="665" t="s">
        <v>3966</v>
      </c>
      <c r="G1398" s="665" t="s">
        <v>4906</v>
      </c>
      <c r="H1398" s="665" t="s">
        <v>522</v>
      </c>
      <c r="I1398" s="665" t="s">
        <v>956</v>
      </c>
      <c r="J1398" s="665" t="s">
        <v>5177</v>
      </c>
      <c r="K1398" s="665" t="s">
        <v>5178</v>
      </c>
      <c r="L1398" s="666">
        <v>73.989999999999995</v>
      </c>
      <c r="M1398" s="666">
        <v>73.989999999999995</v>
      </c>
      <c r="N1398" s="665">
        <v>1</v>
      </c>
      <c r="O1398" s="748">
        <v>0.5</v>
      </c>
      <c r="P1398" s="666">
        <v>73.989999999999995</v>
      </c>
      <c r="Q1398" s="681">
        <v>1</v>
      </c>
      <c r="R1398" s="665">
        <v>1</v>
      </c>
      <c r="S1398" s="681">
        <v>1</v>
      </c>
      <c r="T1398" s="748">
        <v>0.5</v>
      </c>
      <c r="U1398" s="704">
        <v>1</v>
      </c>
    </row>
    <row r="1399" spans="1:21" ht="14.4" customHeight="1" x14ac:dyDescent="0.3">
      <c r="A1399" s="664">
        <v>30</v>
      </c>
      <c r="B1399" s="665" t="s">
        <v>521</v>
      </c>
      <c r="C1399" s="665" t="s">
        <v>3971</v>
      </c>
      <c r="D1399" s="746" t="s">
        <v>5323</v>
      </c>
      <c r="E1399" s="747" t="s">
        <v>3988</v>
      </c>
      <c r="F1399" s="665" t="s">
        <v>3966</v>
      </c>
      <c r="G1399" s="665" t="s">
        <v>4419</v>
      </c>
      <c r="H1399" s="665" t="s">
        <v>522</v>
      </c>
      <c r="I1399" s="665" t="s">
        <v>1599</v>
      </c>
      <c r="J1399" s="665" t="s">
        <v>5241</v>
      </c>
      <c r="K1399" s="665" t="s">
        <v>5242</v>
      </c>
      <c r="L1399" s="666">
        <v>16.23</v>
      </c>
      <c r="M1399" s="666">
        <v>16.23</v>
      </c>
      <c r="N1399" s="665">
        <v>1</v>
      </c>
      <c r="O1399" s="748">
        <v>1</v>
      </c>
      <c r="P1399" s="666">
        <v>16.23</v>
      </c>
      <c r="Q1399" s="681">
        <v>1</v>
      </c>
      <c r="R1399" s="665">
        <v>1</v>
      </c>
      <c r="S1399" s="681">
        <v>1</v>
      </c>
      <c r="T1399" s="748">
        <v>1</v>
      </c>
      <c r="U1399" s="704">
        <v>1</v>
      </c>
    </row>
    <row r="1400" spans="1:21" ht="14.4" customHeight="1" x14ac:dyDescent="0.3">
      <c r="A1400" s="664">
        <v>30</v>
      </c>
      <c r="B1400" s="665" t="s">
        <v>521</v>
      </c>
      <c r="C1400" s="665" t="s">
        <v>3971</v>
      </c>
      <c r="D1400" s="746" t="s">
        <v>5323</v>
      </c>
      <c r="E1400" s="747" t="s">
        <v>3988</v>
      </c>
      <c r="F1400" s="665" t="s">
        <v>3966</v>
      </c>
      <c r="G1400" s="665" t="s">
        <v>4038</v>
      </c>
      <c r="H1400" s="665" t="s">
        <v>522</v>
      </c>
      <c r="I1400" s="665" t="s">
        <v>1191</v>
      </c>
      <c r="J1400" s="665" t="s">
        <v>4040</v>
      </c>
      <c r="K1400" s="665" t="s">
        <v>4238</v>
      </c>
      <c r="L1400" s="666">
        <v>31.65</v>
      </c>
      <c r="M1400" s="666">
        <v>31.65</v>
      </c>
      <c r="N1400" s="665">
        <v>1</v>
      </c>
      <c r="O1400" s="748">
        <v>1</v>
      </c>
      <c r="P1400" s="666"/>
      <c r="Q1400" s="681">
        <v>0</v>
      </c>
      <c r="R1400" s="665"/>
      <c r="S1400" s="681">
        <v>0</v>
      </c>
      <c r="T1400" s="748"/>
      <c r="U1400" s="704">
        <v>0</v>
      </c>
    </row>
    <row r="1401" spans="1:21" ht="14.4" customHeight="1" x14ac:dyDescent="0.3">
      <c r="A1401" s="664">
        <v>30</v>
      </c>
      <c r="B1401" s="665" t="s">
        <v>521</v>
      </c>
      <c r="C1401" s="665" t="s">
        <v>3971</v>
      </c>
      <c r="D1401" s="746" t="s">
        <v>5323</v>
      </c>
      <c r="E1401" s="747" t="s">
        <v>3988</v>
      </c>
      <c r="F1401" s="665" t="s">
        <v>3966</v>
      </c>
      <c r="G1401" s="665" t="s">
        <v>4038</v>
      </c>
      <c r="H1401" s="665" t="s">
        <v>522</v>
      </c>
      <c r="I1401" s="665" t="s">
        <v>5243</v>
      </c>
      <c r="J1401" s="665" t="s">
        <v>4040</v>
      </c>
      <c r="K1401" s="665" t="s">
        <v>4137</v>
      </c>
      <c r="L1401" s="666">
        <v>58.62</v>
      </c>
      <c r="M1401" s="666">
        <v>58.62</v>
      </c>
      <c r="N1401" s="665">
        <v>1</v>
      </c>
      <c r="O1401" s="748">
        <v>0.5</v>
      </c>
      <c r="P1401" s="666"/>
      <c r="Q1401" s="681">
        <v>0</v>
      </c>
      <c r="R1401" s="665"/>
      <c r="S1401" s="681">
        <v>0</v>
      </c>
      <c r="T1401" s="748"/>
      <c r="U1401" s="704">
        <v>0</v>
      </c>
    </row>
    <row r="1402" spans="1:21" ht="14.4" customHeight="1" x14ac:dyDescent="0.3">
      <c r="A1402" s="664">
        <v>30</v>
      </c>
      <c r="B1402" s="665" t="s">
        <v>521</v>
      </c>
      <c r="C1402" s="665" t="s">
        <v>3971</v>
      </c>
      <c r="D1402" s="746" t="s">
        <v>5323</v>
      </c>
      <c r="E1402" s="747" t="s">
        <v>3988</v>
      </c>
      <c r="F1402" s="665" t="s">
        <v>3966</v>
      </c>
      <c r="G1402" s="665" t="s">
        <v>4043</v>
      </c>
      <c r="H1402" s="665" t="s">
        <v>522</v>
      </c>
      <c r="I1402" s="665" t="s">
        <v>1018</v>
      </c>
      <c r="J1402" s="665" t="s">
        <v>4044</v>
      </c>
      <c r="K1402" s="665" t="s">
        <v>1121</v>
      </c>
      <c r="L1402" s="666">
        <v>88.76</v>
      </c>
      <c r="M1402" s="666">
        <v>88.76</v>
      </c>
      <c r="N1402" s="665">
        <v>1</v>
      </c>
      <c r="O1402" s="748">
        <v>0.5</v>
      </c>
      <c r="P1402" s="666">
        <v>88.76</v>
      </c>
      <c r="Q1402" s="681">
        <v>1</v>
      </c>
      <c r="R1402" s="665">
        <v>1</v>
      </c>
      <c r="S1402" s="681">
        <v>1</v>
      </c>
      <c r="T1402" s="748">
        <v>0.5</v>
      </c>
      <c r="U1402" s="704">
        <v>1</v>
      </c>
    </row>
    <row r="1403" spans="1:21" ht="14.4" customHeight="1" x14ac:dyDescent="0.3">
      <c r="A1403" s="664">
        <v>30</v>
      </c>
      <c r="B1403" s="665" t="s">
        <v>521</v>
      </c>
      <c r="C1403" s="665" t="s">
        <v>3971</v>
      </c>
      <c r="D1403" s="746" t="s">
        <v>5323</v>
      </c>
      <c r="E1403" s="747" t="s">
        <v>3988</v>
      </c>
      <c r="F1403" s="665" t="s">
        <v>3966</v>
      </c>
      <c r="G1403" s="665" t="s">
        <v>4048</v>
      </c>
      <c r="H1403" s="665" t="s">
        <v>522</v>
      </c>
      <c r="I1403" s="665" t="s">
        <v>4571</v>
      </c>
      <c r="J1403" s="665" t="s">
        <v>4572</v>
      </c>
      <c r="K1403" s="665" t="s">
        <v>4573</v>
      </c>
      <c r="L1403" s="666">
        <v>79.03</v>
      </c>
      <c r="M1403" s="666">
        <v>79.03</v>
      </c>
      <c r="N1403" s="665">
        <v>1</v>
      </c>
      <c r="O1403" s="748">
        <v>0.5</v>
      </c>
      <c r="P1403" s="666">
        <v>79.03</v>
      </c>
      <c r="Q1403" s="681">
        <v>1</v>
      </c>
      <c r="R1403" s="665">
        <v>1</v>
      </c>
      <c r="S1403" s="681">
        <v>1</v>
      </c>
      <c r="T1403" s="748">
        <v>0.5</v>
      </c>
      <c r="U1403" s="704">
        <v>1</v>
      </c>
    </row>
    <row r="1404" spans="1:21" ht="14.4" customHeight="1" x14ac:dyDescent="0.3">
      <c r="A1404" s="664">
        <v>30</v>
      </c>
      <c r="B1404" s="665" t="s">
        <v>521</v>
      </c>
      <c r="C1404" s="665" t="s">
        <v>3971</v>
      </c>
      <c r="D1404" s="746" t="s">
        <v>5323</v>
      </c>
      <c r="E1404" s="747" t="s">
        <v>3988</v>
      </c>
      <c r="F1404" s="665" t="s">
        <v>3966</v>
      </c>
      <c r="G1404" s="665" t="s">
        <v>4580</v>
      </c>
      <c r="H1404" s="665" t="s">
        <v>522</v>
      </c>
      <c r="I1404" s="665" t="s">
        <v>5244</v>
      </c>
      <c r="J1404" s="665" t="s">
        <v>4585</v>
      </c>
      <c r="K1404" s="665" t="s">
        <v>5000</v>
      </c>
      <c r="L1404" s="666">
        <v>285.89</v>
      </c>
      <c r="M1404" s="666">
        <v>285.89</v>
      </c>
      <c r="N1404" s="665">
        <v>1</v>
      </c>
      <c r="O1404" s="748">
        <v>0.5</v>
      </c>
      <c r="P1404" s="666">
        <v>285.89</v>
      </c>
      <c r="Q1404" s="681">
        <v>1</v>
      </c>
      <c r="R1404" s="665">
        <v>1</v>
      </c>
      <c r="S1404" s="681">
        <v>1</v>
      </c>
      <c r="T1404" s="748">
        <v>0.5</v>
      </c>
      <c r="U1404" s="704">
        <v>1</v>
      </c>
    </row>
    <row r="1405" spans="1:21" ht="14.4" customHeight="1" x14ac:dyDescent="0.3">
      <c r="A1405" s="664">
        <v>30</v>
      </c>
      <c r="B1405" s="665" t="s">
        <v>521</v>
      </c>
      <c r="C1405" s="665" t="s">
        <v>3971</v>
      </c>
      <c r="D1405" s="746" t="s">
        <v>5323</v>
      </c>
      <c r="E1405" s="747" t="s">
        <v>3988</v>
      </c>
      <c r="F1405" s="665" t="s">
        <v>3966</v>
      </c>
      <c r="G1405" s="665" t="s">
        <v>5245</v>
      </c>
      <c r="H1405" s="665" t="s">
        <v>2584</v>
      </c>
      <c r="I1405" s="665" t="s">
        <v>5246</v>
      </c>
      <c r="J1405" s="665" t="s">
        <v>5247</v>
      </c>
      <c r="K1405" s="665" t="s">
        <v>5248</v>
      </c>
      <c r="L1405" s="666">
        <v>141.04</v>
      </c>
      <c r="M1405" s="666">
        <v>141.04</v>
      </c>
      <c r="N1405" s="665">
        <v>1</v>
      </c>
      <c r="O1405" s="748">
        <v>1</v>
      </c>
      <c r="P1405" s="666">
        <v>141.04</v>
      </c>
      <c r="Q1405" s="681">
        <v>1</v>
      </c>
      <c r="R1405" s="665">
        <v>1</v>
      </c>
      <c r="S1405" s="681">
        <v>1</v>
      </c>
      <c r="T1405" s="748">
        <v>1</v>
      </c>
      <c r="U1405" s="704">
        <v>1</v>
      </c>
    </row>
    <row r="1406" spans="1:21" ht="14.4" customHeight="1" x14ac:dyDescent="0.3">
      <c r="A1406" s="664">
        <v>30</v>
      </c>
      <c r="B1406" s="665" t="s">
        <v>521</v>
      </c>
      <c r="C1406" s="665" t="s">
        <v>3971</v>
      </c>
      <c r="D1406" s="746" t="s">
        <v>5323</v>
      </c>
      <c r="E1406" s="747" t="s">
        <v>3988</v>
      </c>
      <c r="F1406" s="665" t="s">
        <v>3966</v>
      </c>
      <c r="G1406" s="665" t="s">
        <v>4059</v>
      </c>
      <c r="H1406" s="665" t="s">
        <v>2584</v>
      </c>
      <c r="I1406" s="665" t="s">
        <v>4061</v>
      </c>
      <c r="J1406" s="665" t="s">
        <v>2680</v>
      </c>
      <c r="K1406" s="665" t="s">
        <v>3684</v>
      </c>
      <c r="L1406" s="666">
        <v>1385.62</v>
      </c>
      <c r="M1406" s="666">
        <v>1385.62</v>
      </c>
      <c r="N1406" s="665">
        <v>1</v>
      </c>
      <c r="O1406" s="748">
        <v>1</v>
      </c>
      <c r="P1406" s="666">
        <v>1385.62</v>
      </c>
      <c r="Q1406" s="681">
        <v>1</v>
      </c>
      <c r="R1406" s="665">
        <v>1</v>
      </c>
      <c r="S1406" s="681">
        <v>1</v>
      </c>
      <c r="T1406" s="748">
        <v>1</v>
      </c>
      <c r="U1406" s="704">
        <v>1</v>
      </c>
    </row>
    <row r="1407" spans="1:21" ht="14.4" customHeight="1" x14ac:dyDescent="0.3">
      <c r="A1407" s="664">
        <v>30</v>
      </c>
      <c r="B1407" s="665" t="s">
        <v>521</v>
      </c>
      <c r="C1407" s="665" t="s">
        <v>3971</v>
      </c>
      <c r="D1407" s="746" t="s">
        <v>5323</v>
      </c>
      <c r="E1407" s="747" t="s">
        <v>3988</v>
      </c>
      <c r="F1407" s="665" t="s">
        <v>3966</v>
      </c>
      <c r="G1407" s="665" t="s">
        <v>4062</v>
      </c>
      <c r="H1407" s="665" t="s">
        <v>2584</v>
      </c>
      <c r="I1407" s="665" t="s">
        <v>2864</v>
      </c>
      <c r="J1407" s="665" t="s">
        <v>2865</v>
      </c>
      <c r="K1407" s="665" t="s">
        <v>3734</v>
      </c>
      <c r="L1407" s="666">
        <v>31.09</v>
      </c>
      <c r="M1407" s="666">
        <v>93.27</v>
      </c>
      <c r="N1407" s="665">
        <v>3</v>
      </c>
      <c r="O1407" s="748">
        <v>1</v>
      </c>
      <c r="P1407" s="666">
        <v>93.27</v>
      </c>
      <c r="Q1407" s="681">
        <v>1</v>
      </c>
      <c r="R1407" s="665">
        <v>3</v>
      </c>
      <c r="S1407" s="681">
        <v>1</v>
      </c>
      <c r="T1407" s="748">
        <v>1</v>
      </c>
      <c r="U1407" s="704">
        <v>1</v>
      </c>
    </row>
    <row r="1408" spans="1:21" ht="14.4" customHeight="1" x14ac:dyDescent="0.3">
      <c r="A1408" s="664">
        <v>30</v>
      </c>
      <c r="B1408" s="665" t="s">
        <v>521</v>
      </c>
      <c r="C1408" s="665" t="s">
        <v>3971</v>
      </c>
      <c r="D1408" s="746" t="s">
        <v>5323</v>
      </c>
      <c r="E1408" s="747" t="s">
        <v>3988</v>
      </c>
      <c r="F1408" s="665" t="s">
        <v>3966</v>
      </c>
      <c r="G1408" s="665" t="s">
        <v>4591</v>
      </c>
      <c r="H1408" s="665" t="s">
        <v>522</v>
      </c>
      <c r="I1408" s="665" t="s">
        <v>1603</v>
      </c>
      <c r="J1408" s="665" t="s">
        <v>4592</v>
      </c>
      <c r="K1408" s="665" t="s">
        <v>4593</v>
      </c>
      <c r="L1408" s="666">
        <v>18.809999999999999</v>
      </c>
      <c r="M1408" s="666">
        <v>225.71999999999997</v>
      </c>
      <c r="N1408" s="665">
        <v>12</v>
      </c>
      <c r="O1408" s="748">
        <v>5.5</v>
      </c>
      <c r="P1408" s="666">
        <v>169.28999999999996</v>
      </c>
      <c r="Q1408" s="681">
        <v>0.74999999999999989</v>
      </c>
      <c r="R1408" s="665">
        <v>9</v>
      </c>
      <c r="S1408" s="681">
        <v>0.75</v>
      </c>
      <c r="T1408" s="748">
        <v>4</v>
      </c>
      <c r="U1408" s="704">
        <v>0.72727272727272729</v>
      </c>
    </row>
    <row r="1409" spans="1:21" ht="14.4" customHeight="1" x14ac:dyDescent="0.3">
      <c r="A1409" s="664">
        <v>30</v>
      </c>
      <c r="B1409" s="665" t="s">
        <v>521</v>
      </c>
      <c r="C1409" s="665" t="s">
        <v>3971</v>
      </c>
      <c r="D1409" s="746" t="s">
        <v>5323</v>
      </c>
      <c r="E1409" s="747" t="s">
        <v>3988</v>
      </c>
      <c r="F1409" s="665" t="s">
        <v>3966</v>
      </c>
      <c r="G1409" s="665" t="s">
        <v>4068</v>
      </c>
      <c r="H1409" s="665" t="s">
        <v>2584</v>
      </c>
      <c r="I1409" s="665" t="s">
        <v>2766</v>
      </c>
      <c r="J1409" s="665" t="s">
        <v>2767</v>
      </c>
      <c r="K1409" s="665" t="s">
        <v>3765</v>
      </c>
      <c r="L1409" s="666">
        <v>352.37</v>
      </c>
      <c r="M1409" s="666">
        <v>704.74</v>
      </c>
      <c r="N1409" s="665">
        <v>2</v>
      </c>
      <c r="O1409" s="748">
        <v>1</v>
      </c>
      <c r="P1409" s="666"/>
      <c r="Q1409" s="681">
        <v>0</v>
      </c>
      <c r="R1409" s="665"/>
      <c r="S1409" s="681">
        <v>0</v>
      </c>
      <c r="T1409" s="748"/>
      <c r="U1409" s="704">
        <v>0</v>
      </c>
    </row>
    <row r="1410" spans="1:21" ht="14.4" customHeight="1" x14ac:dyDescent="0.3">
      <c r="A1410" s="664">
        <v>30</v>
      </c>
      <c r="B1410" s="665" t="s">
        <v>521</v>
      </c>
      <c r="C1410" s="665" t="s">
        <v>3971</v>
      </c>
      <c r="D1410" s="746" t="s">
        <v>5323</v>
      </c>
      <c r="E1410" s="747" t="s">
        <v>3988</v>
      </c>
      <c r="F1410" s="665" t="s">
        <v>3966</v>
      </c>
      <c r="G1410" s="665" t="s">
        <v>4609</v>
      </c>
      <c r="H1410" s="665" t="s">
        <v>522</v>
      </c>
      <c r="I1410" s="665" t="s">
        <v>2275</v>
      </c>
      <c r="J1410" s="665" t="s">
        <v>2276</v>
      </c>
      <c r="K1410" s="665" t="s">
        <v>1457</v>
      </c>
      <c r="L1410" s="666">
        <v>108.44</v>
      </c>
      <c r="M1410" s="666">
        <v>108.44</v>
      </c>
      <c r="N1410" s="665">
        <v>1</v>
      </c>
      <c r="O1410" s="748">
        <v>0.5</v>
      </c>
      <c r="P1410" s="666">
        <v>108.44</v>
      </c>
      <c r="Q1410" s="681">
        <v>1</v>
      </c>
      <c r="R1410" s="665">
        <v>1</v>
      </c>
      <c r="S1410" s="681">
        <v>1</v>
      </c>
      <c r="T1410" s="748">
        <v>0.5</v>
      </c>
      <c r="U1410" s="704">
        <v>1</v>
      </c>
    </row>
    <row r="1411" spans="1:21" ht="14.4" customHeight="1" x14ac:dyDescent="0.3">
      <c r="A1411" s="664">
        <v>30</v>
      </c>
      <c r="B1411" s="665" t="s">
        <v>521</v>
      </c>
      <c r="C1411" s="665" t="s">
        <v>3971</v>
      </c>
      <c r="D1411" s="746" t="s">
        <v>5323</v>
      </c>
      <c r="E1411" s="747" t="s">
        <v>3988</v>
      </c>
      <c r="F1411" s="665" t="s">
        <v>3966</v>
      </c>
      <c r="G1411" s="665" t="s">
        <v>5249</v>
      </c>
      <c r="H1411" s="665" t="s">
        <v>522</v>
      </c>
      <c r="I1411" s="665" t="s">
        <v>1357</v>
      </c>
      <c r="J1411" s="665" t="s">
        <v>1358</v>
      </c>
      <c r="K1411" s="665" t="s">
        <v>3329</v>
      </c>
      <c r="L1411" s="666">
        <v>70.08</v>
      </c>
      <c r="M1411" s="666">
        <v>70.08</v>
      </c>
      <c r="N1411" s="665">
        <v>1</v>
      </c>
      <c r="O1411" s="748">
        <v>0.5</v>
      </c>
      <c r="P1411" s="666">
        <v>70.08</v>
      </c>
      <c r="Q1411" s="681">
        <v>1</v>
      </c>
      <c r="R1411" s="665">
        <v>1</v>
      </c>
      <c r="S1411" s="681">
        <v>1</v>
      </c>
      <c r="T1411" s="748">
        <v>0.5</v>
      </c>
      <c r="U1411" s="704">
        <v>1</v>
      </c>
    </row>
    <row r="1412" spans="1:21" ht="14.4" customHeight="1" x14ac:dyDescent="0.3">
      <c r="A1412" s="664">
        <v>30</v>
      </c>
      <c r="B1412" s="665" t="s">
        <v>521</v>
      </c>
      <c r="C1412" s="665" t="s">
        <v>3971</v>
      </c>
      <c r="D1412" s="746" t="s">
        <v>5323</v>
      </c>
      <c r="E1412" s="747" t="s">
        <v>3988</v>
      </c>
      <c r="F1412" s="665" t="s">
        <v>3966</v>
      </c>
      <c r="G1412" s="665" t="s">
        <v>5250</v>
      </c>
      <c r="H1412" s="665" t="s">
        <v>522</v>
      </c>
      <c r="I1412" s="665" t="s">
        <v>5251</v>
      </c>
      <c r="J1412" s="665" t="s">
        <v>5252</v>
      </c>
      <c r="K1412" s="665" t="s">
        <v>5253</v>
      </c>
      <c r="L1412" s="666">
        <v>0</v>
      </c>
      <c r="M1412" s="666">
        <v>0</v>
      </c>
      <c r="N1412" s="665">
        <v>1</v>
      </c>
      <c r="O1412" s="748">
        <v>1</v>
      </c>
      <c r="P1412" s="666">
        <v>0</v>
      </c>
      <c r="Q1412" s="681"/>
      <c r="R1412" s="665">
        <v>1</v>
      </c>
      <c r="S1412" s="681">
        <v>1</v>
      </c>
      <c r="T1412" s="748">
        <v>1</v>
      </c>
      <c r="U1412" s="704">
        <v>1</v>
      </c>
    </row>
    <row r="1413" spans="1:21" ht="14.4" customHeight="1" x14ac:dyDescent="0.3">
      <c r="A1413" s="664">
        <v>30</v>
      </c>
      <c r="B1413" s="665" t="s">
        <v>521</v>
      </c>
      <c r="C1413" s="665" t="s">
        <v>3971</v>
      </c>
      <c r="D1413" s="746" t="s">
        <v>5323</v>
      </c>
      <c r="E1413" s="747" t="s">
        <v>3988</v>
      </c>
      <c r="F1413" s="665" t="s">
        <v>3966</v>
      </c>
      <c r="G1413" s="665" t="s">
        <v>4074</v>
      </c>
      <c r="H1413" s="665" t="s">
        <v>2584</v>
      </c>
      <c r="I1413" s="665" t="s">
        <v>2585</v>
      </c>
      <c r="J1413" s="665" t="s">
        <v>2586</v>
      </c>
      <c r="K1413" s="665" t="s">
        <v>3743</v>
      </c>
      <c r="L1413" s="666">
        <v>10.41</v>
      </c>
      <c r="M1413" s="666">
        <v>197.79000000000002</v>
      </c>
      <c r="N1413" s="665">
        <v>19</v>
      </c>
      <c r="O1413" s="748">
        <v>2</v>
      </c>
      <c r="P1413" s="666">
        <v>197.79000000000002</v>
      </c>
      <c r="Q1413" s="681">
        <v>1</v>
      </c>
      <c r="R1413" s="665">
        <v>19</v>
      </c>
      <c r="S1413" s="681">
        <v>1</v>
      </c>
      <c r="T1413" s="748">
        <v>2</v>
      </c>
      <c r="U1413" s="704">
        <v>1</v>
      </c>
    </row>
    <row r="1414" spans="1:21" ht="14.4" customHeight="1" x14ac:dyDescent="0.3">
      <c r="A1414" s="664">
        <v>30</v>
      </c>
      <c r="B1414" s="665" t="s">
        <v>521</v>
      </c>
      <c r="C1414" s="665" t="s">
        <v>3971</v>
      </c>
      <c r="D1414" s="746" t="s">
        <v>5323</v>
      </c>
      <c r="E1414" s="747" t="s">
        <v>3988</v>
      </c>
      <c r="F1414" s="665" t="s">
        <v>3966</v>
      </c>
      <c r="G1414" s="665" t="s">
        <v>4318</v>
      </c>
      <c r="H1414" s="665" t="s">
        <v>522</v>
      </c>
      <c r="I1414" s="665" t="s">
        <v>1251</v>
      </c>
      <c r="J1414" s="665" t="s">
        <v>1252</v>
      </c>
      <c r="K1414" s="665" t="s">
        <v>5254</v>
      </c>
      <c r="L1414" s="666">
        <v>181.04</v>
      </c>
      <c r="M1414" s="666">
        <v>181.04</v>
      </c>
      <c r="N1414" s="665">
        <v>1</v>
      </c>
      <c r="O1414" s="748">
        <v>0.5</v>
      </c>
      <c r="P1414" s="666">
        <v>181.04</v>
      </c>
      <c r="Q1414" s="681">
        <v>1</v>
      </c>
      <c r="R1414" s="665">
        <v>1</v>
      </c>
      <c r="S1414" s="681">
        <v>1</v>
      </c>
      <c r="T1414" s="748">
        <v>0.5</v>
      </c>
      <c r="U1414" s="704">
        <v>1</v>
      </c>
    </row>
    <row r="1415" spans="1:21" ht="14.4" customHeight="1" x14ac:dyDescent="0.3">
      <c r="A1415" s="664">
        <v>30</v>
      </c>
      <c r="B1415" s="665" t="s">
        <v>521</v>
      </c>
      <c r="C1415" s="665" t="s">
        <v>3971</v>
      </c>
      <c r="D1415" s="746" t="s">
        <v>5323</v>
      </c>
      <c r="E1415" s="747" t="s">
        <v>3988</v>
      </c>
      <c r="F1415" s="665" t="s">
        <v>3966</v>
      </c>
      <c r="G1415" s="665" t="s">
        <v>4318</v>
      </c>
      <c r="H1415" s="665" t="s">
        <v>522</v>
      </c>
      <c r="I1415" s="665" t="s">
        <v>5255</v>
      </c>
      <c r="J1415" s="665" t="s">
        <v>5256</v>
      </c>
      <c r="K1415" s="665" t="s">
        <v>5257</v>
      </c>
      <c r="L1415" s="666">
        <v>87.42</v>
      </c>
      <c r="M1415" s="666">
        <v>87.42</v>
      </c>
      <c r="N1415" s="665">
        <v>1</v>
      </c>
      <c r="O1415" s="748">
        <v>1</v>
      </c>
      <c r="P1415" s="666">
        <v>87.42</v>
      </c>
      <c r="Q1415" s="681">
        <v>1</v>
      </c>
      <c r="R1415" s="665">
        <v>1</v>
      </c>
      <c r="S1415" s="681">
        <v>1</v>
      </c>
      <c r="T1415" s="748">
        <v>1</v>
      </c>
      <c r="U1415" s="704">
        <v>1</v>
      </c>
    </row>
    <row r="1416" spans="1:21" ht="14.4" customHeight="1" x14ac:dyDescent="0.3">
      <c r="A1416" s="664">
        <v>30</v>
      </c>
      <c r="B1416" s="665" t="s">
        <v>521</v>
      </c>
      <c r="C1416" s="665" t="s">
        <v>3971</v>
      </c>
      <c r="D1416" s="746" t="s">
        <v>5323</v>
      </c>
      <c r="E1416" s="747" t="s">
        <v>3988</v>
      </c>
      <c r="F1416" s="665" t="s">
        <v>3966</v>
      </c>
      <c r="G1416" s="665" t="s">
        <v>4318</v>
      </c>
      <c r="H1416" s="665" t="s">
        <v>522</v>
      </c>
      <c r="I1416" s="665" t="s">
        <v>4319</v>
      </c>
      <c r="J1416" s="665" t="s">
        <v>1252</v>
      </c>
      <c r="K1416" s="665" t="s">
        <v>4320</v>
      </c>
      <c r="L1416" s="666">
        <v>90.53</v>
      </c>
      <c r="M1416" s="666">
        <v>90.53</v>
      </c>
      <c r="N1416" s="665">
        <v>1</v>
      </c>
      <c r="O1416" s="748">
        <v>0.5</v>
      </c>
      <c r="P1416" s="666">
        <v>90.53</v>
      </c>
      <c r="Q1416" s="681">
        <v>1</v>
      </c>
      <c r="R1416" s="665">
        <v>1</v>
      </c>
      <c r="S1416" s="681">
        <v>1</v>
      </c>
      <c r="T1416" s="748">
        <v>0.5</v>
      </c>
      <c r="U1416" s="704">
        <v>1</v>
      </c>
    </row>
    <row r="1417" spans="1:21" ht="14.4" customHeight="1" x14ac:dyDescent="0.3">
      <c r="A1417" s="664">
        <v>30</v>
      </c>
      <c r="B1417" s="665" t="s">
        <v>521</v>
      </c>
      <c r="C1417" s="665" t="s">
        <v>3971</v>
      </c>
      <c r="D1417" s="746" t="s">
        <v>5323</v>
      </c>
      <c r="E1417" s="747" t="s">
        <v>3988</v>
      </c>
      <c r="F1417" s="665" t="s">
        <v>3966</v>
      </c>
      <c r="G1417" s="665" t="s">
        <v>4347</v>
      </c>
      <c r="H1417" s="665" t="s">
        <v>522</v>
      </c>
      <c r="I1417" s="665" t="s">
        <v>1403</v>
      </c>
      <c r="J1417" s="665" t="s">
        <v>1404</v>
      </c>
      <c r="K1417" s="665" t="s">
        <v>1405</v>
      </c>
      <c r="L1417" s="666">
        <v>65.989999999999995</v>
      </c>
      <c r="M1417" s="666">
        <v>65.989999999999995</v>
      </c>
      <c r="N1417" s="665">
        <v>1</v>
      </c>
      <c r="O1417" s="748">
        <v>1</v>
      </c>
      <c r="P1417" s="666">
        <v>65.989999999999995</v>
      </c>
      <c r="Q1417" s="681">
        <v>1</v>
      </c>
      <c r="R1417" s="665">
        <v>1</v>
      </c>
      <c r="S1417" s="681">
        <v>1</v>
      </c>
      <c r="T1417" s="748">
        <v>1</v>
      </c>
      <c r="U1417" s="704">
        <v>1</v>
      </c>
    </row>
    <row r="1418" spans="1:21" ht="14.4" customHeight="1" x14ac:dyDescent="0.3">
      <c r="A1418" s="664">
        <v>30</v>
      </c>
      <c r="B1418" s="665" t="s">
        <v>521</v>
      </c>
      <c r="C1418" s="665" t="s">
        <v>3971</v>
      </c>
      <c r="D1418" s="746" t="s">
        <v>5323</v>
      </c>
      <c r="E1418" s="747" t="s">
        <v>3988</v>
      </c>
      <c r="F1418" s="665" t="s">
        <v>3966</v>
      </c>
      <c r="G1418" s="665" t="s">
        <v>4105</v>
      </c>
      <c r="H1418" s="665" t="s">
        <v>522</v>
      </c>
      <c r="I1418" s="665" t="s">
        <v>2344</v>
      </c>
      <c r="J1418" s="665" t="s">
        <v>2345</v>
      </c>
      <c r="K1418" s="665" t="s">
        <v>5258</v>
      </c>
      <c r="L1418" s="666">
        <v>140.38</v>
      </c>
      <c r="M1418" s="666">
        <v>140.38</v>
      </c>
      <c r="N1418" s="665">
        <v>1</v>
      </c>
      <c r="O1418" s="748">
        <v>0.5</v>
      </c>
      <c r="P1418" s="666"/>
      <c r="Q1418" s="681">
        <v>0</v>
      </c>
      <c r="R1418" s="665"/>
      <c r="S1418" s="681">
        <v>0</v>
      </c>
      <c r="T1418" s="748"/>
      <c r="U1418" s="704">
        <v>0</v>
      </c>
    </row>
    <row r="1419" spans="1:21" ht="14.4" customHeight="1" x14ac:dyDescent="0.3">
      <c r="A1419" s="664">
        <v>30</v>
      </c>
      <c r="B1419" s="665" t="s">
        <v>521</v>
      </c>
      <c r="C1419" s="665" t="s">
        <v>3971</v>
      </c>
      <c r="D1419" s="746" t="s">
        <v>5323</v>
      </c>
      <c r="E1419" s="747" t="s">
        <v>3988</v>
      </c>
      <c r="F1419" s="665" t="s">
        <v>3967</v>
      </c>
      <c r="G1419" s="665" t="s">
        <v>4382</v>
      </c>
      <c r="H1419" s="665" t="s">
        <v>522</v>
      </c>
      <c r="I1419" s="665" t="s">
        <v>4705</v>
      </c>
      <c r="J1419" s="665" t="s">
        <v>3982</v>
      </c>
      <c r="K1419" s="665"/>
      <c r="L1419" s="666">
        <v>0</v>
      </c>
      <c r="M1419" s="666">
        <v>0</v>
      </c>
      <c r="N1419" s="665">
        <v>6</v>
      </c>
      <c r="O1419" s="748">
        <v>6</v>
      </c>
      <c r="P1419" s="666">
        <v>0</v>
      </c>
      <c r="Q1419" s="681"/>
      <c r="R1419" s="665">
        <v>3</v>
      </c>
      <c r="S1419" s="681">
        <v>0.5</v>
      </c>
      <c r="T1419" s="748">
        <v>3</v>
      </c>
      <c r="U1419" s="704">
        <v>0.5</v>
      </c>
    </row>
    <row r="1420" spans="1:21" ht="14.4" customHeight="1" x14ac:dyDescent="0.3">
      <c r="A1420" s="664">
        <v>30</v>
      </c>
      <c r="B1420" s="665" t="s">
        <v>521</v>
      </c>
      <c r="C1420" s="665" t="s">
        <v>3971</v>
      </c>
      <c r="D1420" s="746" t="s">
        <v>5323</v>
      </c>
      <c r="E1420" s="747" t="s">
        <v>3988</v>
      </c>
      <c r="F1420" s="665" t="s">
        <v>3967</v>
      </c>
      <c r="G1420" s="665" t="s">
        <v>4382</v>
      </c>
      <c r="H1420" s="665" t="s">
        <v>522</v>
      </c>
      <c r="I1420" s="665" t="s">
        <v>5259</v>
      </c>
      <c r="J1420" s="665" t="s">
        <v>3982</v>
      </c>
      <c r="K1420" s="665"/>
      <c r="L1420" s="666">
        <v>0</v>
      </c>
      <c r="M1420" s="666">
        <v>0</v>
      </c>
      <c r="N1420" s="665">
        <v>1</v>
      </c>
      <c r="O1420" s="748">
        <v>1</v>
      </c>
      <c r="P1420" s="666">
        <v>0</v>
      </c>
      <c r="Q1420" s="681"/>
      <c r="R1420" s="665">
        <v>1</v>
      </c>
      <c r="S1420" s="681">
        <v>1</v>
      </c>
      <c r="T1420" s="748">
        <v>1</v>
      </c>
      <c r="U1420" s="704">
        <v>1</v>
      </c>
    </row>
    <row r="1421" spans="1:21" ht="14.4" customHeight="1" x14ac:dyDescent="0.3">
      <c r="A1421" s="664">
        <v>30</v>
      </c>
      <c r="B1421" s="665" t="s">
        <v>521</v>
      </c>
      <c r="C1421" s="665" t="s">
        <v>3971</v>
      </c>
      <c r="D1421" s="746" t="s">
        <v>5323</v>
      </c>
      <c r="E1421" s="747" t="s">
        <v>3988</v>
      </c>
      <c r="F1421" s="665" t="s">
        <v>3968</v>
      </c>
      <c r="G1421" s="665" t="s">
        <v>4498</v>
      </c>
      <c r="H1421" s="665" t="s">
        <v>522</v>
      </c>
      <c r="I1421" s="665" t="s">
        <v>5228</v>
      </c>
      <c r="J1421" s="665" t="s">
        <v>5229</v>
      </c>
      <c r="K1421" s="665" t="s">
        <v>5230</v>
      </c>
      <c r="L1421" s="666">
        <v>410</v>
      </c>
      <c r="M1421" s="666">
        <v>2050</v>
      </c>
      <c r="N1421" s="665">
        <v>5</v>
      </c>
      <c r="O1421" s="748">
        <v>5</v>
      </c>
      <c r="P1421" s="666"/>
      <c r="Q1421" s="681">
        <v>0</v>
      </c>
      <c r="R1421" s="665"/>
      <c r="S1421" s="681">
        <v>0</v>
      </c>
      <c r="T1421" s="748"/>
      <c r="U1421" s="704">
        <v>0</v>
      </c>
    </row>
    <row r="1422" spans="1:21" ht="14.4" customHeight="1" x14ac:dyDescent="0.3">
      <c r="A1422" s="664">
        <v>30</v>
      </c>
      <c r="B1422" s="665" t="s">
        <v>521</v>
      </c>
      <c r="C1422" s="665" t="s">
        <v>3971</v>
      </c>
      <c r="D1422" s="746" t="s">
        <v>5323</v>
      </c>
      <c r="E1422" s="747" t="s">
        <v>3989</v>
      </c>
      <c r="F1422" s="665" t="s">
        <v>3966</v>
      </c>
      <c r="G1422" s="665" t="s">
        <v>3990</v>
      </c>
      <c r="H1422" s="665" t="s">
        <v>522</v>
      </c>
      <c r="I1422" s="665" t="s">
        <v>4758</v>
      </c>
      <c r="J1422" s="665" t="s">
        <v>720</v>
      </c>
      <c r="K1422" s="665" t="s">
        <v>4137</v>
      </c>
      <c r="L1422" s="666">
        <v>0</v>
      </c>
      <c r="M1422" s="666">
        <v>0</v>
      </c>
      <c r="N1422" s="665">
        <v>9</v>
      </c>
      <c r="O1422" s="748">
        <v>4</v>
      </c>
      <c r="P1422" s="666">
        <v>0</v>
      </c>
      <c r="Q1422" s="681"/>
      <c r="R1422" s="665">
        <v>3</v>
      </c>
      <c r="S1422" s="681">
        <v>0.33333333333333331</v>
      </c>
      <c r="T1422" s="748">
        <v>2</v>
      </c>
      <c r="U1422" s="704">
        <v>0.5</v>
      </c>
    </row>
    <row r="1423" spans="1:21" ht="14.4" customHeight="1" x14ac:dyDescent="0.3">
      <c r="A1423" s="664">
        <v>30</v>
      </c>
      <c r="B1423" s="665" t="s">
        <v>521</v>
      </c>
      <c r="C1423" s="665" t="s">
        <v>3971</v>
      </c>
      <c r="D1423" s="746" t="s">
        <v>5323</v>
      </c>
      <c r="E1423" s="747" t="s">
        <v>3989</v>
      </c>
      <c r="F1423" s="665" t="s">
        <v>3966</v>
      </c>
      <c r="G1423" s="665" t="s">
        <v>3990</v>
      </c>
      <c r="H1423" s="665" t="s">
        <v>522</v>
      </c>
      <c r="I1423" s="665" t="s">
        <v>719</v>
      </c>
      <c r="J1423" s="665" t="s">
        <v>720</v>
      </c>
      <c r="K1423" s="665" t="s">
        <v>3991</v>
      </c>
      <c r="L1423" s="666">
        <v>36.270000000000003</v>
      </c>
      <c r="M1423" s="666">
        <v>108.81</v>
      </c>
      <c r="N1423" s="665">
        <v>3</v>
      </c>
      <c r="O1423" s="748">
        <v>1</v>
      </c>
      <c r="P1423" s="666"/>
      <c r="Q1423" s="681">
        <v>0</v>
      </c>
      <c r="R1423" s="665"/>
      <c r="S1423" s="681">
        <v>0</v>
      </c>
      <c r="T1423" s="748"/>
      <c r="U1423" s="704">
        <v>0</v>
      </c>
    </row>
    <row r="1424" spans="1:21" ht="14.4" customHeight="1" x14ac:dyDescent="0.3">
      <c r="A1424" s="664">
        <v>30</v>
      </c>
      <c r="B1424" s="665" t="s">
        <v>521</v>
      </c>
      <c r="C1424" s="665" t="s">
        <v>3971</v>
      </c>
      <c r="D1424" s="746" t="s">
        <v>5323</v>
      </c>
      <c r="E1424" s="747" t="s">
        <v>3989</v>
      </c>
      <c r="F1424" s="665" t="s">
        <v>3966</v>
      </c>
      <c r="G1424" s="665" t="s">
        <v>3990</v>
      </c>
      <c r="H1424" s="665" t="s">
        <v>522</v>
      </c>
      <c r="I1424" s="665" t="s">
        <v>4759</v>
      </c>
      <c r="J1424" s="665" t="s">
        <v>720</v>
      </c>
      <c r="K1424" s="665" t="s">
        <v>4760</v>
      </c>
      <c r="L1424" s="666">
        <v>0</v>
      </c>
      <c r="M1424" s="666">
        <v>0</v>
      </c>
      <c r="N1424" s="665">
        <v>11</v>
      </c>
      <c r="O1424" s="748">
        <v>3</v>
      </c>
      <c r="P1424" s="666">
        <v>0</v>
      </c>
      <c r="Q1424" s="681"/>
      <c r="R1424" s="665">
        <v>7</v>
      </c>
      <c r="S1424" s="681">
        <v>0.63636363636363635</v>
      </c>
      <c r="T1424" s="748">
        <v>2</v>
      </c>
      <c r="U1424" s="704">
        <v>0.66666666666666663</v>
      </c>
    </row>
    <row r="1425" spans="1:21" ht="14.4" customHeight="1" x14ac:dyDescent="0.3">
      <c r="A1425" s="664">
        <v>30</v>
      </c>
      <c r="B1425" s="665" t="s">
        <v>521</v>
      </c>
      <c r="C1425" s="665" t="s">
        <v>3971</v>
      </c>
      <c r="D1425" s="746" t="s">
        <v>5323</v>
      </c>
      <c r="E1425" s="747" t="s">
        <v>3989</v>
      </c>
      <c r="F1425" s="665" t="s">
        <v>3966</v>
      </c>
      <c r="G1425" s="665" t="s">
        <v>3992</v>
      </c>
      <c r="H1425" s="665" t="s">
        <v>2584</v>
      </c>
      <c r="I1425" s="665" t="s">
        <v>2825</v>
      </c>
      <c r="J1425" s="665" t="s">
        <v>3905</v>
      </c>
      <c r="K1425" s="665" t="s">
        <v>3906</v>
      </c>
      <c r="L1425" s="666">
        <v>14.11</v>
      </c>
      <c r="M1425" s="666">
        <v>42.33</v>
      </c>
      <c r="N1425" s="665">
        <v>3</v>
      </c>
      <c r="O1425" s="748">
        <v>1</v>
      </c>
      <c r="P1425" s="666"/>
      <c r="Q1425" s="681">
        <v>0</v>
      </c>
      <c r="R1425" s="665"/>
      <c r="S1425" s="681">
        <v>0</v>
      </c>
      <c r="T1425" s="748"/>
      <c r="U1425" s="704">
        <v>0</v>
      </c>
    </row>
    <row r="1426" spans="1:21" ht="14.4" customHeight="1" x14ac:dyDescent="0.3">
      <c r="A1426" s="664">
        <v>30</v>
      </c>
      <c r="B1426" s="665" t="s">
        <v>521</v>
      </c>
      <c r="C1426" s="665" t="s">
        <v>3971</v>
      </c>
      <c r="D1426" s="746" t="s">
        <v>5323</v>
      </c>
      <c r="E1426" s="747" t="s">
        <v>3989</v>
      </c>
      <c r="F1426" s="665" t="s">
        <v>3966</v>
      </c>
      <c r="G1426" s="665" t="s">
        <v>4110</v>
      </c>
      <c r="H1426" s="665" t="s">
        <v>522</v>
      </c>
      <c r="I1426" s="665" t="s">
        <v>4761</v>
      </c>
      <c r="J1426" s="665" t="s">
        <v>1258</v>
      </c>
      <c r="K1426" s="665" t="s">
        <v>4762</v>
      </c>
      <c r="L1426" s="666">
        <v>0</v>
      </c>
      <c r="M1426" s="666">
        <v>0</v>
      </c>
      <c r="N1426" s="665">
        <v>2</v>
      </c>
      <c r="O1426" s="748">
        <v>0.5</v>
      </c>
      <c r="P1426" s="666">
        <v>0</v>
      </c>
      <c r="Q1426" s="681"/>
      <c r="R1426" s="665">
        <v>2</v>
      </c>
      <c r="S1426" s="681">
        <v>1</v>
      </c>
      <c r="T1426" s="748">
        <v>0.5</v>
      </c>
      <c r="U1426" s="704">
        <v>1</v>
      </c>
    </row>
    <row r="1427" spans="1:21" ht="14.4" customHeight="1" x14ac:dyDescent="0.3">
      <c r="A1427" s="664">
        <v>30</v>
      </c>
      <c r="B1427" s="665" t="s">
        <v>521</v>
      </c>
      <c r="C1427" s="665" t="s">
        <v>3971</v>
      </c>
      <c r="D1427" s="746" t="s">
        <v>5323</v>
      </c>
      <c r="E1427" s="747" t="s">
        <v>3989</v>
      </c>
      <c r="F1427" s="665" t="s">
        <v>3966</v>
      </c>
      <c r="G1427" s="665" t="s">
        <v>5260</v>
      </c>
      <c r="H1427" s="665" t="s">
        <v>522</v>
      </c>
      <c r="I1427" s="665" t="s">
        <v>5261</v>
      </c>
      <c r="J1427" s="665" t="s">
        <v>5262</v>
      </c>
      <c r="K1427" s="665" t="s">
        <v>5263</v>
      </c>
      <c r="L1427" s="666">
        <v>61.44</v>
      </c>
      <c r="M1427" s="666">
        <v>122.88</v>
      </c>
      <c r="N1427" s="665">
        <v>2</v>
      </c>
      <c r="O1427" s="748">
        <v>0.5</v>
      </c>
      <c r="P1427" s="666">
        <v>122.88</v>
      </c>
      <c r="Q1427" s="681">
        <v>1</v>
      </c>
      <c r="R1427" s="665">
        <v>2</v>
      </c>
      <c r="S1427" s="681">
        <v>1</v>
      </c>
      <c r="T1427" s="748">
        <v>0.5</v>
      </c>
      <c r="U1427" s="704">
        <v>1</v>
      </c>
    </row>
    <row r="1428" spans="1:21" ht="14.4" customHeight="1" x14ac:dyDescent="0.3">
      <c r="A1428" s="664">
        <v>30</v>
      </c>
      <c r="B1428" s="665" t="s">
        <v>521</v>
      </c>
      <c r="C1428" s="665" t="s">
        <v>3971</v>
      </c>
      <c r="D1428" s="746" t="s">
        <v>5323</v>
      </c>
      <c r="E1428" s="747" t="s">
        <v>3989</v>
      </c>
      <c r="F1428" s="665" t="s">
        <v>3966</v>
      </c>
      <c r="G1428" s="665" t="s">
        <v>5264</v>
      </c>
      <c r="H1428" s="665" t="s">
        <v>522</v>
      </c>
      <c r="I1428" s="665" t="s">
        <v>5265</v>
      </c>
      <c r="J1428" s="665" t="s">
        <v>5266</v>
      </c>
      <c r="K1428" s="665" t="s">
        <v>5267</v>
      </c>
      <c r="L1428" s="666">
        <v>150.1</v>
      </c>
      <c r="M1428" s="666">
        <v>450.29999999999995</v>
      </c>
      <c r="N1428" s="665">
        <v>3</v>
      </c>
      <c r="O1428" s="748">
        <v>0.5</v>
      </c>
      <c r="P1428" s="666">
        <v>450.29999999999995</v>
      </c>
      <c r="Q1428" s="681">
        <v>1</v>
      </c>
      <c r="R1428" s="665">
        <v>3</v>
      </c>
      <c r="S1428" s="681">
        <v>1</v>
      </c>
      <c r="T1428" s="748">
        <v>0.5</v>
      </c>
      <c r="U1428" s="704">
        <v>1</v>
      </c>
    </row>
    <row r="1429" spans="1:21" ht="14.4" customHeight="1" x14ac:dyDescent="0.3">
      <c r="A1429" s="664">
        <v>30</v>
      </c>
      <c r="B1429" s="665" t="s">
        <v>521</v>
      </c>
      <c r="C1429" s="665" t="s">
        <v>3971</v>
      </c>
      <c r="D1429" s="746" t="s">
        <v>5323</v>
      </c>
      <c r="E1429" s="747" t="s">
        <v>3989</v>
      </c>
      <c r="F1429" s="665" t="s">
        <v>3966</v>
      </c>
      <c r="G1429" s="665" t="s">
        <v>4000</v>
      </c>
      <c r="H1429" s="665" t="s">
        <v>522</v>
      </c>
      <c r="I1429" s="665" t="s">
        <v>5268</v>
      </c>
      <c r="J1429" s="665" t="s">
        <v>2724</v>
      </c>
      <c r="K1429" s="665" t="s">
        <v>3786</v>
      </c>
      <c r="L1429" s="666">
        <v>0</v>
      </c>
      <c r="M1429" s="666">
        <v>0</v>
      </c>
      <c r="N1429" s="665">
        <v>5</v>
      </c>
      <c r="O1429" s="748">
        <v>2.5</v>
      </c>
      <c r="P1429" s="666"/>
      <c r="Q1429" s="681"/>
      <c r="R1429" s="665"/>
      <c r="S1429" s="681">
        <v>0</v>
      </c>
      <c r="T1429" s="748"/>
      <c r="U1429" s="704">
        <v>0</v>
      </c>
    </row>
    <row r="1430" spans="1:21" ht="14.4" customHeight="1" x14ac:dyDescent="0.3">
      <c r="A1430" s="664">
        <v>30</v>
      </c>
      <c r="B1430" s="665" t="s">
        <v>521</v>
      </c>
      <c r="C1430" s="665" t="s">
        <v>3971</v>
      </c>
      <c r="D1430" s="746" t="s">
        <v>5323</v>
      </c>
      <c r="E1430" s="747" t="s">
        <v>3989</v>
      </c>
      <c r="F1430" s="665" t="s">
        <v>3966</v>
      </c>
      <c r="G1430" s="665" t="s">
        <v>4000</v>
      </c>
      <c r="H1430" s="665" t="s">
        <v>2584</v>
      </c>
      <c r="I1430" s="665" t="s">
        <v>5231</v>
      </c>
      <c r="J1430" s="665" t="s">
        <v>5232</v>
      </c>
      <c r="K1430" s="665" t="s">
        <v>5233</v>
      </c>
      <c r="L1430" s="666">
        <v>176.59</v>
      </c>
      <c r="M1430" s="666">
        <v>176.59</v>
      </c>
      <c r="N1430" s="665">
        <v>1</v>
      </c>
      <c r="O1430" s="748">
        <v>0.5</v>
      </c>
      <c r="P1430" s="666">
        <v>176.59</v>
      </c>
      <c r="Q1430" s="681">
        <v>1</v>
      </c>
      <c r="R1430" s="665">
        <v>1</v>
      </c>
      <c r="S1430" s="681">
        <v>1</v>
      </c>
      <c r="T1430" s="748">
        <v>0.5</v>
      </c>
      <c r="U1430" s="704">
        <v>1</v>
      </c>
    </row>
    <row r="1431" spans="1:21" ht="14.4" customHeight="1" x14ac:dyDescent="0.3">
      <c r="A1431" s="664">
        <v>30</v>
      </c>
      <c r="B1431" s="665" t="s">
        <v>521</v>
      </c>
      <c r="C1431" s="665" t="s">
        <v>3971</v>
      </c>
      <c r="D1431" s="746" t="s">
        <v>5323</v>
      </c>
      <c r="E1431" s="747" t="s">
        <v>3989</v>
      </c>
      <c r="F1431" s="665" t="s">
        <v>3966</v>
      </c>
      <c r="G1431" s="665" t="s">
        <v>4000</v>
      </c>
      <c r="H1431" s="665" t="s">
        <v>2584</v>
      </c>
      <c r="I1431" s="665" t="s">
        <v>2716</v>
      </c>
      <c r="J1431" s="665" t="s">
        <v>3781</v>
      </c>
      <c r="K1431" s="665" t="s">
        <v>3722</v>
      </c>
      <c r="L1431" s="666">
        <v>58.86</v>
      </c>
      <c r="M1431" s="666">
        <v>58.86</v>
      </c>
      <c r="N1431" s="665">
        <v>1</v>
      </c>
      <c r="O1431" s="748">
        <v>1</v>
      </c>
      <c r="P1431" s="666">
        <v>58.86</v>
      </c>
      <c r="Q1431" s="681">
        <v>1</v>
      </c>
      <c r="R1431" s="665">
        <v>1</v>
      </c>
      <c r="S1431" s="681">
        <v>1</v>
      </c>
      <c r="T1431" s="748">
        <v>1</v>
      </c>
      <c r="U1431" s="704">
        <v>1</v>
      </c>
    </row>
    <row r="1432" spans="1:21" ht="14.4" customHeight="1" x14ac:dyDescent="0.3">
      <c r="A1432" s="664">
        <v>30</v>
      </c>
      <c r="B1432" s="665" t="s">
        <v>521</v>
      </c>
      <c r="C1432" s="665" t="s">
        <v>3971</v>
      </c>
      <c r="D1432" s="746" t="s">
        <v>5323</v>
      </c>
      <c r="E1432" s="747" t="s">
        <v>3989</v>
      </c>
      <c r="F1432" s="665" t="s">
        <v>3966</v>
      </c>
      <c r="G1432" s="665" t="s">
        <v>4000</v>
      </c>
      <c r="H1432" s="665" t="s">
        <v>522</v>
      </c>
      <c r="I1432" s="665" t="s">
        <v>5269</v>
      </c>
      <c r="J1432" s="665" t="s">
        <v>3781</v>
      </c>
      <c r="K1432" s="665" t="s">
        <v>3739</v>
      </c>
      <c r="L1432" s="666">
        <v>0</v>
      </c>
      <c r="M1432" s="666">
        <v>0</v>
      </c>
      <c r="N1432" s="665">
        <v>5</v>
      </c>
      <c r="O1432" s="748">
        <v>2.5</v>
      </c>
      <c r="P1432" s="666">
        <v>0</v>
      </c>
      <c r="Q1432" s="681"/>
      <c r="R1432" s="665">
        <v>3</v>
      </c>
      <c r="S1432" s="681">
        <v>0.6</v>
      </c>
      <c r="T1432" s="748">
        <v>1.5</v>
      </c>
      <c r="U1432" s="704">
        <v>0.6</v>
      </c>
    </row>
    <row r="1433" spans="1:21" ht="14.4" customHeight="1" x14ac:dyDescent="0.3">
      <c r="A1433" s="664">
        <v>30</v>
      </c>
      <c r="B1433" s="665" t="s">
        <v>521</v>
      </c>
      <c r="C1433" s="665" t="s">
        <v>3971</v>
      </c>
      <c r="D1433" s="746" t="s">
        <v>5323</v>
      </c>
      <c r="E1433" s="747" t="s">
        <v>3989</v>
      </c>
      <c r="F1433" s="665" t="s">
        <v>3966</v>
      </c>
      <c r="G1433" s="665" t="s">
        <v>4000</v>
      </c>
      <c r="H1433" s="665" t="s">
        <v>522</v>
      </c>
      <c r="I1433" s="665" t="s">
        <v>5270</v>
      </c>
      <c r="J1433" s="665" t="s">
        <v>3781</v>
      </c>
      <c r="K1433" s="665" t="s">
        <v>3739</v>
      </c>
      <c r="L1433" s="666">
        <v>0</v>
      </c>
      <c r="M1433" s="666">
        <v>0</v>
      </c>
      <c r="N1433" s="665">
        <v>7</v>
      </c>
      <c r="O1433" s="748">
        <v>3.5</v>
      </c>
      <c r="P1433" s="666">
        <v>0</v>
      </c>
      <c r="Q1433" s="681"/>
      <c r="R1433" s="665">
        <v>2</v>
      </c>
      <c r="S1433" s="681">
        <v>0.2857142857142857</v>
      </c>
      <c r="T1433" s="748">
        <v>1</v>
      </c>
      <c r="U1433" s="704">
        <v>0.2857142857142857</v>
      </c>
    </row>
    <row r="1434" spans="1:21" ht="14.4" customHeight="1" x14ac:dyDescent="0.3">
      <c r="A1434" s="664">
        <v>30</v>
      </c>
      <c r="B1434" s="665" t="s">
        <v>521</v>
      </c>
      <c r="C1434" s="665" t="s">
        <v>3971</v>
      </c>
      <c r="D1434" s="746" t="s">
        <v>5323</v>
      </c>
      <c r="E1434" s="747" t="s">
        <v>3989</v>
      </c>
      <c r="F1434" s="665" t="s">
        <v>3966</v>
      </c>
      <c r="G1434" s="665" t="s">
        <v>4000</v>
      </c>
      <c r="H1434" s="665" t="s">
        <v>522</v>
      </c>
      <c r="I1434" s="665" t="s">
        <v>5271</v>
      </c>
      <c r="J1434" s="665" t="s">
        <v>2838</v>
      </c>
      <c r="K1434" s="665" t="s">
        <v>5272</v>
      </c>
      <c r="L1434" s="666">
        <v>0</v>
      </c>
      <c r="M1434" s="666">
        <v>0</v>
      </c>
      <c r="N1434" s="665">
        <v>1</v>
      </c>
      <c r="O1434" s="748">
        <v>0.5</v>
      </c>
      <c r="P1434" s="666">
        <v>0</v>
      </c>
      <c r="Q1434" s="681"/>
      <c r="R1434" s="665">
        <v>1</v>
      </c>
      <c r="S1434" s="681">
        <v>1</v>
      </c>
      <c r="T1434" s="748">
        <v>0.5</v>
      </c>
      <c r="U1434" s="704">
        <v>1</v>
      </c>
    </row>
    <row r="1435" spans="1:21" ht="14.4" customHeight="1" x14ac:dyDescent="0.3">
      <c r="A1435" s="664">
        <v>30</v>
      </c>
      <c r="B1435" s="665" t="s">
        <v>521</v>
      </c>
      <c r="C1435" s="665" t="s">
        <v>3971</v>
      </c>
      <c r="D1435" s="746" t="s">
        <v>5323</v>
      </c>
      <c r="E1435" s="747" t="s">
        <v>3989</v>
      </c>
      <c r="F1435" s="665" t="s">
        <v>3966</v>
      </c>
      <c r="G1435" s="665" t="s">
        <v>4000</v>
      </c>
      <c r="H1435" s="665" t="s">
        <v>522</v>
      </c>
      <c r="I1435" s="665" t="s">
        <v>5273</v>
      </c>
      <c r="J1435" s="665" t="s">
        <v>2838</v>
      </c>
      <c r="K1435" s="665" t="s">
        <v>5272</v>
      </c>
      <c r="L1435" s="666">
        <v>0</v>
      </c>
      <c r="M1435" s="666">
        <v>0</v>
      </c>
      <c r="N1435" s="665">
        <v>2</v>
      </c>
      <c r="O1435" s="748">
        <v>1.5</v>
      </c>
      <c r="P1435" s="666">
        <v>0</v>
      </c>
      <c r="Q1435" s="681"/>
      <c r="R1435" s="665">
        <v>1</v>
      </c>
      <c r="S1435" s="681">
        <v>0.5</v>
      </c>
      <c r="T1435" s="748">
        <v>1</v>
      </c>
      <c r="U1435" s="704">
        <v>0.66666666666666663</v>
      </c>
    </row>
    <row r="1436" spans="1:21" ht="14.4" customHeight="1" x14ac:dyDescent="0.3">
      <c r="A1436" s="664">
        <v>30</v>
      </c>
      <c r="B1436" s="665" t="s">
        <v>521</v>
      </c>
      <c r="C1436" s="665" t="s">
        <v>3971</v>
      </c>
      <c r="D1436" s="746" t="s">
        <v>5323</v>
      </c>
      <c r="E1436" s="747" t="s">
        <v>3989</v>
      </c>
      <c r="F1436" s="665" t="s">
        <v>3966</v>
      </c>
      <c r="G1436" s="665" t="s">
        <v>4000</v>
      </c>
      <c r="H1436" s="665" t="s">
        <v>522</v>
      </c>
      <c r="I1436" s="665" t="s">
        <v>5274</v>
      </c>
      <c r="J1436" s="665" t="s">
        <v>2724</v>
      </c>
      <c r="K1436" s="665" t="s">
        <v>3786</v>
      </c>
      <c r="L1436" s="666">
        <v>0</v>
      </c>
      <c r="M1436" s="666">
        <v>0</v>
      </c>
      <c r="N1436" s="665">
        <v>1</v>
      </c>
      <c r="O1436" s="748">
        <v>1</v>
      </c>
      <c r="P1436" s="666">
        <v>0</v>
      </c>
      <c r="Q1436" s="681"/>
      <c r="R1436" s="665">
        <v>1</v>
      </c>
      <c r="S1436" s="681">
        <v>1</v>
      </c>
      <c r="T1436" s="748">
        <v>1</v>
      </c>
      <c r="U1436" s="704">
        <v>1</v>
      </c>
    </row>
    <row r="1437" spans="1:21" ht="14.4" customHeight="1" x14ac:dyDescent="0.3">
      <c r="A1437" s="664">
        <v>30</v>
      </c>
      <c r="B1437" s="665" t="s">
        <v>521</v>
      </c>
      <c r="C1437" s="665" t="s">
        <v>3971</v>
      </c>
      <c r="D1437" s="746" t="s">
        <v>5323</v>
      </c>
      <c r="E1437" s="747" t="s">
        <v>3989</v>
      </c>
      <c r="F1437" s="665" t="s">
        <v>3966</v>
      </c>
      <c r="G1437" s="665" t="s">
        <v>4154</v>
      </c>
      <c r="H1437" s="665" t="s">
        <v>2584</v>
      </c>
      <c r="I1437" s="665" t="s">
        <v>2875</v>
      </c>
      <c r="J1437" s="665" t="s">
        <v>2593</v>
      </c>
      <c r="K1437" s="665" t="s">
        <v>3739</v>
      </c>
      <c r="L1437" s="666">
        <v>207.45</v>
      </c>
      <c r="M1437" s="666">
        <v>414.9</v>
      </c>
      <c r="N1437" s="665">
        <v>2</v>
      </c>
      <c r="O1437" s="748">
        <v>1.5</v>
      </c>
      <c r="P1437" s="666"/>
      <c r="Q1437" s="681">
        <v>0</v>
      </c>
      <c r="R1437" s="665"/>
      <c r="S1437" s="681">
        <v>0</v>
      </c>
      <c r="T1437" s="748"/>
      <c r="U1437" s="704">
        <v>0</v>
      </c>
    </row>
    <row r="1438" spans="1:21" ht="14.4" customHeight="1" x14ac:dyDescent="0.3">
      <c r="A1438" s="664">
        <v>30</v>
      </c>
      <c r="B1438" s="665" t="s">
        <v>521</v>
      </c>
      <c r="C1438" s="665" t="s">
        <v>3971</v>
      </c>
      <c r="D1438" s="746" t="s">
        <v>5323</v>
      </c>
      <c r="E1438" s="747" t="s">
        <v>3989</v>
      </c>
      <c r="F1438" s="665" t="s">
        <v>3966</v>
      </c>
      <c r="G1438" s="665" t="s">
        <v>4815</v>
      </c>
      <c r="H1438" s="665" t="s">
        <v>522</v>
      </c>
      <c r="I1438" s="665" t="s">
        <v>5275</v>
      </c>
      <c r="J1438" s="665" t="s">
        <v>2119</v>
      </c>
      <c r="K1438" s="665" t="s">
        <v>5276</v>
      </c>
      <c r="L1438" s="666">
        <v>0</v>
      </c>
      <c r="M1438" s="666">
        <v>0</v>
      </c>
      <c r="N1438" s="665">
        <v>1</v>
      </c>
      <c r="O1438" s="748">
        <v>0.5</v>
      </c>
      <c r="P1438" s="666"/>
      <c r="Q1438" s="681"/>
      <c r="R1438" s="665"/>
      <c r="S1438" s="681">
        <v>0</v>
      </c>
      <c r="T1438" s="748"/>
      <c r="U1438" s="704">
        <v>0</v>
      </c>
    </row>
    <row r="1439" spans="1:21" ht="14.4" customHeight="1" x14ac:dyDescent="0.3">
      <c r="A1439" s="664">
        <v>30</v>
      </c>
      <c r="B1439" s="665" t="s">
        <v>521</v>
      </c>
      <c r="C1439" s="665" t="s">
        <v>3971</v>
      </c>
      <c r="D1439" s="746" t="s">
        <v>5323</v>
      </c>
      <c r="E1439" s="747" t="s">
        <v>3989</v>
      </c>
      <c r="F1439" s="665" t="s">
        <v>3966</v>
      </c>
      <c r="G1439" s="665" t="s">
        <v>4163</v>
      </c>
      <c r="H1439" s="665" t="s">
        <v>522</v>
      </c>
      <c r="I1439" s="665" t="s">
        <v>2291</v>
      </c>
      <c r="J1439" s="665" t="s">
        <v>785</v>
      </c>
      <c r="K1439" s="665" t="s">
        <v>5117</v>
      </c>
      <c r="L1439" s="666">
        <v>182.22</v>
      </c>
      <c r="M1439" s="666">
        <v>182.22</v>
      </c>
      <c r="N1439" s="665">
        <v>1</v>
      </c>
      <c r="O1439" s="748">
        <v>1</v>
      </c>
      <c r="P1439" s="666"/>
      <c r="Q1439" s="681">
        <v>0</v>
      </c>
      <c r="R1439" s="665"/>
      <c r="S1439" s="681">
        <v>0</v>
      </c>
      <c r="T1439" s="748"/>
      <c r="U1439" s="704">
        <v>0</v>
      </c>
    </row>
    <row r="1440" spans="1:21" ht="14.4" customHeight="1" x14ac:dyDescent="0.3">
      <c r="A1440" s="664">
        <v>30</v>
      </c>
      <c r="B1440" s="665" t="s">
        <v>521</v>
      </c>
      <c r="C1440" s="665" t="s">
        <v>3971</v>
      </c>
      <c r="D1440" s="746" t="s">
        <v>5323</v>
      </c>
      <c r="E1440" s="747" t="s">
        <v>3989</v>
      </c>
      <c r="F1440" s="665" t="s">
        <v>3966</v>
      </c>
      <c r="G1440" s="665" t="s">
        <v>4163</v>
      </c>
      <c r="H1440" s="665" t="s">
        <v>522</v>
      </c>
      <c r="I1440" s="665" t="s">
        <v>5116</v>
      </c>
      <c r="J1440" s="665" t="s">
        <v>785</v>
      </c>
      <c r="K1440" s="665" t="s">
        <v>5117</v>
      </c>
      <c r="L1440" s="666">
        <v>0</v>
      </c>
      <c r="M1440" s="666">
        <v>0</v>
      </c>
      <c r="N1440" s="665">
        <v>2</v>
      </c>
      <c r="O1440" s="748">
        <v>0.5</v>
      </c>
      <c r="P1440" s="666">
        <v>0</v>
      </c>
      <c r="Q1440" s="681"/>
      <c r="R1440" s="665">
        <v>2</v>
      </c>
      <c r="S1440" s="681">
        <v>1</v>
      </c>
      <c r="T1440" s="748">
        <v>0.5</v>
      </c>
      <c r="U1440" s="704">
        <v>1</v>
      </c>
    </row>
    <row r="1441" spans="1:21" ht="14.4" customHeight="1" x14ac:dyDescent="0.3">
      <c r="A1441" s="664">
        <v>30</v>
      </c>
      <c r="B1441" s="665" t="s">
        <v>521</v>
      </c>
      <c r="C1441" s="665" t="s">
        <v>3971</v>
      </c>
      <c r="D1441" s="746" t="s">
        <v>5323</v>
      </c>
      <c r="E1441" s="747" t="s">
        <v>3989</v>
      </c>
      <c r="F1441" s="665" t="s">
        <v>3966</v>
      </c>
      <c r="G1441" s="665" t="s">
        <v>4163</v>
      </c>
      <c r="H1441" s="665" t="s">
        <v>522</v>
      </c>
      <c r="I1441" s="665" t="s">
        <v>4826</v>
      </c>
      <c r="J1441" s="665" t="s">
        <v>785</v>
      </c>
      <c r="K1441" s="665" t="s">
        <v>4164</v>
      </c>
      <c r="L1441" s="666">
        <v>0</v>
      </c>
      <c r="M1441" s="666">
        <v>0</v>
      </c>
      <c r="N1441" s="665">
        <v>3</v>
      </c>
      <c r="O1441" s="748">
        <v>0.5</v>
      </c>
      <c r="P1441" s="666"/>
      <c r="Q1441" s="681"/>
      <c r="R1441" s="665"/>
      <c r="S1441" s="681">
        <v>0</v>
      </c>
      <c r="T1441" s="748"/>
      <c r="U1441" s="704">
        <v>0</v>
      </c>
    </row>
    <row r="1442" spans="1:21" ht="14.4" customHeight="1" x14ac:dyDescent="0.3">
      <c r="A1442" s="664">
        <v>30</v>
      </c>
      <c r="B1442" s="665" t="s">
        <v>521</v>
      </c>
      <c r="C1442" s="665" t="s">
        <v>3971</v>
      </c>
      <c r="D1442" s="746" t="s">
        <v>5323</v>
      </c>
      <c r="E1442" s="747" t="s">
        <v>3989</v>
      </c>
      <c r="F1442" s="665" t="s">
        <v>3966</v>
      </c>
      <c r="G1442" s="665" t="s">
        <v>4009</v>
      </c>
      <c r="H1442" s="665" t="s">
        <v>522</v>
      </c>
      <c r="I1442" s="665" t="s">
        <v>1748</v>
      </c>
      <c r="J1442" s="665" t="s">
        <v>1749</v>
      </c>
      <c r="K1442" s="665" t="s">
        <v>3722</v>
      </c>
      <c r="L1442" s="666">
        <v>0</v>
      </c>
      <c r="M1442" s="666">
        <v>0</v>
      </c>
      <c r="N1442" s="665">
        <v>3</v>
      </c>
      <c r="O1442" s="748">
        <v>1</v>
      </c>
      <c r="P1442" s="666">
        <v>0</v>
      </c>
      <c r="Q1442" s="681"/>
      <c r="R1442" s="665">
        <v>3</v>
      </c>
      <c r="S1442" s="681">
        <v>1</v>
      </c>
      <c r="T1442" s="748">
        <v>1</v>
      </c>
      <c r="U1442" s="704">
        <v>1</v>
      </c>
    </row>
    <row r="1443" spans="1:21" ht="14.4" customHeight="1" x14ac:dyDescent="0.3">
      <c r="A1443" s="664">
        <v>30</v>
      </c>
      <c r="B1443" s="665" t="s">
        <v>521</v>
      </c>
      <c r="C1443" s="665" t="s">
        <v>3971</v>
      </c>
      <c r="D1443" s="746" t="s">
        <v>5323</v>
      </c>
      <c r="E1443" s="747" t="s">
        <v>3989</v>
      </c>
      <c r="F1443" s="665" t="s">
        <v>3966</v>
      </c>
      <c r="G1443" s="665" t="s">
        <v>4830</v>
      </c>
      <c r="H1443" s="665" t="s">
        <v>522</v>
      </c>
      <c r="I1443" s="665" t="s">
        <v>3274</v>
      </c>
      <c r="J1443" s="665" t="s">
        <v>4837</v>
      </c>
      <c r="K1443" s="665" t="s">
        <v>4838</v>
      </c>
      <c r="L1443" s="666">
        <v>46.75</v>
      </c>
      <c r="M1443" s="666">
        <v>140.25</v>
      </c>
      <c r="N1443" s="665">
        <v>3</v>
      </c>
      <c r="O1443" s="748">
        <v>0.5</v>
      </c>
      <c r="P1443" s="666"/>
      <c r="Q1443" s="681">
        <v>0</v>
      </c>
      <c r="R1443" s="665"/>
      <c r="S1443" s="681">
        <v>0</v>
      </c>
      <c r="T1443" s="748"/>
      <c r="U1443" s="704">
        <v>0</v>
      </c>
    </row>
    <row r="1444" spans="1:21" ht="14.4" customHeight="1" x14ac:dyDescent="0.3">
      <c r="A1444" s="664">
        <v>30</v>
      </c>
      <c r="B1444" s="665" t="s">
        <v>521</v>
      </c>
      <c r="C1444" s="665" t="s">
        <v>3971</v>
      </c>
      <c r="D1444" s="746" t="s">
        <v>5323</v>
      </c>
      <c r="E1444" s="747" t="s">
        <v>3989</v>
      </c>
      <c r="F1444" s="665" t="s">
        <v>3966</v>
      </c>
      <c r="G1444" s="665" t="s">
        <v>4830</v>
      </c>
      <c r="H1444" s="665" t="s">
        <v>522</v>
      </c>
      <c r="I1444" s="665" t="s">
        <v>4839</v>
      </c>
      <c r="J1444" s="665" t="s">
        <v>4837</v>
      </c>
      <c r="K1444" s="665" t="s">
        <v>4840</v>
      </c>
      <c r="L1444" s="666">
        <v>0</v>
      </c>
      <c r="M1444" s="666">
        <v>0</v>
      </c>
      <c r="N1444" s="665">
        <v>3</v>
      </c>
      <c r="O1444" s="748">
        <v>1</v>
      </c>
      <c r="P1444" s="666">
        <v>0</v>
      </c>
      <c r="Q1444" s="681"/>
      <c r="R1444" s="665">
        <v>1</v>
      </c>
      <c r="S1444" s="681">
        <v>0.33333333333333331</v>
      </c>
      <c r="T1444" s="748">
        <v>0.5</v>
      </c>
      <c r="U1444" s="704">
        <v>0.5</v>
      </c>
    </row>
    <row r="1445" spans="1:21" ht="14.4" customHeight="1" x14ac:dyDescent="0.3">
      <c r="A1445" s="664">
        <v>30</v>
      </c>
      <c r="B1445" s="665" t="s">
        <v>521</v>
      </c>
      <c r="C1445" s="665" t="s">
        <v>3971</v>
      </c>
      <c r="D1445" s="746" t="s">
        <v>5323</v>
      </c>
      <c r="E1445" s="747" t="s">
        <v>3989</v>
      </c>
      <c r="F1445" s="665" t="s">
        <v>3966</v>
      </c>
      <c r="G1445" s="665" t="s">
        <v>5277</v>
      </c>
      <c r="H1445" s="665" t="s">
        <v>522</v>
      </c>
      <c r="I1445" s="665" t="s">
        <v>5278</v>
      </c>
      <c r="J1445" s="665" t="s">
        <v>1165</v>
      </c>
      <c r="K1445" s="665" t="s">
        <v>5279</v>
      </c>
      <c r="L1445" s="666">
        <v>0</v>
      </c>
      <c r="M1445" s="666">
        <v>0</v>
      </c>
      <c r="N1445" s="665">
        <v>2</v>
      </c>
      <c r="O1445" s="748">
        <v>0.5</v>
      </c>
      <c r="P1445" s="666"/>
      <c r="Q1445" s="681"/>
      <c r="R1445" s="665"/>
      <c r="S1445" s="681">
        <v>0</v>
      </c>
      <c r="T1445" s="748"/>
      <c r="U1445" s="704">
        <v>0</v>
      </c>
    </row>
    <row r="1446" spans="1:21" ht="14.4" customHeight="1" x14ac:dyDescent="0.3">
      <c r="A1446" s="664">
        <v>30</v>
      </c>
      <c r="B1446" s="665" t="s">
        <v>521</v>
      </c>
      <c r="C1446" s="665" t="s">
        <v>3971</v>
      </c>
      <c r="D1446" s="746" t="s">
        <v>5323</v>
      </c>
      <c r="E1446" s="747" t="s">
        <v>3989</v>
      </c>
      <c r="F1446" s="665" t="s">
        <v>3966</v>
      </c>
      <c r="G1446" s="665" t="s">
        <v>5280</v>
      </c>
      <c r="H1446" s="665" t="s">
        <v>522</v>
      </c>
      <c r="I1446" s="665" t="s">
        <v>5281</v>
      </c>
      <c r="J1446" s="665" t="s">
        <v>5282</v>
      </c>
      <c r="K1446" s="665" t="s">
        <v>5283</v>
      </c>
      <c r="L1446" s="666">
        <v>31.57</v>
      </c>
      <c r="M1446" s="666">
        <v>410.40999999999997</v>
      </c>
      <c r="N1446" s="665">
        <v>13</v>
      </c>
      <c r="O1446" s="748">
        <v>2</v>
      </c>
      <c r="P1446" s="666">
        <v>157.85</v>
      </c>
      <c r="Q1446" s="681">
        <v>0.38461538461538464</v>
      </c>
      <c r="R1446" s="665">
        <v>5</v>
      </c>
      <c r="S1446" s="681">
        <v>0.38461538461538464</v>
      </c>
      <c r="T1446" s="748">
        <v>0.5</v>
      </c>
      <c r="U1446" s="704">
        <v>0.25</v>
      </c>
    </row>
    <row r="1447" spans="1:21" ht="14.4" customHeight="1" x14ac:dyDescent="0.3">
      <c r="A1447" s="664">
        <v>30</v>
      </c>
      <c r="B1447" s="665" t="s">
        <v>521</v>
      </c>
      <c r="C1447" s="665" t="s">
        <v>3971</v>
      </c>
      <c r="D1447" s="746" t="s">
        <v>5323</v>
      </c>
      <c r="E1447" s="747" t="s">
        <v>3989</v>
      </c>
      <c r="F1447" s="665" t="s">
        <v>3966</v>
      </c>
      <c r="G1447" s="665" t="s">
        <v>5284</v>
      </c>
      <c r="H1447" s="665" t="s">
        <v>522</v>
      </c>
      <c r="I1447" s="665" t="s">
        <v>5285</v>
      </c>
      <c r="J1447" s="665" t="s">
        <v>5286</v>
      </c>
      <c r="K1447" s="665" t="s">
        <v>5287</v>
      </c>
      <c r="L1447" s="666">
        <v>185.26</v>
      </c>
      <c r="M1447" s="666">
        <v>185.26</v>
      </c>
      <c r="N1447" s="665">
        <v>1</v>
      </c>
      <c r="O1447" s="748">
        <v>0.5</v>
      </c>
      <c r="P1447" s="666">
        <v>185.26</v>
      </c>
      <c r="Q1447" s="681">
        <v>1</v>
      </c>
      <c r="R1447" s="665">
        <v>1</v>
      </c>
      <c r="S1447" s="681">
        <v>1</v>
      </c>
      <c r="T1447" s="748">
        <v>0.5</v>
      </c>
      <c r="U1447" s="704">
        <v>1</v>
      </c>
    </row>
    <row r="1448" spans="1:21" ht="14.4" customHeight="1" x14ac:dyDescent="0.3">
      <c r="A1448" s="664">
        <v>30</v>
      </c>
      <c r="B1448" s="665" t="s">
        <v>521</v>
      </c>
      <c r="C1448" s="665" t="s">
        <v>3971</v>
      </c>
      <c r="D1448" s="746" t="s">
        <v>5323</v>
      </c>
      <c r="E1448" s="747" t="s">
        <v>3989</v>
      </c>
      <c r="F1448" s="665" t="s">
        <v>3966</v>
      </c>
      <c r="G1448" s="665" t="s">
        <v>5284</v>
      </c>
      <c r="H1448" s="665" t="s">
        <v>2584</v>
      </c>
      <c r="I1448" s="665" t="s">
        <v>5288</v>
      </c>
      <c r="J1448" s="665" t="s">
        <v>5289</v>
      </c>
      <c r="K1448" s="665" t="s">
        <v>5290</v>
      </c>
      <c r="L1448" s="666">
        <v>403.45</v>
      </c>
      <c r="M1448" s="666">
        <v>403.45</v>
      </c>
      <c r="N1448" s="665">
        <v>1</v>
      </c>
      <c r="O1448" s="748">
        <v>1</v>
      </c>
      <c r="P1448" s="666">
        <v>403.45</v>
      </c>
      <c r="Q1448" s="681">
        <v>1</v>
      </c>
      <c r="R1448" s="665">
        <v>1</v>
      </c>
      <c r="S1448" s="681">
        <v>1</v>
      </c>
      <c r="T1448" s="748">
        <v>1</v>
      </c>
      <c r="U1448" s="704">
        <v>1</v>
      </c>
    </row>
    <row r="1449" spans="1:21" ht="14.4" customHeight="1" x14ac:dyDescent="0.3">
      <c r="A1449" s="664">
        <v>30</v>
      </c>
      <c r="B1449" s="665" t="s">
        <v>521</v>
      </c>
      <c r="C1449" s="665" t="s">
        <v>3971</v>
      </c>
      <c r="D1449" s="746" t="s">
        <v>5323</v>
      </c>
      <c r="E1449" s="747" t="s">
        <v>3989</v>
      </c>
      <c r="F1449" s="665" t="s">
        <v>3966</v>
      </c>
      <c r="G1449" s="665" t="s">
        <v>5291</v>
      </c>
      <c r="H1449" s="665" t="s">
        <v>522</v>
      </c>
      <c r="I1449" s="665" t="s">
        <v>5292</v>
      </c>
      <c r="J1449" s="665" t="s">
        <v>5293</v>
      </c>
      <c r="K1449" s="665" t="s">
        <v>5294</v>
      </c>
      <c r="L1449" s="666">
        <v>140.96</v>
      </c>
      <c r="M1449" s="666">
        <v>140.96</v>
      </c>
      <c r="N1449" s="665">
        <v>1</v>
      </c>
      <c r="O1449" s="748">
        <v>1</v>
      </c>
      <c r="P1449" s="666">
        <v>140.96</v>
      </c>
      <c r="Q1449" s="681">
        <v>1</v>
      </c>
      <c r="R1449" s="665">
        <v>1</v>
      </c>
      <c r="S1449" s="681">
        <v>1</v>
      </c>
      <c r="T1449" s="748">
        <v>1</v>
      </c>
      <c r="U1449" s="704">
        <v>1</v>
      </c>
    </row>
    <row r="1450" spans="1:21" ht="14.4" customHeight="1" x14ac:dyDescent="0.3">
      <c r="A1450" s="664">
        <v>30</v>
      </c>
      <c r="B1450" s="665" t="s">
        <v>521</v>
      </c>
      <c r="C1450" s="665" t="s">
        <v>3971</v>
      </c>
      <c r="D1450" s="746" t="s">
        <v>5323</v>
      </c>
      <c r="E1450" s="747" t="s">
        <v>3989</v>
      </c>
      <c r="F1450" s="665" t="s">
        <v>3966</v>
      </c>
      <c r="G1450" s="665" t="s">
        <v>5159</v>
      </c>
      <c r="H1450" s="665" t="s">
        <v>522</v>
      </c>
      <c r="I1450" s="665" t="s">
        <v>5295</v>
      </c>
      <c r="J1450" s="665" t="s">
        <v>5296</v>
      </c>
      <c r="K1450" s="665" t="s">
        <v>5297</v>
      </c>
      <c r="L1450" s="666">
        <v>120.89</v>
      </c>
      <c r="M1450" s="666">
        <v>120.89</v>
      </c>
      <c r="N1450" s="665">
        <v>1</v>
      </c>
      <c r="O1450" s="748">
        <v>1</v>
      </c>
      <c r="P1450" s="666">
        <v>120.89</v>
      </c>
      <c r="Q1450" s="681">
        <v>1</v>
      </c>
      <c r="R1450" s="665">
        <v>1</v>
      </c>
      <c r="S1450" s="681">
        <v>1</v>
      </c>
      <c r="T1450" s="748">
        <v>1</v>
      </c>
      <c r="U1450" s="704">
        <v>1</v>
      </c>
    </row>
    <row r="1451" spans="1:21" ht="14.4" customHeight="1" x14ac:dyDescent="0.3">
      <c r="A1451" s="664">
        <v>30</v>
      </c>
      <c r="B1451" s="665" t="s">
        <v>521</v>
      </c>
      <c r="C1451" s="665" t="s">
        <v>3971</v>
      </c>
      <c r="D1451" s="746" t="s">
        <v>5323</v>
      </c>
      <c r="E1451" s="747" t="s">
        <v>3989</v>
      </c>
      <c r="F1451" s="665" t="s">
        <v>3966</v>
      </c>
      <c r="G1451" s="665" t="s">
        <v>4864</v>
      </c>
      <c r="H1451" s="665" t="s">
        <v>522</v>
      </c>
      <c r="I1451" s="665" t="s">
        <v>976</v>
      </c>
      <c r="J1451" s="665" t="s">
        <v>4865</v>
      </c>
      <c r="K1451" s="665" t="s">
        <v>4866</v>
      </c>
      <c r="L1451" s="666">
        <v>177.04</v>
      </c>
      <c r="M1451" s="666">
        <v>354.08</v>
      </c>
      <c r="N1451" s="665">
        <v>2</v>
      </c>
      <c r="O1451" s="748">
        <v>2</v>
      </c>
      <c r="P1451" s="666"/>
      <c r="Q1451" s="681">
        <v>0</v>
      </c>
      <c r="R1451" s="665"/>
      <c r="S1451" s="681">
        <v>0</v>
      </c>
      <c r="T1451" s="748"/>
      <c r="U1451" s="704">
        <v>0</v>
      </c>
    </row>
    <row r="1452" spans="1:21" ht="14.4" customHeight="1" x14ac:dyDescent="0.3">
      <c r="A1452" s="664">
        <v>30</v>
      </c>
      <c r="B1452" s="665" t="s">
        <v>521</v>
      </c>
      <c r="C1452" s="665" t="s">
        <v>3971</v>
      </c>
      <c r="D1452" s="746" t="s">
        <v>5323</v>
      </c>
      <c r="E1452" s="747" t="s">
        <v>3989</v>
      </c>
      <c r="F1452" s="665" t="s">
        <v>3966</v>
      </c>
      <c r="G1452" s="665" t="s">
        <v>4664</v>
      </c>
      <c r="H1452" s="665" t="s">
        <v>522</v>
      </c>
      <c r="I1452" s="665" t="s">
        <v>1011</v>
      </c>
      <c r="J1452" s="665" t="s">
        <v>1012</v>
      </c>
      <c r="K1452" s="665" t="s">
        <v>4665</v>
      </c>
      <c r="L1452" s="666">
        <v>107.27</v>
      </c>
      <c r="M1452" s="666">
        <v>107.27</v>
      </c>
      <c r="N1452" s="665">
        <v>1</v>
      </c>
      <c r="O1452" s="748">
        <v>1</v>
      </c>
      <c r="P1452" s="666"/>
      <c r="Q1452" s="681">
        <v>0</v>
      </c>
      <c r="R1452" s="665"/>
      <c r="S1452" s="681">
        <v>0</v>
      </c>
      <c r="T1452" s="748"/>
      <c r="U1452" s="704">
        <v>0</v>
      </c>
    </row>
    <row r="1453" spans="1:21" ht="14.4" customHeight="1" x14ac:dyDescent="0.3">
      <c r="A1453" s="664">
        <v>30</v>
      </c>
      <c r="B1453" s="665" t="s">
        <v>521</v>
      </c>
      <c r="C1453" s="665" t="s">
        <v>3971</v>
      </c>
      <c r="D1453" s="746" t="s">
        <v>5323</v>
      </c>
      <c r="E1453" s="747" t="s">
        <v>3989</v>
      </c>
      <c r="F1453" s="665" t="s">
        <v>3966</v>
      </c>
      <c r="G1453" s="665" t="s">
        <v>4664</v>
      </c>
      <c r="H1453" s="665" t="s">
        <v>522</v>
      </c>
      <c r="I1453" s="665" t="s">
        <v>4870</v>
      </c>
      <c r="J1453" s="665" t="s">
        <v>1012</v>
      </c>
      <c r="K1453" s="665" t="s">
        <v>4665</v>
      </c>
      <c r="L1453" s="666">
        <v>107.27</v>
      </c>
      <c r="M1453" s="666">
        <v>321.81</v>
      </c>
      <c r="N1453" s="665">
        <v>3</v>
      </c>
      <c r="O1453" s="748">
        <v>1</v>
      </c>
      <c r="P1453" s="666">
        <v>321.81</v>
      </c>
      <c r="Q1453" s="681">
        <v>1</v>
      </c>
      <c r="R1453" s="665">
        <v>3</v>
      </c>
      <c r="S1453" s="681">
        <v>1</v>
      </c>
      <c r="T1453" s="748">
        <v>1</v>
      </c>
      <c r="U1453" s="704">
        <v>1</v>
      </c>
    </row>
    <row r="1454" spans="1:21" ht="14.4" customHeight="1" x14ac:dyDescent="0.3">
      <c r="A1454" s="664">
        <v>30</v>
      </c>
      <c r="B1454" s="665" t="s">
        <v>521</v>
      </c>
      <c r="C1454" s="665" t="s">
        <v>3971</v>
      </c>
      <c r="D1454" s="746" t="s">
        <v>5323</v>
      </c>
      <c r="E1454" s="747" t="s">
        <v>3989</v>
      </c>
      <c r="F1454" s="665" t="s">
        <v>3966</v>
      </c>
      <c r="G1454" s="665" t="s">
        <v>4203</v>
      </c>
      <c r="H1454" s="665" t="s">
        <v>522</v>
      </c>
      <c r="I1454" s="665" t="s">
        <v>1213</v>
      </c>
      <c r="J1454" s="665" t="s">
        <v>1214</v>
      </c>
      <c r="K1454" s="665" t="s">
        <v>4204</v>
      </c>
      <c r="L1454" s="666">
        <v>33</v>
      </c>
      <c r="M1454" s="666">
        <v>99</v>
      </c>
      <c r="N1454" s="665">
        <v>3</v>
      </c>
      <c r="O1454" s="748">
        <v>1</v>
      </c>
      <c r="P1454" s="666"/>
      <c r="Q1454" s="681">
        <v>0</v>
      </c>
      <c r="R1454" s="665"/>
      <c r="S1454" s="681">
        <v>0</v>
      </c>
      <c r="T1454" s="748"/>
      <c r="U1454" s="704">
        <v>0</v>
      </c>
    </row>
    <row r="1455" spans="1:21" ht="14.4" customHeight="1" x14ac:dyDescent="0.3">
      <c r="A1455" s="664">
        <v>30</v>
      </c>
      <c r="B1455" s="665" t="s">
        <v>521</v>
      </c>
      <c r="C1455" s="665" t="s">
        <v>3971</v>
      </c>
      <c r="D1455" s="746" t="s">
        <v>5323</v>
      </c>
      <c r="E1455" s="747" t="s">
        <v>3989</v>
      </c>
      <c r="F1455" s="665" t="s">
        <v>3966</v>
      </c>
      <c r="G1455" s="665" t="s">
        <v>4207</v>
      </c>
      <c r="H1455" s="665" t="s">
        <v>522</v>
      </c>
      <c r="I1455" s="665" t="s">
        <v>1797</v>
      </c>
      <c r="J1455" s="665" t="s">
        <v>1798</v>
      </c>
      <c r="K1455" s="665" t="s">
        <v>4208</v>
      </c>
      <c r="L1455" s="666">
        <v>34.15</v>
      </c>
      <c r="M1455" s="666">
        <v>307.35000000000002</v>
      </c>
      <c r="N1455" s="665">
        <v>9</v>
      </c>
      <c r="O1455" s="748">
        <v>1</v>
      </c>
      <c r="P1455" s="666">
        <v>136.6</v>
      </c>
      <c r="Q1455" s="681">
        <v>0.44444444444444442</v>
      </c>
      <c r="R1455" s="665">
        <v>4</v>
      </c>
      <c r="S1455" s="681">
        <v>0.44444444444444442</v>
      </c>
      <c r="T1455" s="748">
        <v>0.5</v>
      </c>
      <c r="U1455" s="704">
        <v>0.5</v>
      </c>
    </row>
    <row r="1456" spans="1:21" ht="14.4" customHeight="1" x14ac:dyDescent="0.3">
      <c r="A1456" s="664">
        <v>30</v>
      </c>
      <c r="B1456" s="665" t="s">
        <v>521</v>
      </c>
      <c r="C1456" s="665" t="s">
        <v>3971</v>
      </c>
      <c r="D1456" s="746" t="s">
        <v>5323</v>
      </c>
      <c r="E1456" s="747" t="s">
        <v>3989</v>
      </c>
      <c r="F1456" s="665" t="s">
        <v>3966</v>
      </c>
      <c r="G1456" s="665" t="s">
        <v>4207</v>
      </c>
      <c r="H1456" s="665" t="s">
        <v>522</v>
      </c>
      <c r="I1456" s="665" t="s">
        <v>1797</v>
      </c>
      <c r="J1456" s="665" t="s">
        <v>1798</v>
      </c>
      <c r="K1456" s="665" t="s">
        <v>4208</v>
      </c>
      <c r="L1456" s="666">
        <v>34.6</v>
      </c>
      <c r="M1456" s="666">
        <v>899.60000000000014</v>
      </c>
      <c r="N1456" s="665">
        <v>26</v>
      </c>
      <c r="O1456" s="748">
        <v>8</v>
      </c>
      <c r="P1456" s="666">
        <v>207.60000000000002</v>
      </c>
      <c r="Q1456" s="681">
        <v>0.23076923076923075</v>
      </c>
      <c r="R1456" s="665">
        <v>6</v>
      </c>
      <c r="S1456" s="681">
        <v>0.23076923076923078</v>
      </c>
      <c r="T1456" s="748">
        <v>2</v>
      </c>
      <c r="U1456" s="704">
        <v>0.25</v>
      </c>
    </row>
    <row r="1457" spans="1:21" ht="14.4" customHeight="1" x14ac:dyDescent="0.3">
      <c r="A1457" s="664">
        <v>30</v>
      </c>
      <c r="B1457" s="665" t="s">
        <v>521</v>
      </c>
      <c r="C1457" s="665" t="s">
        <v>3971</v>
      </c>
      <c r="D1457" s="746" t="s">
        <v>5323</v>
      </c>
      <c r="E1457" s="747" t="s">
        <v>3989</v>
      </c>
      <c r="F1457" s="665" t="s">
        <v>3966</v>
      </c>
      <c r="G1457" s="665" t="s">
        <v>4207</v>
      </c>
      <c r="H1457" s="665" t="s">
        <v>522</v>
      </c>
      <c r="I1457" s="665" t="s">
        <v>1797</v>
      </c>
      <c r="J1457" s="665" t="s">
        <v>1798</v>
      </c>
      <c r="K1457" s="665" t="s">
        <v>4208</v>
      </c>
      <c r="L1457" s="666">
        <v>94.7</v>
      </c>
      <c r="M1457" s="666">
        <v>378.8</v>
      </c>
      <c r="N1457" s="665">
        <v>4</v>
      </c>
      <c r="O1457" s="748">
        <v>1.5</v>
      </c>
      <c r="P1457" s="666">
        <v>378.8</v>
      </c>
      <c r="Q1457" s="681">
        <v>1</v>
      </c>
      <c r="R1457" s="665">
        <v>4</v>
      </c>
      <c r="S1457" s="681">
        <v>1</v>
      </c>
      <c r="T1457" s="748">
        <v>1.5</v>
      </c>
      <c r="U1457" s="704">
        <v>1</v>
      </c>
    </row>
    <row r="1458" spans="1:21" ht="14.4" customHeight="1" x14ac:dyDescent="0.3">
      <c r="A1458" s="664">
        <v>30</v>
      </c>
      <c r="B1458" s="665" t="s">
        <v>521</v>
      </c>
      <c r="C1458" s="665" t="s">
        <v>3971</v>
      </c>
      <c r="D1458" s="746" t="s">
        <v>5323</v>
      </c>
      <c r="E1458" s="747" t="s">
        <v>3989</v>
      </c>
      <c r="F1458" s="665" t="s">
        <v>3966</v>
      </c>
      <c r="G1458" s="665" t="s">
        <v>4207</v>
      </c>
      <c r="H1458" s="665" t="s">
        <v>522</v>
      </c>
      <c r="I1458" s="665" t="s">
        <v>4880</v>
      </c>
      <c r="J1458" s="665" t="s">
        <v>1798</v>
      </c>
      <c r="K1458" s="665" t="s">
        <v>4208</v>
      </c>
      <c r="L1458" s="666">
        <v>34.15</v>
      </c>
      <c r="M1458" s="666">
        <v>341.5</v>
      </c>
      <c r="N1458" s="665">
        <v>10</v>
      </c>
      <c r="O1458" s="748">
        <v>2.5</v>
      </c>
      <c r="P1458" s="666">
        <v>341.5</v>
      </c>
      <c r="Q1458" s="681">
        <v>1</v>
      </c>
      <c r="R1458" s="665">
        <v>10</v>
      </c>
      <c r="S1458" s="681">
        <v>1</v>
      </c>
      <c r="T1458" s="748">
        <v>2.5</v>
      </c>
      <c r="U1458" s="704">
        <v>1</v>
      </c>
    </row>
    <row r="1459" spans="1:21" ht="14.4" customHeight="1" x14ac:dyDescent="0.3">
      <c r="A1459" s="664">
        <v>30</v>
      </c>
      <c r="B1459" s="665" t="s">
        <v>521</v>
      </c>
      <c r="C1459" s="665" t="s">
        <v>3971</v>
      </c>
      <c r="D1459" s="746" t="s">
        <v>5323</v>
      </c>
      <c r="E1459" s="747" t="s">
        <v>3989</v>
      </c>
      <c r="F1459" s="665" t="s">
        <v>3966</v>
      </c>
      <c r="G1459" s="665" t="s">
        <v>4207</v>
      </c>
      <c r="H1459" s="665" t="s">
        <v>522</v>
      </c>
      <c r="I1459" s="665" t="s">
        <v>4880</v>
      </c>
      <c r="J1459" s="665" t="s">
        <v>1798</v>
      </c>
      <c r="K1459" s="665" t="s">
        <v>4208</v>
      </c>
      <c r="L1459" s="666">
        <v>34.6</v>
      </c>
      <c r="M1459" s="666">
        <v>103.80000000000001</v>
      </c>
      <c r="N1459" s="665">
        <v>3</v>
      </c>
      <c r="O1459" s="748">
        <v>0.5</v>
      </c>
      <c r="P1459" s="666"/>
      <c r="Q1459" s="681">
        <v>0</v>
      </c>
      <c r="R1459" s="665"/>
      <c r="S1459" s="681">
        <v>0</v>
      </c>
      <c r="T1459" s="748"/>
      <c r="U1459" s="704">
        <v>0</v>
      </c>
    </row>
    <row r="1460" spans="1:21" ht="14.4" customHeight="1" x14ac:dyDescent="0.3">
      <c r="A1460" s="664">
        <v>30</v>
      </c>
      <c r="B1460" s="665" t="s">
        <v>521</v>
      </c>
      <c r="C1460" s="665" t="s">
        <v>3971</v>
      </c>
      <c r="D1460" s="746" t="s">
        <v>5323</v>
      </c>
      <c r="E1460" s="747" t="s">
        <v>3989</v>
      </c>
      <c r="F1460" s="665" t="s">
        <v>3966</v>
      </c>
      <c r="G1460" s="665" t="s">
        <v>4207</v>
      </c>
      <c r="H1460" s="665" t="s">
        <v>522</v>
      </c>
      <c r="I1460" s="665" t="s">
        <v>5298</v>
      </c>
      <c r="J1460" s="665" t="s">
        <v>1798</v>
      </c>
      <c r="K1460" s="665" t="s">
        <v>4208</v>
      </c>
      <c r="L1460" s="666">
        <v>34.15</v>
      </c>
      <c r="M1460" s="666">
        <v>102.44999999999999</v>
      </c>
      <c r="N1460" s="665">
        <v>3</v>
      </c>
      <c r="O1460" s="748">
        <v>0.5</v>
      </c>
      <c r="P1460" s="666"/>
      <c r="Q1460" s="681">
        <v>0</v>
      </c>
      <c r="R1460" s="665"/>
      <c r="S1460" s="681">
        <v>0</v>
      </c>
      <c r="T1460" s="748"/>
      <c r="U1460" s="704">
        <v>0</v>
      </c>
    </row>
    <row r="1461" spans="1:21" ht="14.4" customHeight="1" x14ac:dyDescent="0.3">
      <c r="A1461" s="664">
        <v>30</v>
      </c>
      <c r="B1461" s="665" t="s">
        <v>521</v>
      </c>
      <c r="C1461" s="665" t="s">
        <v>3971</v>
      </c>
      <c r="D1461" s="746" t="s">
        <v>5323</v>
      </c>
      <c r="E1461" s="747" t="s">
        <v>3989</v>
      </c>
      <c r="F1461" s="665" t="s">
        <v>3966</v>
      </c>
      <c r="G1461" s="665" t="s">
        <v>5299</v>
      </c>
      <c r="H1461" s="665" t="s">
        <v>522</v>
      </c>
      <c r="I1461" s="665" t="s">
        <v>5300</v>
      </c>
      <c r="J1461" s="665" t="s">
        <v>5301</v>
      </c>
      <c r="K1461" s="665" t="s">
        <v>5302</v>
      </c>
      <c r="L1461" s="666">
        <v>0</v>
      </c>
      <c r="M1461" s="666">
        <v>0</v>
      </c>
      <c r="N1461" s="665">
        <v>1</v>
      </c>
      <c r="O1461" s="748">
        <v>0.5</v>
      </c>
      <c r="P1461" s="666"/>
      <c r="Q1461" s="681"/>
      <c r="R1461" s="665"/>
      <c r="S1461" s="681">
        <v>0</v>
      </c>
      <c r="T1461" s="748"/>
      <c r="U1461" s="704">
        <v>0</v>
      </c>
    </row>
    <row r="1462" spans="1:21" ht="14.4" customHeight="1" x14ac:dyDescent="0.3">
      <c r="A1462" s="664">
        <v>30</v>
      </c>
      <c r="B1462" s="665" t="s">
        <v>521</v>
      </c>
      <c r="C1462" s="665" t="s">
        <v>3971</v>
      </c>
      <c r="D1462" s="746" t="s">
        <v>5323</v>
      </c>
      <c r="E1462" s="747" t="s">
        <v>3989</v>
      </c>
      <c r="F1462" s="665" t="s">
        <v>3966</v>
      </c>
      <c r="G1462" s="665" t="s">
        <v>4891</v>
      </c>
      <c r="H1462" s="665" t="s">
        <v>522</v>
      </c>
      <c r="I1462" s="665" t="s">
        <v>3231</v>
      </c>
      <c r="J1462" s="665" t="s">
        <v>3232</v>
      </c>
      <c r="K1462" s="665" t="s">
        <v>5169</v>
      </c>
      <c r="L1462" s="666">
        <v>48.09</v>
      </c>
      <c r="M1462" s="666">
        <v>240.45000000000002</v>
      </c>
      <c r="N1462" s="665">
        <v>5</v>
      </c>
      <c r="O1462" s="748">
        <v>1</v>
      </c>
      <c r="P1462" s="666">
        <v>96.18</v>
      </c>
      <c r="Q1462" s="681">
        <v>0.4</v>
      </c>
      <c r="R1462" s="665">
        <v>2</v>
      </c>
      <c r="S1462" s="681">
        <v>0.4</v>
      </c>
      <c r="T1462" s="748">
        <v>0.5</v>
      </c>
      <c r="U1462" s="704">
        <v>0.5</v>
      </c>
    </row>
    <row r="1463" spans="1:21" ht="14.4" customHeight="1" x14ac:dyDescent="0.3">
      <c r="A1463" s="664">
        <v>30</v>
      </c>
      <c r="B1463" s="665" t="s">
        <v>521</v>
      </c>
      <c r="C1463" s="665" t="s">
        <v>3971</v>
      </c>
      <c r="D1463" s="746" t="s">
        <v>5323</v>
      </c>
      <c r="E1463" s="747" t="s">
        <v>3989</v>
      </c>
      <c r="F1463" s="665" t="s">
        <v>3966</v>
      </c>
      <c r="G1463" s="665" t="s">
        <v>5303</v>
      </c>
      <c r="H1463" s="665" t="s">
        <v>522</v>
      </c>
      <c r="I1463" s="665" t="s">
        <v>2307</v>
      </c>
      <c r="J1463" s="665" t="s">
        <v>1195</v>
      </c>
      <c r="K1463" s="665" t="s">
        <v>5304</v>
      </c>
      <c r="L1463" s="666">
        <v>0</v>
      </c>
      <c r="M1463" s="666">
        <v>0</v>
      </c>
      <c r="N1463" s="665">
        <v>3</v>
      </c>
      <c r="O1463" s="748">
        <v>1.5</v>
      </c>
      <c r="P1463" s="666">
        <v>0</v>
      </c>
      <c r="Q1463" s="681"/>
      <c r="R1463" s="665">
        <v>1</v>
      </c>
      <c r="S1463" s="681">
        <v>0.33333333333333331</v>
      </c>
      <c r="T1463" s="748">
        <v>1</v>
      </c>
      <c r="U1463" s="704">
        <v>0.66666666666666663</v>
      </c>
    </row>
    <row r="1464" spans="1:21" ht="14.4" customHeight="1" x14ac:dyDescent="0.3">
      <c r="A1464" s="664">
        <v>30</v>
      </c>
      <c r="B1464" s="665" t="s">
        <v>521</v>
      </c>
      <c r="C1464" s="665" t="s">
        <v>3971</v>
      </c>
      <c r="D1464" s="746" t="s">
        <v>5323</v>
      </c>
      <c r="E1464" s="747" t="s">
        <v>3989</v>
      </c>
      <c r="F1464" s="665" t="s">
        <v>3966</v>
      </c>
      <c r="G1464" s="665" t="s">
        <v>4034</v>
      </c>
      <c r="H1464" s="665" t="s">
        <v>522</v>
      </c>
      <c r="I1464" s="665" t="s">
        <v>5305</v>
      </c>
      <c r="J1464" s="665" t="s">
        <v>2503</v>
      </c>
      <c r="K1464" s="665" t="s">
        <v>4085</v>
      </c>
      <c r="L1464" s="666">
        <v>0</v>
      </c>
      <c r="M1464" s="666">
        <v>0</v>
      </c>
      <c r="N1464" s="665">
        <v>1</v>
      </c>
      <c r="O1464" s="748">
        <v>1</v>
      </c>
      <c r="P1464" s="666"/>
      <c r="Q1464" s="681"/>
      <c r="R1464" s="665"/>
      <c r="S1464" s="681">
        <v>0</v>
      </c>
      <c r="T1464" s="748"/>
      <c r="U1464" s="704">
        <v>0</v>
      </c>
    </row>
    <row r="1465" spans="1:21" ht="14.4" customHeight="1" x14ac:dyDescent="0.3">
      <c r="A1465" s="664">
        <v>30</v>
      </c>
      <c r="B1465" s="665" t="s">
        <v>521</v>
      </c>
      <c r="C1465" s="665" t="s">
        <v>3971</v>
      </c>
      <c r="D1465" s="746" t="s">
        <v>5323</v>
      </c>
      <c r="E1465" s="747" t="s">
        <v>3989</v>
      </c>
      <c r="F1465" s="665" t="s">
        <v>3966</v>
      </c>
      <c r="G1465" s="665" t="s">
        <v>4034</v>
      </c>
      <c r="H1465" s="665" t="s">
        <v>522</v>
      </c>
      <c r="I1465" s="665" t="s">
        <v>3401</v>
      </c>
      <c r="J1465" s="665" t="s">
        <v>2503</v>
      </c>
      <c r="K1465" s="665" t="s">
        <v>4036</v>
      </c>
      <c r="L1465" s="666">
        <v>98.75</v>
      </c>
      <c r="M1465" s="666">
        <v>592.5</v>
      </c>
      <c r="N1465" s="665">
        <v>6</v>
      </c>
      <c r="O1465" s="748">
        <v>1.5</v>
      </c>
      <c r="P1465" s="666">
        <v>197.5</v>
      </c>
      <c r="Q1465" s="681">
        <v>0.33333333333333331</v>
      </c>
      <c r="R1465" s="665">
        <v>2</v>
      </c>
      <c r="S1465" s="681">
        <v>0.33333333333333331</v>
      </c>
      <c r="T1465" s="748">
        <v>0.5</v>
      </c>
      <c r="U1465" s="704">
        <v>0.33333333333333331</v>
      </c>
    </row>
    <row r="1466" spans="1:21" ht="14.4" customHeight="1" x14ac:dyDescent="0.3">
      <c r="A1466" s="664">
        <v>30</v>
      </c>
      <c r="B1466" s="665" t="s">
        <v>521</v>
      </c>
      <c r="C1466" s="665" t="s">
        <v>3971</v>
      </c>
      <c r="D1466" s="746" t="s">
        <v>5323</v>
      </c>
      <c r="E1466" s="747" t="s">
        <v>3989</v>
      </c>
      <c r="F1466" s="665" t="s">
        <v>3966</v>
      </c>
      <c r="G1466" s="665" t="s">
        <v>4034</v>
      </c>
      <c r="H1466" s="665" t="s">
        <v>522</v>
      </c>
      <c r="I1466" s="665" t="s">
        <v>5306</v>
      </c>
      <c r="J1466" s="665" t="s">
        <v>2503</v>
      </c>
      <c r="K1466" s="665" t="s">
        <v>4085</v>
      </c>
      <c r="L1466" s="666">
        <v>0</v>
      </c>
      <c r="M1466" s="666">
        <v>0</v>
      </c>
      <c r="N1466" s="665">
        <v>1</v>
      </c>
      <c r="O1466" s="748">
        <v>1</v>
      </c>
      <c r="P1466" s="666">
        <v>0</v>
      </c>
      <c r="Q1466" s="681"/>
      <c r="R1466" s="665">
        <v>1</v>
      </c>
      <c r="S1466" s="681">
        <v>1</v>
      </c>
      <c r="T1466" s="748">
        <v>1</v>
      </c>
      <c r="U1466" s="704">
        <v>1</v>
      </c>
    </row>
    <row r="1467" spans="1:21" ht="14.4" customHeight="1" x14ac:dyDescent="0.3">
      <c r="A1467" s="664">
        <v>30</v>
      </c>
      <c r="B1467" s="665" t="s">
        <v>521</v>
      </c>
      <c r="C1467" s="665" t="s">
        <v>3971</v>
      </c>
      <c r="D1467" s="746" t="s">
        <v>5323</v>
      </c>
      <c r="E1467" s="747" t="s">
        <v>3989</v>
      </c>
      <c r="F1467" s="665" t="s">
        <v>3966</v>
      </c>
      <c r="G1467" s="665" t="s">
        <v>4048</v>
      </c>
      <c r="H1467" s="665" t="s">
        <v>2584</v>
      </c>
      <c r="I1467" s="665" t="s">
        <v>3037</v>
      </c>
      <c r="J1467" s="665" t="s">
        <v>3038</v>
      </c>
      <c r="K1467" s="665" t="s">
        <v>3806</v>
      </c>
      <c r="L1467" s="666">
        <v>59.27</v>
      </c>
      <c r="M1467" s="666">
        <v>59.27</v>
      </c>
      <c r="N1467" s="665">
        <v>1</v>
      </c>
      <c r="O1467" s="748">
        <v>1</v>
      </c>
      <c r="P1467" s="666">
        <v>59.27</v>
      </c>
      <c r="Q1467" s="681">
        <v>1</v>
      </c>
      <c r="R1467" s="665">
        <v>1</v>
      </c>
      <c r="S1467" s="681">
        <v>1</v>
      </c>
      <c r="T1467" s="748">
        <v>1</v>
      </c>
      <c r="U1467" s="704">
        <v>1</v>
      </c>
    </row>
    <row r="1468" spans="1:21" ht="14.4" customHeight="1" x14ac:dyDescent="0.3">
      <c r="A1468" s="664">
        <v>30</v>
      </c>
      <c r="B1468" s="665" t="s">
        <v>521</v>
      </c>
      <c r="C1468" s="665" t="s">
        <v>3971</v>
      </c>
      <c r="D1468" s="746" t="s">
        <v>5323</v>
      </c>
      <c r="E1468" s="747" t="s">
        <v>3989</v>
      </c>
      <c r="F1468" s="665" t="s">
        <v>3966</v>
      </c>
      <c r="G1468" s="665" t="s">
        <v>4266</v>
      </c>
      <c r="H1468" s="665" t="s">
        <v>2584</v>
      </c>
      <c r="I1468" s="665" t="s">
        <v>2981</v>
      </c>
      <c r="J1468" s="665" t="s">
        <v>2613</v>
      </c>
      <c r="K1468" s="665" t="s">
        <v>3777</v>
      </c>
      <c r="L1468" s="666">
        <v>145.66999999999999</v>
      </c>
      <c r="M1468" s="666">
        <v>145.66999999999999</v>
      </c>
      <c r="N1468" s="665">
        <v>1</v>
      </c>
      <c r="O1468" s="748">
        <v>0.5</v>
      </c>
      <c r="P1468" s="666"/>
      <c r="Q1468" s="681">
        <v>0</v>
      </c>
      <c r="R1468" s="665"/>
      <c r="S1468" s="681">
        <v>0</v>
      </c>
      <c r="T1468" s="748"/>
      <c r="U1468" s="704">
        <v>0</v>
      </c>
    </row>
    <row r="1469" spans="1:21" ht="14.4" customHeight="1" x14ac:dyDescent="0.3">
      <c r="A1469" s="664">
        <v>30</v>
      </c>
      <c r="B1469" s="665" t="s">
        <v>521</v>
      </c>
      <c r="C1469" s="665" t="s">
        <v>3971</v>
      </c>
      <c r="D1469" s="746" t="s">
        <v>5323</v>
      </c>
      <c r="E1469" s="747" t="s">
        <v>3989</v>
      </c>
      <c r="F1469" s="665" t="s">
        <v>3966</v>
      </c>
      <c r="G1469" s="665" t="s">
        <v>4433</v>
      </c>
      <c r="H1469" s="665" t="s">
        <v>522</v>
      </c>
      <c r="I1469" s="665" t="s">
        <v>979</v>
      </c>
      <c r="J1469" s="665" t="s">
        <v>980</v>
      </c>
      <c r="K1469" s="665" t="s">
        <v>4434</v>
      </c>
      <c r="L1469" s="666">
        <v>256.67</v>
      </c>
      <c r="M1469" s="666">
        <v>513.34</v>
      </c>
      <c r="N1469" s="665">
        <v>2</v>
      </c>
      <c r="O1469" s="748">
        <v>1</v>
      </c>
      <c r="P1469" s="666"/>
      <c r="Q1469" s="681">
        <v>0</v>
      </c>
      <c r="R1469" s="665"/>
      <c r="S1469" s="681">
        <v>0</v>
      </c>
      <c r="T1469" s="748"/>
      <c r="U1469" s="704">
        <v>0</v>
      </c>
    </row>
    <row r="1470" spans="1:21" ht="14.4" customHeight="1" x14ac:dyDescent="0.3">
      <c r="A1470" s="664">
        <v>30</v>
      </c>
      <c r="B1470" s="665" t="s">
        <v>521</v>
      </c>
      <c r="C1470" s="665" t="s">
        <v>3971</v>
      </c>
      <c r="D1470" s="746" t="s">
        <v>5323</v>
      </c>
      <c r="E1470" s="747" t="s">
        <v>3989</v>
      </c>
      <c r="F1470" s="665" t="s">
        <v>3966</v>
      </c>
      <c r="G1470" s="665" t="s">
        <v>4274</v>
      </c>
      <c r="H1470" s="665" t="s">
        <v>522</v>
      </c>
      <c r="I1470" s="665" t="s">
        <v>1634</v>
      </c>
      <c r="J1470" s="665" t="s">
        <v>1635</v>
      </c>
      <c r="K1470" s="665" t="s">
        <v>4441</v>
      </c>
      <c r="L1470" s="666">
        <v>1228</v>
      </c>
      <c r="M1470" s="666">
        <v>3684</v>
      </c>
      <c r="N1470" s="665">
        <v>3</v>
      </c>
      <c r="O1470" s="748">
        <v>1</v>
      </c>
      <c r="P1470" s="666">
        <v>3684</v>
      </c>
      <c r="Q1470" s="681">
        <v>1</v>
      </c>
      <c r="R1470" s="665">
        <v>3</v>
      </c>
      <c r="S1470" s="681">
        <v>1</v>
      </c>
      <c r="T1470" s="748">
        <v>1</v>
      </c>
      <c r="U1470" s="704">
        <v>1</v>
      </c>
    </row>
    <row r="1471" spans="1:21" ht="14.4" customHeight="1" x14ac:dyDescent="0.3">
      <c r="A1471" s="664">
        <v>30</v>
      </c>
      <c r="B1471" s="665" t="s">
        <v>521</v>
      </c>
      <c r="C1471" s="665" t="s">
        <v>3971</v>
      </c>
      <c r="D1471" s="746" t="s">
        <v>5323</v>
      </c>
      <c r="E1471" s="747" t="s">
        <v>3989</v>
      </c>
      <c r="F1471" s="665" t="s">
        <v>3966</v>
      </c>
      <c r="G1471" s="665" t="s">
        <v>4052</v>
      </c>
      <c r="H1471" s="665" t="s">
        <v>522</v>
      </c>
      <c r="I1471" s="665" t="s">
        <v>5307</v>
      </c>
      <c r="J1471" s="665" t="s">
        <v>5308</v>
      </c>
      <c r="K1471" s="665" t="s">
        <v>5309</v>
      </c>
      <c r="L1471" s="666">
        <v>129.62</v>
      </c>
      <c r="M1471" s="666">
        <v>518.48</v>
      </c>
      <c r="N1471" s="665">
        <v>4</v>
      </c>
      <c r="O1471" s="748">
        <v>0.5</v>
      </c>
      <c r="P1471" s="666">
        <v>518.48</v>
      </c>
      <c r="Q1471" s="681">
        <v>1</v>
      </c>
      <c r="R1471" s="665">
        <v>4</v>
      </c>
      <c r="S1471" s="681">
        <v>1</v>
      </c>
      <c r="T1471" s="748">
        <v>0.5</v>
      </c>
      <c r="U1471" s="704">
        <v>1</v>
      </c>
    </row>
    <row r="1472" spans="1:21" ht="14.4" customHeight="1" x14ac:dyDescent="0.3">
      <c r="A1472" s="664">
        <v>30</v>
      </c>
      <c r="B1472" s="665" t="s">
        <v>521</v>
      </c>
      <c r="C1472" s="665" t="s">
        <v>3971</v>
      </c>
      <c r="D1472" s="746" t="s">
        <v>5323</v>
      </c>
      <c r="E1472" s="747" t="s">
        <v>3989</v>
      </c>
      <c r="F1472" s="665" t="s">
        <v>3966</v>
      </c>
      <c r="G1472" s="665" t="s">
        <v>4062</v>
      </c>
      <c r="H1472" s="665" t="s">
        <v>522</v>
      </c>
      <c r="I1472" s="665" t="s">
        <v>4452</v>
      </c>
      <c r="J1472" s="665" t="s">
        <v>4453</v>
      </c>
      <c r="K1472" s="665" t="s">
        <v>4186</v>
      </c>
      <c r="L1472" s="666">
        <v>29.02</v>
      </c>
      <c r="M1472" s="666">
        <v>348.24</v>
      </c>
      <c r="N1472" s="665">
        <v>12</v>
      </c>
      <c r="O1472" s="748">
        <v>2</v>
      </c>
      <c r="P1472" s="666">
        <v>261.18</v>
      </c>
      <c r="Q1472" s="681">
        <v>0.75</v>
      </c>
      <c r="R1472" s="665">
        <v>9</v>
      </c>
      <c r="S1472" s="681">
        <v>0.75</v>
      </c>
      <c r="T1472" s="748">
        <v>1.5</v>
      </c>
      <c r="U1472" s="704">
        <v>0.75</v>
      </c>
    </row>
    <row r="1473" spans="1:21" ht="14.4" customHeight="1" x14ac:dyDescent="0.3">
      <c r="A1473" s="664">
        <v>30</v>
      </c>
      <c r="B1473" s="665" t="s">
        <v>521</v>
      </c>
      <c r="C1473" s="665" t="s">
        <v>3971</v>
      </c>
      <c r="D1473" s="746" t="s">
        <v>5323</v>
      </c>
      <c r="E1473" s="747" t="s">
        <v>3989</v>
      </c>
      <c r="F1473" s="665" t="s">
        <v>3966</v>
      </c>
      <c r="G1473" s="665" t="s">
        <v>4968</v>
      </c>
      <c r="H1473" s="665" t="s">
        <v>522</v>
      </c>
      <c r="I1473" s="665" t="s">
        <v>3262</v>
      </c>
      <c r="J1473" s="665" t="s">
        <v>3263</v>
      </c>
      <c r="K1473" s="665" t="s">
        <v>5310</v>
      </c>
      <c r="L1473" s="666">
        <v>78.33</v>
      </c>
      <c r="M1473" s="666">
        <v>234.99</v>
      </c>
      <c r="N1473" s="665">
        <v>3</v>
      </c>
      <c r="O1473" s="748">
        <v>1</v>
      </c>
      <c r="P1473" s="666">
        <v>234.99</v>
      </c>
      <c r="Q1473" s="681">
        <v>1</v>
      </c>
      <c r="R1473" s="665">
        <v>3</v>
      </c>
      <c r="S1473" s="681">
        <v>1</v>
      </c>
      <c r="T1473" s="748">
        <v>1</v>
      </c>
      <c r="U1473" s="704">
        <v>1</v>
      </c>
    </row>
    <row r="1474" spans="1:21" ht="14.4" customHeight="1" x14ac:dyDescent="0.3">
      <c r="A1474" s="664">
        <v>30</v>
      </c>
      <c r="B1474" s="665" t="s">
        <v>521</v>
      </c>
      <c r="C1474" s="665" t="s">
        <v>3971</v>
      </c>
      <c r="D1474" s="746" t="s">
        <v>5323</v>
      </c>
      <c r="E1474" s="747" t="s">
        <v>3989</v>
      </c>
      <c r="F1474" s="665" t="s">
        <v>3966</v>
      </c>
      <c r="G1474" s="665" t="s">
        <v>4064</v>
      </c>
      <c r="H1474" s="665" t="s">
        <v>522</v>
      </c>
      <c r="I1474" s="665" t="s">
        <v>2463</v>
      </c>
      <c r="J1474" s="665" t="s">
        <v>824</v>
      </c>
      <c r="K1474" s="665" t="s">
        <v>4297</v>
      </c>
      <c r="L1474" s="666">
        <v>301.2</v>
      </c>
      <c r="M1474" s="666">
        <v>903.59999999999991</v>
      </c>
      <c r="N1474" s="665">
        <v>3</v>
      </c>
      <c r="O1474" s="748">
        <v>1</v>
      </c>
      <c r="P1474" s="666">
        <v>602.4</v>
      </c>
      <c r="Q1474" s="681">
        <v>0.66666666666666674</v>
      </c>
      <c r="R1474" s="665">
        <v>2</v>
      </c>
      <c r="S1474" s="681">
        <v>0.66666666666666663</v>
      </c>
      <c r="T1474" s="748">
        <v>0.5</v>
      </c>
      <c r="U1474" s="704">
        <v>0.5</v>
      </c>
    </row>
    <row r="1475" spans="1:21" ht="14.4" customHeight="1" x14ac:dyDescent="0.3">
      <c r="A1475" s="664">
        <v>30</v>
      </c>
      <c r="B1475" s="665" t="s">
        <v>521</v>
      </c>
      <c r="C1475" s="665" t="s">
        <v>3971</v>
      </c>
      <c r="D1475" s="746" t="s">
        <v>5323</v>
      </c>
      <c r="E1475" s="747" t="s">
        <v>3989</v>
      </c>
      <c r="F1475" s="665" t="s">
        <v>3966</v>
      </c>
      <c r="G1475" s="665" t="s">
        <v>4460</v>
      </c>
      <c r="H1475" s="665" t="s">
        <v>522</v>
      </c>
      <c r="I1475" s="665" t="s">
        <v>738</v>
      </c>
      <c r="J1475" s="665" t="s">
        <v>4461</v>
      </c>
      <c r="K1475" s="665" t="s">
        <v>4462</v>
      </c>
      <c r="L1475" s="666">
        <v>0</v>
      </c>
      <c r="M1475" s="666">
        <v>0</v>
      </c>
      <c r="N1475" s="665">
        <v>2</v>
      </c>
      <c r="O1475" s="748">
        <v>1</v>
      </c>
      <c r="P1475" s="666"/>
      <c r="Q1475" s="681"/>
      <c r="R1475" s="665"/>
      <c r="S1475" s="681">
        <v>0</v>
      </c>
      <c r="T1475" s="748"/>
      <c r="U1475" s="704">
        <v>0</v>
      </c>
    </row>
    <row r="1476" spans="1:21" ht="14.4" customHeight="1" x14ac:dyDescent="0.3">
      <c r="A1476" s="664">
        <v>30</v>
      </c>
      <c r="B1476" s="665" t="s">
        <v>521</v>
      </c>
      <c r="C1476" s="665" t="s">
        <v>3971</v>
      </c>
      <c r="D1476" s="746" t="s">
        <v>5323</v>
      </c>
      <c r="E1476" s="747" t="s">
        <v>3989</v>
      </c>
      <c r="F1476" s="665" t="s">
        <v>3966</v>
      </c>
      <c r="G1476" s="665" t="s">
        <v>4066</v>
      </c>
      <c r="H1476" s="665" t="s">
        <v>2584</v>
      </c>
      <c r="I1476" s="665" t="s">
        <v>4067</v>
      </c>
      <c r="J1476" s="665" t="s">
        <v>3079</v>
      </c>
      <c r="K1476" s="665" t="s">
        <v>3627</v>
      </c>
      <c r="L1476" s="666">
        <v>28.81</v>
      </c>
      <c r="M1476" s="666">
        <v>86.429999999999993</v>
      </c>
      <c r="N1476" s="665">
        <v>3</v>
      </c>
      <c r="O1476" s="748">
        <v>0.5</v>
      </c>
      <c r="P1476" s="666"/>
      <c r="Q1476" s="681">
        <v>0</v>
      </c>
      <c r="R1476" s="665"/>
      <c r="S1476" s="681">
        <v>0</v>
      </c>
      <c r="T1476" s="748"/>
      <c r="U1476" s="704">
        <v>0</v>
      </c>
    </row>
    <row r="1477" spans="1:21" ht="14.4" customHeight="1" x14ac:dyDescent="0.3">
      <c r="A1477" s="664">
        <v>30</v>
      </c>
      <c r="B1477" s="665" t="s">
        <v>521</v>
      </c>
      <c r="C1477" s="665" t="s">
        <v>3971</v>
      </c>
      <c r="D1477" s="746" t="s">
        <v>5323</v>
      </c>
      <c r="E1477" s="747" t="s">
        <v>3989</v>
      </c>
      <c r="F1477" s="665" t="s">
        <v>3966</v>
      </c>
      <c r="G1477" s="665" t="s">
        <v>4069</v>
      </c>
      <c r="H1477" s="665" t="s">
        <v>2584</v>
      </c>
      <c r="I1477" s="665" t="s">
        <v>2851</v>
      </c>
      <c r="J1477" s="665" t="s">
        <v>3748</v>
      </c>
      <c r="K1477" s="665" t="s">
        <v>3750</v>
      </c>
      <c r="L1477" s="666">
        <v>262.23</v>
      </c>
      <c r="M1477" s="666">
        <v>1311.15</v>
      </c>
      <c r="N1477" s="665">
        <v>5</v>
      </c>
      <c r="O1477" s="748">
        <v>2</v>
      </c>
      <c r="P1477" s="666">
        <v>524.46</v>
      </c>
      <c r="Q1477" s="681">
        <v>0.4</v>
      </c>
      <c r="R1477" s="665">
        <v>2</v>
      </c>
      <c r="S1477" s="681">
        <v>0.4</v>
      </c>
      <c r="T1477" s="748">
        <v>1</v>
      </c>
      <c r="U1477" s="704">
        <v>0.5</v>
      </c>
    </row>
    <row r="1478" spans="1:21" ht="14.4" customHeight="1" x14ac:dyDescent="0.3">
      <c r="A1478" s="664">
        <v>30</v>
      </c>
      <c r="B1478" s="665" t="s">
        <v>521</v>
      </c>
      <c r="C1478" s="665" t="s">
        <v>3971</v>
      </c>
      <c r="D1478" s="746" t="s">
        <v>5323</v>
      </c>
      <c r="E1478" s="747" t="s">
        <v>3989</v>
      </c>
      <c r="F1478" s="665" t="s">
        <v>3966</v>
      </c>
      <c r="G1478" s="665" t="s">
        <v>4069</v>
      </c>
      <c r="H1478" s="665" t="s">
        <v>2584</v>
      </c>
      <c r="I1478" s="665" t="s">
        <v>2921</v>
      </c>
      <c r="J1478" s="665" t="s">
        <v>2774</v>
      </c>
      <c r="K1478" s="665" t="s">
        <v>3756</v>
      </c>
      <c r="L1478" s="666">
        <v>524.45000000000005</v>
      </c>
      <c r="M1478" s="666">
        <v>3671.1500000000005</v>
      </c>
      <c r="N1478" s="665">
        <v>7</v>
      </c>
      <c r="O1478" s="748">
        <v>3.5</v>
      </c>
      <c r="P1478" s="666">
        <v>2097.8000000000002</v>
      </c>
      <c r="Q1478" s="681">
        <v>0.5714285714285714</v>
      </c>
      <c r="R1478" s="665">
        <v>4</v>
      </c>
      <c r="S1478" s="681">
        <v>0.5714285714285714</v>
      </c>
      <c r="T1478" s="748">
        <v>2</v>
      </c>
      <c r="U1478" s="704">
        <v>0.5714285714285714</v>
      </c>
    </row>
    <row r="1479" spans="1:21" ht="14.4" customHeight="1" x14ac:dyDescent="0.3">
      <c r="A1479" s="664">
        <v>30</v>
      </c>
      <c r="B1479" s="665" t="s">
        <v>521</v>
      </c>
      <c r="C1479" s="665" t="s">
        <v>3971</v>
      </c>
      <c r="D1479" s="746" t="s">
        <v>5323</v>
      </c>
      <c r="E1479" s="747" t="s">
        <v>3989</v>
      </c>
      <c r="F1479" s="665" t="s">
        <v>3966</v>
      </c>
      <c r="G1479" s="665" t="s">
        <v>4471</v>
      </c>
      <c r="H1479" s="665" t="s">
        <v>522</v>
      </c>
      <c r="I1479" s="665" t="s">
        <v>1576</v>
      </c>
      <c r="J1479" s="665" t="s">
        <v>4745</v>
      </c>
      <c r="K1479" s="665" t="s">
        <v>4547</v>
      </c>
      <c r="L1479" s="666">
        <v>99.11</v>
      </c>
      <c r="M1479" s="666">
        <v>495.54999999999995</v>
      </c>
      <c r="N1479" s="665">
        <v>5</v>
      </c>
      <c r="O1479" s="748">
        <v>1.5</v>
      </c>
      <c r="P1479" s="666">
        <v>297.33</v>
      </c>
      <c r="Q1479" s="681">
        <v>0.6</v>
      </c>
      <c r="R1479" s="665">
        <v>3</v>
      </c>
      <c r="S1479" s="681">
        <v>0.6</v>
      </c>
      <c r="T1479" s="748">
        <v>1</v>
      </c>
      <c r="U1479" s="704">
        <v>0.66666666666666663</v>
      </c>
    </row>
    <row r="1480" spans="1:21" ht="14.4" customHeight="1" x14ac:dyDescent="0.3">
      <c r="A1480" s="664">
        <v>30</v>
      </c>
      <c r="B1480" s="665" t="s">
        <v>521</v>
      </c>
      <c r="C1480" s="665" t="s">
        <v>3971</v>
      </c>
      <c r="D1480" s="746" t="s">
        <v>5323</v>
      </c>
      <c r="E1480" s="747" t="s">
        <v>3989</v>
      </c>
      <c r="F1480" s="665" t="s">
        <v>3966</v>
      </c>
      <c r="G1480" s="665" t="s">
        <v>4070</v>
      </c>
      <c r="H1480" s="665" t="s">
        <v>522</v>
      </c>
      <c r="I1480" s="665" t="s">
        <v>5311</v>
      </c>
      <c r="J1480" s="665" t="s">
        <v>5312</v>
      </c>
      <c r="K1480" s="665" t="s">
        <v>5313</v>
      </c>
      <c r="L1480" s="666">
        <v>320.20999999999998</v>
      </c>
      <c r="M1480" s="666">
        <v>640.41999999999996</v>
      </c>
      <c r="N1480" s="665">
        <v>2</v>
      </c>
      <c r="O1480" s="748">
        <v>1</v>
      </c>
      <c r="P1480" s="666">
        <v>640.41999999999996</v>
      </c>
      <c r="Q1480" s="681">
        <v>1</v>
      </c>
      <c r="R1480" s="665">
        <v>2</v>
      </c>
      <c r="S1480" s="681">
        <v>1</v>
      </c>
      <c r="T1480" s="748">
        <v>1</v>
      </c>
      <c r="U1480" s="704">
        <v>1</v>
      </c>
    </row>
    <row r="1481" spans="1:21" ht="14.4" customHeight="1" x14ac:dyDescent="0.3">
      <c r="A1481" s="664">
        <v>30</v>
      </c>
      <c r="B1481" s="665" t="s">
        <v>521</v>
      </c>
      <c r="C1481" s="665" t="s">
        <v>3971</v>
      </c>
      <c r="D1481" s="746" t="s">
        <v>5323</v>
      </c>
      <c r="E1481" s="747" t="s">
        <v>3989</v>
      </c>
      <c r="F1481" s="665" t="s">
        <v>3966</v>
      </c>
      <c r="G1481" s="665" t="s">
        <v>5250</v>
      </c>
      <c r="H1481" s="665" t="s">
        <v>522</v>
      </c>
      <c r="I1481" s="665" t="s">
        <v>5314</v>
      </c>
      <c r="J1481" s="665" t="s">
        <v>5252</v>
      </c>
      <c r="K1481" s="665" t="s">
        <v>5315</v>
      </c>
      <c r="L1481" s="666">
        <v>0</v>
      </c>
      <c r="M1481" s="666">
        <v>0</v>
      </c>
      <c r="N1481" s="665">
        <v>1</v>
      </c>
      <c r="O1481" s="748">
        <v>1</v>
      </c>
      <c r="P1481" s="666">
        <v>0</v>
      </c>
      <c r="Q1481" s="681"/>
      <c r="R1481" s="665">
        <v>1</v>
      </c>
      <c r="S1481" s="681">
        <v>1</v>
      </c>
      <c r="T1481" s="748">
        <v>1</v>
      </c>
      <c r="U1481" s="704">
        <v>1</v>
      </c>
    </row>
    <row r="1482" spans="1:21" ht="14.4" customHeight="1" x14ac:dyDescent="0.3">
      <c r="A1482" s="664">
        <v>30</v>
      </c>
      <c r="B1482" s="665" t="s">
        <v>521</v>
      </c>
      <c r="C1482" s="665" t="s">
        <v>3971</v>
      </c>
      <c r="D1482" s="746" t="s">
        <v>5323</v>
      </c>
      <c r="E1482" s="747" t="s">
        <v>3989</v>
      </c>
      <c r="F1482" s="665" t="s">
        <v>3966</v>
      </c>
      <c r="G1482" s="665" t="s">
        <v>4130</v>
      </c>
      <c r="H1482" s="665" t="s">
        <v>2584</v>
      </c>
      <c r="I1482" s="665" t="s">
        <v>2858</v>
      </c>
      <c r="J1482" s="665" t="s">
        <v>2859</v>
      </c>
      <c r="K1482" s="665" t="s">
        <v>3722</v>
      </c>
      <c r="L1482" s="666">
        <v>117.73</v>
      </c>
      <c r="M1482" s="666">
        <v>117.73</v>
      </c>
      <c r="N1482" s="665">
        <v>1</v>
      </c>
      <c r="O1482" s="748">
        <v>1</v>
      </c>
      <c r="P1482" s="666">
        <v>117.73</v>
      </c>
      <c r="Q1482" s="681">
        <v>1</v>
      </c>
      <c r="R1482" s="665">
        <v>1</v>
      </c>
      <c r="S1482" s="681">
        <v>1</v>
      </c>
      <c r="T1482" s="748">
        <v>1</v>
      </c>
      <c r="U1482" s="704">
        <v>1</v>
      </c>
    </row>
    <row r="1483" spans="1:21" ht="14.4" customHeight="1" x14ac:dyDescent="0.3">
      <c r="A1483" s="664">
        <v>30</v>
      </c>
      <c r="B1483" s="665" t="s">
        <v>521</v>
      </c>
      <c r="C1483" s="665" t="s">
        <v>3971</v>
      </c>
      <c r="D1483" s="746" t="s">
        <v>5323</v>
      </c>
      <c r="E1483" s="747" t="s">
        <v>3989</v>
      </c>
      <c r="F1483" s="665" t="s">
        <v>3966</v>
      </c>
      <c r="G1483" s="665" t="s">
        <v>4130</v>
      </c>
      <c r="H1483" s="665" t="s">
        <v>2584</v>
      </c>
      <c r="I1483" s="665" t="s">
        <v>2760</v>
      </c>
      <c r="J1483" s="665" t="s">
        <v>2761</v>
      </c>
      <c r="K1483" s="665" t="s">
        <v>3786</v>
      </c>
      <c r="L1483" s="666">
        <v>543.36</v>
      </c>
      <c r="M1483" s="666">
        <v>1086.72</v>
      </c>
      <c r="N1483" s="665">
        <v>2</v>
      </c>
      <c r="O1483" s="748">
        <v>1.5</v>
      </c>
      <c r="P1483" s="666">
        <v>1086.72</v>
      </c>
      <c r="Q1483" s="681">
        <v>1</v>
      </c>
      <c r="R1483" s="665">
        <v>2</v>
      </c>
      <c r="S1483" s="681">
        <v>1</v>
      </c>
      <c r="T1483" s="748">
        <v>1.5</v>
      </c>
      <c r="U1483" s="704">
        <v>1</v>
      </c>
    </row>
    <row r="1484" spans="1:21" ht="14.4" customHeight="1" x14ac:dyDescent="0.3">
      <c r="A1484" s="664">
        <v>30</v>
      </c>
      <c r="B1484" s="665" t="s">
        <v>521</v>
      </c>
      <c r="C1484" s="665" t="s">
        <v>3971</v>
      </c>
      <c r="D1484" s="746" t="s">
        <v>5323</v>
      </c>
      <c r="E1484" s="747" t="s">
        <v>3989</v>
      </c>
      <c r="F1484" s="665" t="s">
        <v>3966</v>
      </c>
      <c r="G1484" s="665" t="s">
        <v>4321</v>
      </c>
      <c r="H1484" s="665" t="s">
        <v>522</v>
      </c>
      <c r="I1484" s="665" t="s">
        <v>816</v>
      </c>
      <c r="J1484" s="665" t="s">
        <v>817</v>
      </c>
      <c r="K1484" s="665" t="s">
        <v>5017</v>
      </c>
      <c r="L1484" s="666">
        <v>0</v>
      </c>
      <c r="M1484" s="666">
        <v>0</v>
      </c>
      <c r="N1484" s="665">
        <v>26</v>
      </c>
      <c r="O1484" s="748">
        <v>5.5</v>
      </c>
      <c r="P1484" s="666">
        <v>0</v>
      </c>
      <c r="Q1484" s="681"/>
      <c r="R1484" s="665">
        <v>7</v>
      </c>
      <c r="S1484" s="681">
        <v>0.26923076923076922</v>
      </c>
      <c r="T1484" s="748">
        <v>1.5</v>
      </c>
      <c r="U1484" s="704">
        <v>0.27272727272727271</v>
      </c>
    </row>
    <row r="1485" spans="1:21" ht="14.4" customHeight="1" x14ac:dyDescent="0.3">
      <c r="A1485" s="664">
        <v>30</v>
      </c>
      <c r="B1485" s="665" t="s">
        <v>521</v>
      </c>
      <c r="C1485" s="665" t="s">
        <v>3971</v>
      </c>
      <c r="D1485" s="746" t="s">
        <v>5323</v>
      </c>
      <c r="E1485" s="747" t="s">
        <v>3989</v>
      </c>
      <c r="F1485" s="665" t="s">
        <v>3966</v>
      </c>
      <c r="G1485" s="665" t="s">
        <v>4321</v>
      </c>
      <c r="H1485" s="665" t="s">
        <v>522</v>
      </c>
      <c r="I1485" s="665" t="s">
        <v>5316</v>
      </c>
      <c r="J1485" s="665" t="s">
        <v>817</v>
      </c>
      <c r="K1485" s="665" t="s">
        <v>5017</v>
      </c>
      <c r="L1485" s="666">
        <v>0</v>
      </c>
      <c r="M1485" s="666">
        <v>0</v>
      </c>
      <c r="N1485" s="665">
        <v>3</v>
      </c>
      <c r="O1485" s="748">
        <v>0.5</v>
      </c>
      <c r="P1485" s="666">
        <v>0</v>
      </c>
      <c r="Q1485" s="681"/>
      <c r="R1485" s="665">
        <v>3</v>
      </c>
      <c r="S1485" s="681">
        <v>1</v>
      </c>
      <c r="T1485" s="748">
        <v>0.5</v>
      </c>
      <c r="U1485" s="704">
        <v>1</v>
      </c>
    </row>
    <row r="1486" spans="1:21" ht="14.4" customHeight="1" x14ac:dyDescent="0.3">
      <c r="A1486" s="664">
        <v>30</v>
      </c>
      <c r="B1486" s="665" t="s">
        <v>521</v>
      </c>
      <c r="C1486" s="665" t="s">
        <v>3971</v>
      </c>
      <c r="D1486" s="746" t="s">
        <v>5323</v>
      </c>
      <c r="E1486" s="747" t="s">
        <v>3989</v>
      </c>
      <c r="F1486" s="665" t="s">
        <v>3966</v>
      </c>
      <c r="G1486" s="665" t="s">
        <v>4083</v>
      </c>
      <c r="H1486" s="665" t="s">
        <v>522</v>
      </c>
      <c r="I1486" s="665" t="s">
        <v>929</v>
      </c>
      <c r="J1486" s="665" t="s">
        <v>4084</v>
      </c>
      <c r="K1486" s="665" t="s">
        <v>4085</v>
      </c>
      <c r="L1486" s="666">
        <v>0</v>
      </c>
      <c r="M1486" s="666">
        <v>0</v>
      </c>
      <c r="N1486" s="665">
        <v>2</v>
      </c>
      <c r="O1486" s="748">
        <v>1</v>
      </c>
      <c r="P1486" s="666"/>
      <c r="Q1486" s="681"/>
      <c r="R1486" s="665"/>
      <c r="S1486" s="681">
        <v>0</v>
      </c>
      <c r="T1486" s="748"/>
      <c r="U1486" s="704">
        <v>0</v>
      </c>
    </row>
    <row r="1487" spans="1:21" ht="14.4" customHeight="1" x14ac:dyDescent="0.3">
      <c r="A1487" s="664">
        <v>30</v>
      </c>
      <c r="B1487" s="665" t="s">
        <v>521</v>
      </c>
      <c r="C1487" s="665" t="s">
        <v>3971</v>
      </c>
      <c r="D1487" s="746" t="s">
        <v>5323</v>
      </c>
      <c r="E1487" s="747" t="s">
        <v>3989</v>
      </c>
      <c r="F1487" s="665" t="s">
        <v>3966</v>
      </c>
      <c r="G1487" s="665" t="s">
        <v>5317</v>
      </c>
      <c r="H1487" s="665" t="s">
        <v>522</v>
      </c>
      <c r="I1487" s="665" t="s">
        <v>5318</v>
      </c>
      <c r="J1487" s="665" t="s">
        <v>5319</v>
      </c>
      <c r="K1487" s="665" t="s">
        <v>5320</v>
      </c>
      <c r="L1487" s="666">
        <v>96.81</v>
      </c>
      <c r="M1487" s="666">
        <v>580.86</v>
      </c>
      <c r="N1487" s="665">
        <v>6</v>
      </c>
      <c r="O1487" s="748">
        <v>3</v>
      </c>
      <c r="P1487" s="666">
        <v>484.05</v>
      </c>
      <c r="Q1487" s="681">
        <v>0.83333333333333337</v>
      </c>
      <c r="R1487" s="665">
        <v>5</v>
      </c>
      <c r="S1487" s="681">
        <v>0.83333333333333337</v>
      </c>
      <c r="T1487" s="748">
        <v>2.5</v>
      </c>
      <c r="U1487" s="704">
        <v>0.83333333333333337</v>
      </c>
    </row>
    <row r="1488" spans="1:21" ht="14.4" customHeight="1" x14ac:dyDescent="0.3">
      <c r="A1488" s="664">
        <v>30</v>
      </c>
      <c r="B1488" s="665" t="s">
        <v>521</v>
      </c>
      <c r="C1488" s="665" t="s">
        <v>3971</v>
      </c>
      <c r="D1488" s="746" t="s">
        <v>5323</v>
      </c>
      <c r="E1488" s="747" t="s">
        <v>3989</v>
      </c>
      <c r="F1488" s="665" t="s">
        <v>3966</v>
      </c>
      <c r="G1488" s="665" t="s">
        <v>4379</v>
      </c>
      <c r="H1488" s="665" t="s">
        <v>522</v>
      </c>
      <c r="I1488" s="665" t="s">
        <v>5059</v>
      </c>
      <c r="J1488" s="665" t="s">
        <v>770</v>
      </c>
      <c r="K1488" s="665" t="s">
        <v>3927</v>
      </c>
      <c r="L1488" s="666">
        <v>0</v>
      </c>
      <c r="M1488" s="666">
        <v>0</v>
      </c>
      <c r="N1488" s="665">
        <v>2</v>
      </c>
      <c r="O1488" s="748">
        <v>0.5</v>
      </c>
      <c r="P1488" s="666"/>
      <c r="Q1488" s="681"/>
      <c r="R1488" s="665"/>
      <c r="S1488" s="681">
        <v>0</v>
      </c>
      <c r="T1488" s="748"/>
      <c r="U1488" s="704">
        <v>0</v>
      </c>
    </row>
    <row r="1489" spans="1:21" ht="14.4" customHeight="1" x14ac:dyDescent="0.3">
      <c r="A1489" s="664">
        <v>30</v>
      </c>
      <c r="B1489" s="665" t="s">
        <v>521</v>
      </c>
      <c r="C1489" s="665" t="s">
        <v>3971</v>
      </c>
      <c r="D1489" s="746" t="s">
        <v>5323</v>
      </c>
      <c r="E1489" s="747" t="s">
        <v>3989</v>
      </c>
      <c r="F1489" s="665" t="s">
        <v>3966</v>
      </c>
      <c r="G1489" s="665" t="s">
        <v>4102</v>
      </c>
      <c r="H1489" s="665" t="s">
        <v>522</v>
      </c>
      <c r="I1489" s="665" t="s">
        <v>5066</v>
      </c>
      <c r="J1489" s="665" t="s">
        <v>5067</v>
      </c>
      <c r="K1489" s="665" t="s">
        <v>4687</v>
      </c>
      <c r="L1489" s="666">
        <v>0</v>
      </c>
      <c r="M1489" s="666">
        <v>0</v>
      </c>
      <c r="N1489" s="665">
        <v>2</v>
      </c>
      <c r="O1489" s="748">
        <v>1</v>
      </c>
      <c r="P1489" s="666">
        <v>0</v>
      </c>
      <c r="Q1489" s="681"/>
      <c r="R1489" s="665">
        <v>2</v>
      </c>
      <c r="S1489" s="681">
        <v>1</v>
      </c>
      <c r="T1489" s="748">
        <v>1</v>
      </c>
      <c r="U1489" s="704">
        <v>1</v>
      </c>
    </row>
    <row r="1490" spans="1:21" ht="14.4" customHeight="1" x14ac:dyDescent="0.3">
      <c r="A1490" s="664">
        <v>30</v>
      </c>
      <c r="B1490" s="665" t="s">
        <v>521</v>
      </c>
      <c r="C1490" s="665" t="s">
        <v>3971</v>
      </c>
      <c r="D1490" s="746" t="s">
        <v>5323</v>
      </c>
      <c r="E1490" s="747" t="s">
        <v>3989</v>
      </c>
      <c r="F1490" s="665" t="s">
        <v>3966</v>
      </c>
      <c r="G1490" s="665" t="s">
        <v>4102</v>
      </c>
      <c r="H1490" s="665" t="s">
        <v>522</v>
      </c>
      <c r="I1490" s="665" t="s">
        <v>5321</v>
      </c>
      <c r="J1490" s="665" t="s">
        <v>5135</v>
      </c>
      <c r="K1490" s="665" t="s">
        <v>4687</v>
      </c>
      <c r="L1490" s="666">
        <v>0</v>
      </c>
      <c r="M1490" s="666">
        <v>0</v>
      </c>
      <c r="N1490" s="665">
        <v>2</v>
      </c>
      <c r="O1490" s="748">
        <v>0.5</v>
      </c>
      <c r="P1490" s="666">
        <v>0</v>
      </c>
      <c r="Q1490" s="681"/>
      <c r="R1490" s="665">
        <v>2</v>
      </c>
      <c r="S1490" s="681">
        <v>1</v>
      </c>
      <c r="T1490" s="748">
        <v>0.5</v>
      </c>
      <c r="U1490" s="704">
        <v>1</v>
      </c>
    </row>
    <row r="1491" spans="1:21" ht="14.4" customHeight="1" x14ac:dyDescent="0.3">
      <c r="A1491" s="664">
        <v>30</v>
      </c>
      <c r="B1491" s="665" t="s">
        <v>521</v>
      </c>
      <c r="C1491" s="665" t="s">
        <v>3971</v>
      </c>
      <c r="D1491" s="746" t="s">
        <v>5323</v>
      </c>
      <c r="E1491" s="747" t="s">
        <v>3989</v>
      </c>
      <c r="F1491" s="665" t="s">
        <v>3966</v>
      </c>
      <c r="G1491" s="665" t="s">
        <v>4107</v>
      </c>
      <c r="H1491" s="665" t="s">
        <v>2584</v>
      </c>
      <c r="I1491" s="665" t="s">
        <v>2953</v>
      </c>
      <c r="J1491" s="665" t="s">
        <v>2688</v>
      </c>
      <c r="K1491" s="665" t="s">
        <v>3640</v>
      </c>
      <c r="L1491" s="666">
        <v>133.94</v>
      </c>
      <c r="M1491" s="666">
        <v>401.82</v>
      </c>
      <c r="N1491" s="665">
        <v>3</v>
      </c>
      <c r="O1491" s="748">
        <v>1.5</v>
      </c>
      <c r="P1491" s="666">
        <v>133.94</v>
      </c>
      <c r="Q1491" s="681">
        <v>0.33333333333333331</v>
      </c>
      <c r="R1491" s="665">
        <v>1</v>
      </c>
      <c r="S1491" s="681">
        <v>0.33333333333333331</v>
      </c>
      <c r="T1491" s="748">
        <v>0.5</v>
      </c>
      <c r="U1491" s="704">
        <v>0.33333333333333331</v>
      </c>
    </row>
    <row r="1492" spans="1:21" ht="14.4" customHeight="1" thickBot="1" x14ac:dyDescent="0.35">
      <c r="A1492" s="670">
        <v>30</v>
      </c>
      <c r="B1492" s="671" t="s">
        <v>521</v>
      </c>
      <c r="C1492" s="671" t="s">
        <v>3971</v>
      </c>
      <c r="D1492" s="749" t="s">
        <v>5323</v>
      </c>
      <c r="E1492" s="750" t="s">
        <v>3989</v>
      </c>
      <c r="F1492" s="671" t="s">
        <v>3967</v>
      </c>
      <c r="G1492" s="671" t="s">
        <v>4382</v>
      </c>
      <c r="H1492" s="671" t="s">
        <v>522</v>
      </c>
      <c r="I1492" s="671" t="s">
        <v>4705</v>
      </c>
      <c r="J1492" s="671" t="s">
        <v>3982</v>
      </c>
      <c r="K1492" s="671"/>
      <c r="L1492" s="672">
        <v>0</v>
      </c>
      <c r="M1492" s="672">
        <v>0</v>
      </c>
      <c r="N1492" s="671">
        <v>21</v>
      </c>
      <c r="O1492" s="751">
        <v>20</v>
      </c>
      <c r="P1492" s="672">
        <v>0</v>
      </c>
      <c r="Q1492" s="682"/>
      <c r="R1492" s="671">
        <v>15</v>
      </c>
      <c r="S1492" s="682">
        <v>0.7142857142857143</v>
      </c>
      <c r="T1492" s="751">
        <v>15</v>
      </c>
      <c r="U1492" s="705">
        <v>0.75</v>
      </c>
    </row>
  </sheetData>
  <autoFilter ref="A6:U6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8">
    <tabColor theme="0" tint="-0.249977111117893"/>
    <pageSetUpPr fitToPage="1"/>
  </sheetPr>
  <dimension ref="A1:F85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RowHeight="14.4" customHeight="1" x14ac:dyDescent="0.3"/>
  <cols>
    <col min="1" max="1" width="46.6640625" style="254" customWidth="1"/>
    <col min="2" max="2" width="10" style="336" customWidth="1"/>
    <col min="3" max="3" width="5.5546875" style="339" customWidth="1"/>
    <col min="4" max="4" width="10" style="336" customWidth="1"/>
    <col min="5" max="5" width="5.5546875" style="339" customWidth="1"/>
    <col min="6" max="6" width="10" style="336" customWidth="1"/>
    <col min="7" max="7" width="8.88671875" style="254" customWidth="1"/>
    <col min="8" max="16384" width="8.88671875" style="254"/>
  </cols>
  <sheetData>
    <row r="1" spans="1:6" ht="37.799999999999997" customHeight="1" thickBot="1" x14ac:dyDescent="0.4">
      <c r="A1" s="518" t="s">
        <v>5325</v>
      </c>
      <c r="B1" s="519"/>
      <c r="C1" s="519"/>
      <c r="D1" s="519"/>
      <c r="E1" s="519"/>
      <c r="F1" s="519"/>
    </row>
    <row r="2" spans="1:6" ht="14.4" customHeight="1" thickBot="1" x14ac:dyDescent="0.35">
      <c r="A2" s="382" t="s">
        <v>310</v>
      </c>
      <c r="B2" s="67"/>
      <c r="C2" s="68"/>
      <c r="D2" s="69"/>
      <c r="E2" s="68"/>
      <c r="F2" s="69"/>
    </row>
    <row r="3" spans="1:6" ht="14.4" customHeight="1" thickBot="1" x14ac:dyDescent="0.35">
      <c r="A3" s="209"/>
      <c r="B3" s="520" t="s">
        <v>161</v>
      </c>
      <c r="C3" s="521"/>
      <c r="D3" s="522" t="s">
        <v>160</v>
      </c>
      <c r="E3" s="521"/>
      <c r="F3" s="105" t="s">
        <v>3</v>
      </c>
    </row>
    <row r="4" spans="1:6" ht="14.4" customHeight="1" thickBot="1" x14ac:dyDescent="0.35">
      <c r="A4" s="752" t="s">
        <v>212</v>
      </c>
      <c r="B4" s="677" t="s">
        <v>14</v>
      </c>
      <c r="C4" s="678" t="s">
        <v>2</v>
      </c>
      <c r="D4" s="677" t="s">
        <v>14</v>
      </c>
      <c r="E4" s="678" t="s">
        <v>2</v>
      </c>
      <c r="F4" s="679" t="s">
        <v>14</v>
      </c>
    </row>
    <row r="5" spans="1:6" ht="14.4" customHeight="1" x14ac:dyDescent="0.3">
      <c r="A5" s="754" t="s">
        <v>3985</v>
      </c>
      <c r="B5" s="229">
        <v>5555.38</v>
      </c>
      <c r="C5" s="745">
        <v>0.15240052122625333</v>
      </c>
      <c r="D5" s="229">
        <v>30897.119999999999</v>
      </c>
      <c r="E5" s="745">
        <v>0.84759947877374664</v>
      </c>
      <c r="F5" s="753">
        <v>36452.5</v>
      </c>
    </row>
    <row r="6" spans="1:6" ht="14.4" customHeight="1" x14ac:dyDescent="0.3">
      <c r="A6" s="693" t="s">
        <v>3977</v>
      </c>
      <c r="B6" s="668">
        <v>1769.52</v>
      </c>
      <c r="C6" s="681">
        <v>2.5213061857008286E-2</v>
      </c>
      <c r="D6" s="668">
        <v>68413.150000000009</v>
      </c>
      <c r="E6" s="681">
        <v>0.97478693814299167</v>
      </c>
      <c r="F6" s="669">
        <v>70182.670000000013</v>
      </c>
    </row>
    <row r="7" spans="1:6" ht="14.4" customHeight="1" x14ac:dyDescent="0.3">
      <c r="A7" s="693" t="s">
        <v>3989</v>
      </c>
      <c r="B7" s="668">
        <v>1692.4</v>
      </c>
      <c r="C7" s="681">
        <v>0.17504320745681581</v>
      </c>
      <c r="D7" s="668">
        <v>7976.0700000000006</v>
      </c>
      <c r="E7" s="681">
        <v>0.8249567925431841</v>
      </c>
      <c r="F7" s="669">
        <v>9668.4700000000012</v>
      </c>
    </row>
    <row r="8" spans="1:6" ht="14.4" customHeight="1" x14ac:dyDescent="0.3">
      <c r="A8" s="693" t="s">
        <v>3988</v>
      </c>
      <c r="B8" s="668">
        <v>1163.8599999999999</v>
      </c>
      <c r="C8" s="681">
        <v>5.5369145875763151E-2</v>
      </c>
      <c r="D8" s="668">
        <v>19856.149999999994</v>
      </c>
      <c r="E8" s="681">
        <v>0.94463085412423686</v>
      </c>
      <c r="F8" s="669">
        <v>21020.009999999995</v>
      </c>
    </row>
    <row r="9" spans="1:6" ht="14.4" customHeight="1" x14ac:dyDescent="0.3">
      <c r="A9" s="693" t="s">
        <v>3976</v>
      </c>
      <c r="B9" s="668">
        <v>262.64</v>
      </c>
      <c r="C9" s="681">
        <v>1.5603547276122303E-2</v>
      </c>
      <c r="D9" s="668">
        <v>16569.430000000004</v>
      </c>
      <c r="E9" s="681">
        <v>0.98439645272387777</v>
      </c>
      <c r="F9" s="669">
        <v>16832.070000000003</v>
      </c>
    </row>
    <row r="10" spans="1:6" ht="14.4" customHeight="1" x14ac:dyDescent="0.3">
      <c r="A10" s="693" t="s">
        <v>3984</v>
      </c>
      <c r="B10" s="668">
        <v>175.89</v>
      </c>
      <c r="C10" s="681">
        <v>7.520462250392183E-3</v>
      </c>
      <c r="D10" s="668">
        <v>23212.300000000007</v>
      </c>
      <c r="E10" s="681">
        <v>0.99247953774960784</v>
      </c>
      <c r="F10" s="669">
        <v>23388.190000000006</v>
      </c>
    </row>
    <row r="11" spans="1:6" ht="14.4" customHeight="1" x14ac:dyDescent="0.3">
      <c r="A11" s="693" t="s">
        <v>3986</v>
      </c>
      <c r="B11" s="668">
        <v>109.86</v>
      </c>
      <c r="C11" s="681">
        <v>4.722916635319558E-3</v>
      </c>
      <c r="D11" s="668">
        <v>23151.19</v>
      </c>
      <c r="E11" s="681">
        <v>0.99527708336468046</v>
      </c>
      <c r="F11" s="669">
        <v>23261.05</v>
      </c>
    </row>
    <row r="12" spans="1:6" ht="14.4" customHeight="1" x14ac:dyDescent="0.3">
      <c r="A12" s="693" t="s">
        <v>3983</v>
      </c>
      <c r="B12" s="668">
        <v>45.32</v>
      </c>
      <c r="C12" s="681">
        <v>1.7906390511035427E-3</v>
      </c>
      <c r="D12" s="668">
        <v>25264.079999999998</v>
      </c>
      <c r="E12" s="681">
        <v>0.99820936094889645</v>
      </c>
      <c r="F12" s="669">
        <v>25309.399999999998</v>
      </c>
    </row>
    <row r="13" spans="1:6" ht="14.4" customHeight="1" x14ac:dyDescent="0.3">
      <c r="A13" s="693" t="s">
        <v>3982</v>
      </c>
      <c r="B13" s="668"/>
      <c r="C13" s="681">
        <v>0</v>
      </c>
      <c r="D13" s="668">
        <v>829.19999999999982</v>
      </c>
      <c r="E13" s="681">
        <v>1</v>
      </c>
      <c r="F13" s="669">
        <v>829.19999999999982</v>
      </c>
    </row>
    <row r="14" spans="1:6" ht="14.4" customHeight="1" x14ac:dyDescent="0.3">
      <c r="A14" s="693" t="s">
        <v>3978</v>
      </c>
      <c r="B14" s="668"/>
      <c r="C14" s="681">
        <v>0</v>
      </c>
      <c r="D14" s="668">
        <v>181.13</v>
      </c>
      <c r="E14" s="681">
        <v>1</v>
      </c>
      <c r="F14" s="669">
        <v>181.13</v>
      </c>
    </row>
    <row r="15" spans="1:6" ht="14.4" customHeight="1" x14ac:dyDescent="0.3">
      <c r="A15" s="693" t="s">
        <v>3987</v>
      </c>
      <c r="B15" s="668">
        <v>0</v>
      </c>
      <c r="C15" s="681">
        <v>0</v>
      </c>
      <c r="D15" s="668">
        <v>15653.29</v>
      </c>
      <c r="E15" s="681">
        <v>1</v>
      </c>
      <c r="F15" s="669">
        <v>15653.29</v>
      </c>
    </row>
    <row r="16" spans="1:6" ht="14.4" customHeight="1" x14ac:dyDescent="0.3">
      <c r="A16" s="693" t="s">
        <v>3980</v>
      </c>
      <c r="B16" s="668"/>
      <c r="C16" s="681">
        <v>0</v>
      </c>
      <c r="D16" s="668">
        <v>1063.81</v>
      </c>
      <c r="E16" s="681">
        <v>1</v>
      </c>
      <c r="F16" s="669">
        <v>1063.81</v>
      </c>
    </row>
    <row r="17" spans="1:6" ht="14.4" customHeight="1" x14ac:dyDescent="0.3">
      <c r="A17" s="693" t="s">
        <v>3981</v>
      </c>
      <c r="B17" s="668"/>
      <c r="C17" s="681">
        <v>0</v>
      </c>
      <c r="D17" s="668">
        <v>1815.34</v>
      </c>
      <c r="E17" s="681">
        <v>1</v>
      </c>
      <c r="F17" s="669">
        <v>1815.34</v>
      </c>
    </row>
    <row r="18" spans="1:6" ht="14.4" customHeight="1" thickBot="1" x14ac:dyDescent="0.35">
      <c r="A18" s="691" t="s">
        <v>3979</v>
      </c>
      <c r="B18" s="683"/>
      <c r="C18" s="684">
        <v>0</v>
      </c>
      <c r="D18" s="683">
        <v>931</v>
      </c>
      <c r="E18" s="684">
        <v>1</v>
      </c>
      <c r="F18" s="685">
        <v>931</v>
      </c>
    </row>
    <row r="19" spans="1:6" ht="14.4" customHeight="1" thickBot="1" x14ac:dyDescent="0.35">
      <c r="A19" s="686" t="s">
        <v>3</v>
      </c>
      <c r="B19" s="687">
        <v>10774.869999999999</v>
      </c>
      <c r="C19" s="688">
        <v>4.3695817799502344E-2</v>
      </c>
      <c r="D19" s="687">
        <v>235813.26</v>
      </c>
      <c r="E19" s="688">
        <v>0.95630418220049762</v>
      </c>
      <c r="F19" s="689">
        <v>246588.13</v>
      </c>
    </row>
    <row r="20" spans="1:6" ht="14.4" customHeight="1" thickBot="1" x14ac:dyDescent="0.35"/>
    <row r="21" spans="1:6" ht="14.4" customHeight="1" x14ac:dyDescent="0.3">
      <c r="A21" s="754" t="s">
        <v>3535</v>
      </c>
      <c r="B21" s="229">
        <v>4945.8</v>
      </c>
      <c r="C21" s="745">
        <v>0.30615428422864077</v>
      </c>
      <c r="D21" s="229">
        <v>11208.799999999997</v>
      </c>
      <c r="E21" s="745">
        <v>0.69384571577135912</v>
      </c>
      <c r="F21" s="753">
        <v>16154.599999999999</v>
      </c>
    </row>
    <row r="22" spans="1:6" ht="14.4" customHeight="1" x14ac:dyDescent="0.3">
      <c r="A22" s="693" t="s">
        <v>3536</v>
      </c>
      <c r="B22" s="668">
        <v>1280.82</v>
      </c>
      <c r="C22" s="681">
        <v>0.88889043111345534</v>
      </c>
      <c r="D22" s="668">
        <v>160.1</v>
      </c>
      <c r="E22" s="681">
        <v>0.11110956888654472</v>
      </c>
      <c r="F22" s="669">
        <v>1440.9199999999998</v>
      </c>
    </row>
    <row r="23" spans="1:6" ht="14.4" customHeight="1" x14ac:dyDescent="0.3">
      <c r="A23" s="693" t="s">
        <v>3609</v>
      </c>
      <c r="B23" s="668">
        <v>1001.0999999999999</v>
      </c>
      <c r="C23" s="681">
        <v>0.13612277836775041</v>
      </c>
      <c r="D23" s="668">
        <v>6353.2899999999991</v>
      </c>
      <c r="E23" s="681">
        <v>0.86387722163224956</v>
      </c>
      <c r="F23" s="669">
        <v>7354.3899999999994</v>
      </c>
    </row>
    <row r="24" spans="1:6" ht="14.4" customHeight="1" x14ac:dyDescent="0.3">
      <c r="A24" s="693" t="s">
        <v>3604</v>
      </c>
      <c r="B24" s="668">
        <v>553.20999999999992</v>
      </c>
      <c r="C24" s="681">
        <v>0.13805400279496902</v>
      </c>
      <c r="D24" s="668">
        <v>3453.9900000000002</v>
      </c>
      <c r="E24" s="681">
        <v>0.86194599720503096</v>
      </c>
      <c r="F24" s="669">
        <v>4007.2000000000003</v>
      </c>
    </row>
    <row r="25" spans="1:6" ht="14.4" customHeight="1" x14ac:dyDescent="0.3">
      <c r="A25" s="693" t="s">
        <v>3534</v>
      </c>
      <c r="B25" s="668">
        <v>525.28</v>
      </c>
      <c r="C25" s="681">
        <v>1</v>
      </c>
      <c r="D25" s="668"/>
      <c r="E25" s="681">
        <v>0</v>
      </c>
      <c r="F25" s="669">
        <v>525.28</v>
      </c>
    </row>
    <row r="26" spans="1:6" ht="14.4" customHeight="1" x14ac:dyDescent="0.3">
      <c r="A26" s="693" t="s">
        <v>3542</v>
      </c>
      <c r="B26" s="668">
        <v>518.48</v>
      </c>
      <c r="C26" s="681">
        <v>0.20653940533477799</v>
      </c>
      <c r="D26" s="668">
        <v>1991.8400000000006</v>
      </c>
      <c r="E26" s="681">
        <v>0.79346059466522201</v>
      </c>
      <c r="F26" s="669">
        <v>2510.3200000000006</v>
      </c>
    </row>
    <row r="27" spans="1:6" ht="14.4" customHeight="1" x14ac:dyDescent="0.3">
      <c r="A27" s="693" t="s">
        <v>3564</v>
      </c>
      <c r="B27" s="668">
        <v>392.81</v>
      </c>
      <c r="C27" s="681">
        <v>0.26804004121488378</v>
      </c>
      <c r="D27" s="668">
        <v>1072.6799999999998</v>
      </c>
      <c r="E27" s="681">
        <v>0.73195995878511622</v>
      </c>
      <c r="F27" s="669">
        <v>1465.4899999999998</v>
      </c>
    </row>
    <row r="28" spans="1:6" ht="14.4" customHeight="1" x14ac:dyDescent="0.3">
      <c r="A28" s="693" t="s">
        <v>3558</v>
      </c>
      <c r="B28" s="668">
        <v>374.46</v>
      </c>
      <c r="C28" s="681">
        <v>0.12306347401423676</v>
      </c>
      <c r="D28" s="668">
        <v>2668.3600000000006</v>
      </c>
      <c r="E28" s="681">
        <v>0.87693652598576322</v>
      </c>
      <c r="F28" s="669">
        <v>3042.8200000000006</v>
      </c>
    </row>
    <row r="29" spans="1:6" ht="14.4" customHeight="1" x14ac:dyDescent="0.3">
      <c r="A29" s="693" t="s">
        <v>5326</v>
      </c>
      <c r="B29" s="668">
        <v>207.45</v>
      </c>
      <c r="C29" s="681">
        <v>1</v>
      </c>
      <c r="D29" s="668"/>
      <c r="E29" s="681">
        <v>0</v>
      </c>
      <c r="F29" s="669">
        <v>207.45</v>
      </c>
    </row>
    <row r="30" spans="1:6" ht="14.4" customHeight="1" x14ac:dyDescent="0.3">
      <c r="A30" s="693" t="s">
        <v>3546</v>
      </c>
      <c r="B30" s="668">
        <v>185.28</v>
      </c>
      <c r="C30" s="681">
        <v>4.7990799691250918E-2</v>
      </c>
      <c r="D30" s="668">
        <v>3675.4599999999982</v>
      </c>
      <c r="E30" s="681">
        <v>0.95200920030874903</v>
      </c>
      <c r="F30" s="669">
        <v>3860.7399999999984</v>
      </c>
    </row>
    <row r="31" spans="1:6" ht="14.4" customHeight="1" x14ac:dyDescent="0.3">
      <c r="A31" s="693" t="s">
        <v>3567</v>
      </c>
      <c r="B31" s="668">
        <v>185.26</v>
      </c>
      <c r="C31" s="681">
        <v>0.31468804674627571</v>
      </c>
      <c r="D31" s="668">
        <v>403.45</v>
      </c>
      <c r="E31" s="681">
        <v>0.68531195325372418</v>
      </c>
      <c r="F31" s="669">
        <v>588.71</v>
      </c>
    </row>
    <row r="32" spans="1:6" ht="14.4" customHeight="1" x14ac:dyDescent="0.3">
      <c r="A32" s="693" t="s">
        <v>3587</v>
      </c>
      <c r="B32" s="668">
        <v>164.82</v>
      </c>
      <c r="C32" s="681">
        <v>0.5283200307721897</v>
      </c>
      <c r="D32" s="668">
        <v>147.14999999999998</v>
      </c>
      <c r="E32" s="681">
        <v>0.47167996922781036</v>
      </c>
      <c r="F32" s="669">
        <v>311.96999999999997</v>
      </c>
    </row>
    <row r="33" spans="1:6" ht="14.4" customHeight="1" x14ac:dyDescent="0.3">
      <c r="A33" s="693" t="s">
        <v>3550</v>
      </c>
      <c r="B33" s="668">
        <v>144.81</v>
      </c>
      <c r="C33" s="681">
        <v>7.3172210628439205E-2</v>
      </c>
      <c r="D33" s="668">
        <v>1834.2199999999996</v>
      </c>
      <c r="E33" s="681">
        <v>0.92682778937156085</v>
      </c>
      <c r="F33" s="669">
        <v>1979.0299999999995</v>
      </c>
    </row>
    <row r="34" spans="1:6" ht="14.4" customHeight="1" x14ac:dyDescent="0.3">
      <c r="A34" s="693" t="s">
        <v>3575</v>
      </c>
      <c r="B34" s="668">
        <v>84.94</v>
      </c>
      <c r="C34" s="681">
        <v>1</v>
      </c>
      <c r="D34" s="668"/>
      <c r="E34" s="681">
        <v>0</v>
      </c>
      <c r="F34" s="669">
        <v>84.94</v>
      </c>
    </row>
    <row r="35" spans="1:6" ht="14.4" customHeight="1" x14ac:dyDescent="0.3">
      <c r="A35" s="693" t="s">
        <v>3549</v>
      </c>
      <c r="B35" s="668">
        <v>73.08</v>
      </c>
      <c r="C35" s="681">
        <v>0.10723718964606445</v>
      </c>
      <c r="D35" s="668">
        <v>608.4</v>
      </c>
      <c r="E35" s="681">
        <v>0.89276281035393545</v>
      </c>
      <c r="F35" s="669">
        <v>681.48</v>
      </c>
    </row>
    <row r="36" spans="1:6" ht="14.4" customHeight="1" x14ac:dyDescent="0.3">
      <c r="A36" s="693" t="s">
        <v>3561</v>
      </c>
      <c r="B36" s="668">
        <v>61.12</v>
      </c>
      <c r="C36" s="681">
        <v>0.23214828319659681</v>
      </c>
      <c r="D36" s="668">
        <v>202.16</v>
      </c>
      <c r="E36" s="681">
        <v>0.76785171680340325</v>
      </c>
      <c r="F36" s="669">
        <v>263.27999999999997</v>
      </c>
    </row>
    <row r="37" spans="1:6" ht="14.4" customHeight="1" x14ac:dyDescent="0.3">
      <c r="A37" s="693" t="s">
        <v>3585</v>
      </c>
      <c r="B37" s="668">
        <v>45.32</v>
      </c>
      <c r="C37" s="681">
        <v>6.8607414808423028E-2</v>
      </c>
      <c r="D37" s="668">
        <v>615.25</v>
      </c>
      <c r="E37" s="681">
        <v>0.93139258519157686</v>
      </c>
      <c r="F37" s="669">
        <v>660.57</v>
      </c>
    </row>
    <row r="38" spans="1:6" ht="14.4" customHeight="1" x14ac:dyDescent="0.3">
      <c r="A38" s="693" t="s">
        <v>3620</v>
      </c>
      <c r="B38" s="668">
        <v>30.83</v>
      </c>
      <c r="C38" s="681">
        <v>9.0901049652081622E-2</v>
      </c>
      <c r="D38" s="668">
        <v>308.33</v>
      </c>
      <c r="E38" s="681">
        <v>0.90909895034791843</v>
      </c>
      <c r="F38" s="669">
        <v>339.15999999999997</v>
      </c>
    </row>
    <row r="39" spans="1:6" ht="14.4" customHeight="1" x14ac:dyDescent="0.3">
      <c r="A39" s="693" t="s">
        <v>3614</v>
      </c>
      <c r="B39" s="668"/>
      <c r="C39" s="681">
        <v>0</v>
      </c>
      <c r="D39" s="668">
        <v>191.25</v>
      </c>
      <c r="E39" s="681">
        <v>1</v>
      </c>
      <c r="F39" s="669">
        <v>191.25</v>
      </c>
    </row>
    <row r="40" spans="1:6" ht="14.4" customHeight="1" x14ac:dyDescent="0.3">
      <c r="A40" s="693" t="s">
        <v>3607</v>
      </c>
      <c r="B40" s="668"/>
      <c r="C40" s="681">
        <v>0</v>
      </c>
      <c r="D40" s="668">
        <v>2989.0699999999997</v>
      </c>
      <c r="E40" s="681">
        <v>1</v>
      </c>
      <c r="F40" s="669">
        <v>2989.0699999999997</v>
      </c>
    </row>
    <row r="41" spans="1:6" ht="14.4" customHeight="1" x14ac:dyDescent="0.3">
      <c r="A41" s="693" t="s">
        <v>3556</v>
      </c>
      <c r="B41" s="668"/>
      <c r="C41" s="681">
        <v>0</v>
      </c>
      <c r="D41" s="668">
        <v>2588.8199999999997</v>
      </c>
      <c r="E41" s="681">
        <v>1</v>
      </c>
      <c r="F41" s="669">
        <v>2588.8199999999997</v>
      </c>
    </row>
    <row r="42" spans="1:6" ht="14.4" customHeight="1" x14ac:dyDescent="0.3">
      <c r="A42" s="693" t="s">
        <v>3601</v>
      </c>
      <c r="B42" s="668"/>
      <c r="C42" s="681"/>
      <c r="D42" s="668">
        <v>0</v>
      </c>
      <c r="E42" s="681"/>
      <c r="F42" s="669">
        <v>0</v>
      </c>
    </row>
    <row r="43" spans="1:6" ht="14.4" customHeight="1" x14ac:dyDescent="0.3">
      <c r="A43" s="693" t="s">
        <v>3560</v>
      </c>
      <c r="B43" s="668"/>
      <c r="C43" s="681">
        <v>0</v>
      </c>
      <c r="D43" s="668">
        <v>158.01999999999998</v>
      </c>
      <c r="E43" s="681">
        <v>1</v>
      </c>
      <c r="F43" s="669">
        <v>158.01999999999998</v>
      </c>
    </row>
    <row r="44" spans="1:6" ht="14.4" customHeight="1" x14ac:dyDescent="0.3">
      <c r="A44" s="693" t="s">
        <v>3611</v>
      </c>
      <c r="B44" s="668"/>
      <c r="C44" s="681">
        <v>0</v>
      </c>
      <c r="D44" s="668">
        <v>294.45</v>
      </c>
      <c r="E44" s="681">
        <v>1</v>
      </c>
      <c r="F44" s="669">
        <v>294.45</v>
      </c>
    </row>
    <row r="45" spans="1:6" ht="14.4" customHeight="1" x14ac:dyDescent="0.3">
      <c r="A45" s="693" t="s">
        <v>3562</v>
      </c>
      <c r="B45" s="668"/>
      <c r="C45" s="681">
        <v>0</v>
      </c>
      <c r="D45" s="668">
        <v>152.02999999999997</v>
      </c>
      <c r="E45" s="681">
        <v>1</v>
      </c>
      <c r="F45" s="669">
        <v>152.02999999999997</v>
      </c>
    </row>
    <row r="46" spans="1:6" ht="14.4" customHeight="1" x14ac:dyDescent="0.3">
      <c r="A46" s="693" t="s">
        <v>3553</v>
      </c>
      <c r="B46" s="668"/>
      <c r="C46" s="681">
        <v>0</v>
      </c>
      <c r="D46" s="668">
        <v>1335.7600000000002</v>
      </c>
      <c r="E46" s="681">
        <v>1</v>
      </c>
      <c r="F46" s="669">
        <v>1335.7600000000002</v>
      </c>
    </row>
    <row r="47" spans="1:6" ht="14.4" customHeight="1" x14ac:dyDescent="0.3">
      <c r="A47" s="693" t="s">
        <v>3624</v>
      </c>
      <c r="B47" s="668"/>
      <c r="C47" s="681">
        <v>0</v>
      </c>
      <c r="D47" s="668">
        <v>3479.4600000000009</v>
      </c>
      <c r="E47" s="681">
        <v>1</v>
      </c>
      <c r="F47" s="669">
        <v>3479.4600000000009</v>
      </c>
    </row>
    <row r="48" spans="1:6" ht="14.4" customHeight="1" x14ac:dyDescent="0.3">
      <c r="A48" s="693" t="s">
        <v>3548</v>
      </c>
      <c r="B48" s="668"/>
      <c r="C48" s="681">
        <v>0</v>
      </c>
      <c r="D48" s="668">
        <v>344.53</v>
      </c>
      <c r="E48" s="681">
        <v>1</v>
      </c>
      <c r="F48" s="669">
        <v>344.53</v>
      </c>
    </row>
    <row r="49" spans="1:6" ht="14.4" customHeight="1" x14ac:dyDescent="0.3">
      <c r="A49" s="693" t="s">
        <v>3545</v>
      </c>
      <c r="B49" s="668">
        <v>0</v>
      </c>
      <c r="C49" s="681">
        <v>0</v>
      </c>
      <c r="D49" s="668">
        <v>503.04</v>
      </c>
      <c r="E49" s="681">
        <v>1</v>
      </c>
      <c r="F49" s="669">
        <v>503.04</v>
      </c>
    </row>
    <row r="50" spans="1:6" ht="14.4" customHeight="1" x14ac:dyDescent="0.3">
      <c r="A50" s="693" t="s">
        <v>3617</v>
      </c>
      <c r="B50" s="668"/>
      <c r="C50" s="681">
        <v>0</v>
      </c>
      <c r="D50" s="668">
        <v>461.1</v>
      </c>
      <c r="E50" s="681">
        <v>1</v>
      </c>
      <c r="F50" s="669">
        <v>461.1</v>
      </c>
    </row>
    <row r="51" spans="1:6" ht="14.4" customHeight="1" x14ac:dyDescent="0.3">
      <c r="A51" s="693" t="s">
        <v>3566</v>
      </c>
      <c r="B51" s="668"/>
      <c r="C51" s="681">
        <v>0</v>
      </c>
      <c r="D51" s="668">
        <v>76684.339999999982</v>
      </c>
      <c r="E51" s="681">
        <v>1</v>
      </c>
      <c r="F51" s="669">
        <v>76684.339999999982</v>
      </c>
    </row>
    <row r="52" spans="1:6" ht="14.4" customHeight="1" x14ac:dyDescent="0.3">
      <c r="A52" s="693" t="s">
        <v>3544</v>
      </c>
      <c r="B52" s="668">
        <v>0</v>
      </c>
      <c r="C52" s="681">
        <v>0</v>
      </c>
      <c r="D52" s="668">
        <v>2051.1999999999998</v>
      </c>
      <c r="E52" s="681">
        <v>1</v>
      </c>
      <c r="F52" s="669">
        <v>2051.1999999999998</v>
      </c>
    </row>
    <row r="53" spans="1:6" ht="14.4" customHeight="1" x14ac:dyDescent="0.3">
      <c r="A53" s="693" t="s">
        <v>3571</v>
      </c>
      <c r="B53" s="668"/>
      <c r="C53" s="681">
        <v>0</v>
      </c>
      <c r="D53" s="668">
        <v>724.93999999999983</v>
      </c>
      <c r="E53" s="681">
        <v>1</v>
      </c>
      <c r="F53" s="669">
        <v>724.93999999999983</v>
      </c>
    </row>
    <row r="54" spans="1:6" ht="14.4" customHeight="1" x14ac:dyDescent="0.3">
      <c r="A54" s="693" t="s">
        <v>3612</v>
      </c>
      <c r="B54" s="668">
        <v>0</v>
      </c>
      <c r="C54" s="681">
        <v>0</v>
      </c>
      <c r="D54" s="668">
        <v>2339.9399999999996</v>
      </c>
      <c r="E54" s="681">
        <v>1</v>
      </c>
      <c r="F54" s="669">
        <v>2339.9399999999996</v>
      </c>
    </row>
    <row r="55" spans="1:6" ht="14.4" customHeight="1" x14ac:dyDescent="0.3">
      <c r="A55" s="693" t="s">
        <v>3573</v>
      </c>
      <c r="B55" s="668"/>
      <c r="C55" s="681">
        <v>0</v>
      </c>
      <c r="D55" s="668">
        <v>13823.509999999995</v>
      </c>
      <c r="E55" s="681">
        <v>1</v>
      </c>
      <c r="F55" s="669">
        <v>13823.509999999995</v>
      </c>
    </row>
    <row r="56" spans="1:6" ht="14.4" customHeight="1" x14ac:dyDescent="0.3">
      <c r="A56" s="693" t="s">
        <v>3580</v>
      </c>
      <c r="B56" s="668"/>
      <c r="C56" s="681">
        <v>0</v>
      </c>
      <c r="D56" s="668">
        <v>968.15000000000009</v>
      </c>
      <c r="E56" s="681">
        <v>1</v>
      </c>
      <c r="F56" s="669">
        <v>968.15000000000009</v>
      </c>
    </row>
    <row r="57" spans="1:6" ht="14.4" customHeight="1" x14ac:dyDescent="0.3">
      <c r="A57" s="693" t="s">
        <v>3537</v>
      </c>
      <c r="B57" s="668">
        <v>0</v>
      </c>
      <c r="C57" s="681"/>
      <c r="D57" s="668">
        <v>0</v>
      </c>
      <c r="E57" s="681"/>
      <c r="F57" s="669">
        <v>0</v>
      </c>
    </row>
    <row r="58" spans="1:6" ht="14.4" customHeight="1" x14ac:dyDescent="0.3">
      <c r="A58" s="693" t="s">
        <v>3551</v>
      </c>
      <c r="B58" s="668"/>
      <c r="C58" s="681">
        <v>0</v>
      </c>
      <c r="D58" s="668">
        <v>21164.239999999998</v>
      </c>
      <c r="E58" s="681">
        <v>1</v>
      </c>
      <c r="F58" s="669">
        <v>21164.239999999998</v>
      </c>
    </row>
    <row r="59" spans="1:6" ht="14.4" customHeight="1" x14ac:dyDescent="0.3">
      <c r="A59" s="693" t="s">
        <v>3577</v>
      </c>
      <c r="B59" s="668"/>
      <c r="C59" s="681">
        <v>0</v>
      </c>
      <c r="D59" s="668">
        <v>73.69</v>
      </c>
      <c r="E59" s="681">
        <v>1</v>
      </c>
      <c r="F59" s="669">
        <v>73.69</v>
      </c>
    </row>
    <row r="60" spans="1:6" ht="14.4" customHeight="1" x14ac:dyDescent="0.3">
      <c r="A60" s="693" t="s">
        <v>3572</v>
      </c>
      <c r="B60" s="668"/>
      <c r="C60" s="681">
        <v>0</v>
      </c>
      <c r="D60" s="668">
        <v>1152.04</v>
      </c>
      <c r="E60" s="681">
        <v>1</v>
      </c>
      <c r="F60" s="669">
        <v>1152.04</v>
      </c>
    </row>
    <row r="61" spans="1:6" ht="14.4" customHeight="1" x14ac:dyDescent="0.3">
      <c r="A61" s="693" t="s">
        <v>3579</v>
      </c>
      <c r="B61" s="668"/>
      <c r="C61" s="681">
        <v>0</v>
      </c>
      <c r="D61" s="668">
        <v>3546.9999999999995</v>
      </c>
      <c r="E61" s="681">
        <v>1</v>
      </c>
      <c r="F61" s="669">
        <v>3546.9999999999995</v>
      </c>
    </row>
    <row r="62" spans="1:6" ht="14.4" customHeight="1" x14ac:dyDescent="0.3">
      <c r="A62" s="693" t="s">
        <v>3599</v>
      </c>
      <c r="B62" s="668"/>
      <c r="C62" s="681">
        <v>0</v>
      </c>
      <c r="D62" s="668">
        <v>769.23</v>
      </c>
      <c r="E62" s="681">
        <v>1</v>
      </c>
      <c r="F62" s="669">
        <v>769.23</v>
      </c>
    </row>
    <row r="63" spans="1:6" ht="14.4" customHeight="1" x14ac:dyDescent="0.3">
      <c r="A63" s="693" t="s">
        <v>3581</v>
      </c>
      <c r="B63" s="668">
        <v>0</v>
      </c>
      <c r="C63" s="681">
        <v>0</v>
      </c>
      <c r="D63" s="668">
        <v>313.38</v>
      </c>
      <c r="E63" s="681">
        <v>1</v>
      </c>
      <c r="F63" s="669">
        <v>313.38</v>
      </c>
    </row>
    <row r="64" spans="1:6" ht="14.4" customHeight="1" x14ac:dyDescent="0.3">
      <c r="A64" s="693" t="s">
        <v>3552</v>
      </c>
      <c r="B64" s="668"/>
      <c r="C64" s="681">
        <v>0</v>
      </c>
      <c r="D64" s="668">
        <v>17458.629999999997</v>
      </c>
      <c r="E64" s="681">
        <v>1</v>
      </c>
      <c r="F64" s="669">
        <v>17458.629999999997</v>
      </c>
    </row>
    <row r="65" spans="1:6" ht="14.4" customHeight="1" x14ac:dyDescent="0.3">
      <c r="A65" s="693" t="s">
        <v>3583</v>
      </c>
      <c r="B65" s="668"/>
      <c r="C65" s="681">
        <v>0</v>
      </c>
      <c r="D65" s="668">
        <v>577.27</v>
      </c>
      <c r="E65" s="681">
        <v>1</v>
      </c>
      <c r="F65" s="669">
        <v>577.27</v>
      </c>
    </row>
    <row r="66" spans="1:6" ht="14.4" customHeight="1" x14ac:dyDescent="0.3">
      <c r="A66" s="693" t="s">
        <v>5327</v>
      </c>
      <c r="B66" s="668"/>
      <c r="C66" s="681"/>
      <c r="D66" s="668">
        <v>0</v>
      </c>
      <c r="E66" s="681"/>
      <c r="F66" s="669">
        <v>0</v>
      </c>
    </row>
    <row r="67" spans="1:6" ht="14.4" customHeight="1" x14ac:dyDescent="0.3">
      <c r="A67" s="693" t="s">
        <v>5328</v>
      </c>
      <c r="B67" s="668">
        <v>0</v>
      </c>
      <c r="C67" s="681"/>
      <c r="D67" s="668"/>
      <c r="E67" s="681"/>
      <c r="F67" s="669">
        <v>0</v>
      </c>
    </row>
    <row r="68" spans="1:6" ht="14.4" customHeight="1" x14ac:dyDescent="0.3">
      <c r="A68" s="693" t="s">
        <v>3576</v>
      </c>
      <c r="B68" s="668"/>
      <c r="C68" s="681">
        <v>0</v>
      </c>
      <c r="D68" s="668">
        <v>651.48</v>
      </c>
      <c r="E68" s="681">
        <v>1</v>
      </c>
      <c r="F68" s="669">
        <v>651.48</v>
      </c>
    </row>
    <row r="69" spans="1:6" ht="14.4" customHeight="1" x14ac:dyDescent="0.3">
      <c r="A69" s="693" t="s">
        <v>3578</v>
      </c>
      <c r="B69" s="668"/>
      <c r="C69" s="681">
        <v>0</v>
      </c>
      <c r="D69" s="668">
        <v>50.06</v>
      </c>
      <c r="E69" s="681">
        <v>1</v>
      </c>
      <c r="F69" s="669">
        <v>50.06</v>
      </c>
    </row>
    <row r="70" spans="1:6" ht="14.4" customHeight="1" x14ac:dyDescent="0.3">
      <c r="A70" s="693" t="s">
        <v>3555</v>
      </c>
      <c r="B70" s="668"/>
      <c r="C70" s="681">
        <v>0</v>
      </c>
      <c r="D70" s="668">
        <v>2094.96</v>
      </c>
      <c r="E70" s="681">
        <v>1</v>
      </c>
      <c r="F70" s="669">
        <v>2094.96</v>
      </c>
    </row>
    <row r="71" spans="1:6" ht="14.4" customHeight="1" x14ac:dyDescent="0.3">
      <c r="A71" s="693" t="s">
        <v>3589</v>
      </c>
      <c r="B71" s="668">
        <v>0</v>
      </c>
      <c r="C71" s="681">
        <v>0</v>
      </c>
      <c r="D71" s="668">
        <v>26665.729999999985</v>
      </c>
      <c r="E71" s="681">
        <v>1</v>
      </c>
      <c r="F71" s="669">
        <v>26665.729999999985</v>
      </c>
    </row>
    <row r="72" spans="1:6" ht="14.4" customHeight="1" x14ac:dyDescent="0.3">
      <c r="A72" s="693" t="s">
        <v>3610</v>
      </c>
      <c r="B72" s="668"/>
      <c r="C72" s="681"/>
      <c r="D72" s="668">
        <v>0</v>
      </c>
      <c r="E72" s="681"/>
      <c r="F72" s="669">
        <v>0</v>
      </c>
    </row>
    <row r="73" spans="1:6" ht="14.4" customHeight="1" x14ac:dyDescent="0.3">
      <c r="A73" s="693" t="s">
        <v>3591</v>
      </c>
      <c r="B73" s="668"/>
      <c r="C73" s="681">
        <v>0</v>
      </c>
      <c r="D73" s="668">
        <v>8372.76</v>
      </c>
      <c r="E73" s="681">
        <v>1</v>
      </c>
      <c r="F73" s="669">
        <v>8372.76</v>
      </c>
    </row>
    <row r="74" spans="1:6" ht="14.4" customHeight="1" x14ac:dyDescent="0.3">
      <c r="A74" s="693" t="s">
        <v>5329</v>
      </c>
      <c r="B74" s="668"/>
      <c r="C74" s="681">
        <v>0</v>
      </c>
      <c r="D74" s="668">
        <v>141.04</v>
      </c>
      <c r="E74" s="681">
        <v>1</v>
      </c>
      <c r="F74" s="669">
        <v>141.04</v>
      </c>
    </row>
    <row r="75" spans="1:6" ht="14.4" customHeight="1" x14ac:dyDescent="0.3">
      <c r="A75" s="693" t="s">
        <v>3593</v>
      </c>
      <c r="B75" s="668"/>
      <c r="C75" s="681">
        <v>0</v>
      </c>
      <c r="D75" s="668">
        <v>1112.06</v>
      </c>
      <c r="E75" s="681">
        <v>1</v>
      </c>
      <c r="F75" s="669">
        <v>1112.06</v>
      </c>
    </row>
    <row r="76" spans="1:6" ht="14.4" customHeight="1" x14ac:dyDescent="0.3">
      <c r="A76" s="693" t="s">
        <v>3618</v>
      </c>
      <c r="B76" s="668"/>
      <c r="C76" s="681">
        <v>0</v>
      </c>
      <c r="D76" s="668">
        <v>1037.32</v>
      </c>
      <c r="E76" s="681">
        <v>1</v>
      </c>
      <c r="F76" s="669">
        <v>1037.32</v>
      </c>
    </row>
    <row r="77" spans="1:6" ht="14.4" customHeight="1" x14ac:dyDescent="0.3">
      <c r="A77" s="693" t="s">
        <v>3602</v>
      </c>
      <c r="B77" s="668"/>
      <c r="C77" s="681">
        <v>0</v>
      </c>
      <c r="D77" s="668">
        <v>792.8399999999998</v>
      </c>
      <c r="E77" s="681">
        <v>1</v>
      </c>
      <c r="F77" s="669">
        <v>792.8399999999998</v>
      </c>
    </row>
    <row r="78" spans="1:6" ht="14.4" customHeight="1" x14ac:dyDescent="0.3">
      <c r="A78" s="693" t="s">
        <v>5330</v>
      </c>
      <c r="B78" s="668"/>
      <c r="C78" s="681">
        <v>0</v>
      </c>
      <c r="D78" s="668">
        <v>23.06</v>
      </c>
      <c r="E78" s="681">
        <v>1</v>
      </c>
      <c r="F78" s="669">
        <v>23.06</v>
      </c>
    </row>
    <row r="79" spans="1:6" ht="14.4" customHeight="1" x14ac:dyDescent="0.3">
      <c r="A79" s="693" t="s">
        <v>3533</v>
      </c>
      <c r="B79" s="668">
        <v>0</v>
      </c>
      <c r="C79" s="681">
        <v>0</v>
      </c>
      <c r="D79" s="668">
        <v>848.35</v>
      </c>
      <c r="E79" s="681">
        <v>1</v>
      </c>
      <c r="F79" s="669">
        <v>848.35</v>
      </c>
    </row>
    <row r="80" spans="1:6" ht="14.4" customHeight="1" x14ac:dyDescent="0.3">
      <c r="A80" s="693" t="s">
        <v>3554</v>
      </c>
      <c r="B80" s="668"/>
      <c r="C80" s="681">
        <v>0</v>
      </c>
      <c r="D80" s="668">
        <v>789.2399999999999</v>
      </c>
      <c r="E80" s="681">
        <v>1</v>
      </c>
      <c r="F80" s="669">
        <v>789.2399999999999</v>
      </c>
    </row>
    <row r="81" spans="1:6" ht="14.4" customHeight="1" x14ac:dyDescent="0.3">
      <c r="A81" s="693" t="s">
        <v>3543</v>
      </c>
      <c r="B81" s="668"/>
      <c r="C81" s="681">
        <v>0</v>
      </c>
      <c r="D81" s="668">
        <v>1300.7400000000002</v>
      </c>
      <c r="E81" s="681">
        <v>1</v>
      </c>
      <c r="F81" s="669">
        <v>1300.7400000000002</v>
      </c>
    </row>
    <row r="82" spans="1:6" ht="14.4" customHeight="1" x14ac:dyDescent="0.3">
      <c r="A82" s="693" t="s">
        <v>3622</v>
      </c>
      <c r="B82" s="668"/>
      <c r="C82" s="681">
        <v>0</v>
      </c>
      <c r="D82" s="668">
        <v>2464.4</v>
      </c>
      <c r="E82" s="681">
        <v>1</v>
      </c>
      <c r="F82" s="669">
        <v>2464.4</v>
      </c>
    </row>
    <row r="83" spans="1:6" ht="14.4" customHeight="1" x14ac:dyDescent="0.3">
      <c r="A83" s="693" t="s">
        <v>3584</v>
      </c>
      <c r="B83" s="668"/>
      <c r="C83" s="681">
        <v>0</v>
      </c>
      <c r="D83" s="668">
        <v>352.72</v>
      </c>
      <c r="E83" s="681">
        <v>1</v>
      </c>
      <c r="F83" s="669">
        <v>352.72</v>
      </c>
    </row>
    <row r="84" spans="1:6" ht="14.4" customHeight="1" thickBot="1" x14ac:dyDescent="0.35">
      <c r="A84" s="691" t="s">
        <v>3597</v>
      </c>
      <c r="B84" s="683"/>
      <c r="C84" s="684">
        <v>0</v>
      </c>
      <c r="D84" s="683">
        <v>267.92999999999995</v>
      </c>
      <c r="E84" s="684">
        <v>1</v>
      </c>
      <c r="F84" s="685">
        <v>267.92999999999995</v>
      </c>
    </row>
    <row r="85" spans="1:6" ht="14.4" customHeight="1" thickBot="1" x14ac:dyDescent="0.35">
      <c r="A85" s="686" t="s">
        <v>3</v>
      </c>
      <c r="B85" s="687">
        <v>10774.869999999999</v>
      </c>
      <c r="C85" s="688">
        <v>4.3695817799502344E-2</v>
      </c>
      <c r="D85" s="687">
        <v>235813.25999999998</v>
      </c>
      <c r="E85" s="688">
        <v>0.9563041822004974</v>
      </c>
      <c r="F85" s="689">
        <v>246588.13000000003</v>
      </c>
    </row>
  </sheetData>
  <mergeCells count="3">
    <mergeCell ref="A1:F1"/>
    <mergeCell ref="B3:C3"/>
    <mergeCell ref="D3:E3"/>
  </mergeCells>
  <conditionalFormatting sqref="C5:C1048576">
    <cfRule type="cellIs" dxfId="43" priority="12" stopIfTrue="1" operator="greaterThan">
      <formula>0.2</formula>
    </cfRule>
  </conditionalFormatting>
  <conditionalFormatting sqref="F5:F18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{BBF2D403-F936-41F0-ACF7-FBE04FC27FFC}</x14:id>
        </ext>
      </extLst>
    </cfRule>
  </conditionalFormatting>
  <conditionalFormatting sqref="F21:F84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{9777F493-03E6-48D0-8962-658D4CDD50EB}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BF2D403-F936-41F0-ACF7-FBE04FC27FF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F5:F18</xm:sqref>
        </x14:conditionalFormatting>
        <x14:conditionalFormatting xmlns:xm="http://schemas.microsoft.com/office/excel/2006/main">
          <x14:cfRule type="dataBar" id="{9777F493-03E6-48D0-8962-658D4CDD50EB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F21:F84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1">
    <tabColor theme="0" tint="-0.249977111117893"/>
    <pageSetUpPr fitToPage="1"/>
  </sheetPr>
  <dimension ref="A1:M530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22.21875" style="254" customWidth="1"/>
    <col min="2" max="2" width="8.88671875" style="254" bestFit="1" customWidth="1"/>
    <col min="3" max="3" width="7" style="254" bestFit="1" customWidth="1"/>
    <col min="4" max="5" width="22.21875" style="254" customWidth="1"/>
    <col min="6" max="6" width="6.6640625" style="336" customWidth="1"/>
    <col min="7" max="7" width="10" style="336" customWidth="1"/>
    <col min="8" max="8" width="6.77734375" style="339" customWidth="1"/>
    <col min="9" max="9" width="6.6640625" style="336" customWidth="1"/>
    <col min="10" max="10" width="10" style="336" customWidth="1"/>
    <col min="11" max="11" width="6.77734375" style="339" customWidth="1"/>
    <col min="12" max="12" width="6.6640625" style="336" customWidth="1"/>
    <col min="13" max="13" width="10" style="336" customWidth="1"/>
    <col min="14" max="16384" width="8.88671875" style="254"/>
  </cols>
  <sheetData>
    <row r="1" spans="1:13" ht="18.600000000000001" customHeight="1" thickBot="1" x14ac:dyDescent="0.4">
      <c r="A1" s="519" t="s">
        <v>5336</v>
      </c>
      <c r="B1" s="519"/>
      <c r="C1" s="519"/>
      <c r="D1" s="519"/>
      <c r="E1" s="519"/>
      <c r="F1" s="519"/>
      <c r="G1" s="519"/>
      <c r="H1" s="519"/>
      <c r="I1" s="519"/>
      <c r="J1" s="519"/>
      <c r="K1" s="519"/>
      <c r="L1" s="481"/>
      <c r="M1" s="481"/>
    </row>
    <row r="2" spans="1:13" ht="14.4" customHeight="1" thickBot="1" x14ac:dyDescent="0.35">
      <c r="A2" s="382" t="s">
        <v>310</v>
      </c>
      <c r="B2" s="335"/>
      <c r="C2" s="335"/>
      <c r="D2" s="335"/>
      <c r="E2" s="335"/>
      <c r="F2" s="343"/>
      <c r="G2" s="343"/>
      <c r="H2" s="344"/>
      <c r="I2" s="343"/>
      <c r="J2" s="343"/>
      <c r="K2" s="344"/>
      <c r="L2" s="343"/>
    </row>
    <row r="3" spans="1:13" ht="14.4" customHeight="1" thickBot="1" x14ac:dyDescent="0.35">
      <c r="E3" s="104" t="s">
        <v>159</v>
      </c>
      <c r="F3" s="47">
        <f>SUBTOTAL(9,F6:F1048576)</f>
        <v>231</v>
      </c>
      <c r="G3" s="47">
        <f>SUBTOTAL(9,G6:G1048576)</f>
        <v>10774.87</v>
      </c>
      <c r="H3" s="48">
        <f>IF(M3=0,0,G3/M3)</f>
        <v>4.3695817799502344E-2</v>
      </c>
      <c r="I3" s="47">
        <f>SUBTOTAL(9,I6:I1048576)</f>
        <v>1399</v>
      </c>
      <c r="J3" s="47">
        <f>SUBTOTAL(9,J6:J1048576)</f>
        <v>235813.2600000001</v>
      </c>
      <c r="K3" s="48">
        <f>IF(M3=0,0,J3/M3)</f>
        <v>0.95630418220049784</v>
      </c>
      <c r="L3" s="47">
        <f>SUBTOTAL(9,L6:L1048576)</f>
        <v>1630</v>
      </c>
      <c r="M3" s="49">
        <f>SUBTOTAL(9,M6:M1048576)</f>
        <v>246588.13000000006</v>
      </c>
    </row>
    <row r="4" spans="1:13" ht="14.4" customHeight="1" thickBot="1" x14ac:dyDescent="0.35">
      <c r="A4" s="45"/>
      <c r="B4" s="45"/>
      <c r="C4" s="45"/>
      <c r="D4" s="45"/>
      <c r="E4" s="46"/>
      <c r="F4" s="523" t="s">
        <v>161</v>
      </c>
      <c r="G4" s="524"/>
      <c r="H4" s="525"/>
      <c r="I4" s="526" t="s">
        <v>160</v>
      </c>
      <c r="J4" s="524"/>
      <c r="K4" s="525"/>
      <c r="L4" s="527" t="s">
        <v>3</v>
      </c>
      <c r="M4" s="528"/>
    </row>
    <row r="5" spans="1:13" ht="14.4" customHeight="1" thickBot="1" x14ac:dyDescent="0.35">
      <c r="A5" s="752" t="s">
        <v>167</v>
      </c>
      <c r="B5" s="755" t="s">
        <v>163</v>
      </c>
      <c r="C5" s="755" t="s">
        <v>90</v>
      </c>
      <c r="D5" s="755" t="s">
        <v>164</v>
      </c>
      <c r="E5" s="755" t="s">
        <v>165</v>
      </c>
      <c r="F5" s="695" t="s">
        <v>28</v>
      </c>
      <c r="G5" s="695" t="s">
        <v>14</v>
      </c>
      <c r="H5" s="678" t="s">
        <v>166</v>
      </c>
      <c r="I5" s="677" t="s">
        <v>28</v>
      </c>
      <c r="J5" s="695" t="s">
        <v>14</v>
      </c>
      <c r="K5" s="678" t="s">
        <v>166</v>
      </c>
      <c r="L5" s="677" t="s">
        <v>28</v>
      </c>
      <c r="M5" s="696" t="s">
        <v>14</v>
      </c>
    </row>
    <row r="6" spans="1:13" ht="14.4" customHeight="1" x14ac:dyDescent="0.3">
      <c r="A6" s="739" t="s">
        <v>3976</v>
      </c>
      <c r="B6" s="740" t="s">
        <v>3626</v>
      </c>
      <c r="C6" s="740" t="s">
        <v>4067</v>
      </c>
      <c r="D6" s="740" t="s">
        <v>3079</v>
      </c>
      <c r="E6" s="740" t="s">
        <v>3627</v>
      </c>
      <c r="F6" s="229"/>
      <c r="G6" s="229"/>
      <c r="H6" s="745">
        <v>0</v>
      </c>
      <c r="I6" s="229">
        <v>1</v>
      </c>
      <c r="J6" s="229">
        <v>28.81</v>
      </c>
      <c r="K6" s="745">
        <v>1</v>
      </c>
      <c r="L6" s="229">
        <v>1</v>
      </c>
      <c r="M6" s="753">
        <v>28.81</v>
      </c>
    </row>
    <row r="7" spans="1:13" ht="14.4" customHeight="1" x14ac:dyDescent="0.3">
      <c r="A7" s="664" t="s">
        <v>3976</v>
      </c>
      <c r="B7" s="665" t="s">
        <v>3626</v>
      </c>
      <c r="C7" s="665" t="s">
        <v>4594</v>
      </c>
      <c r="D7" s="665" t="s">
        <v>3079</v>
      </c>
      <c r="E7" s="665" t="s">
        <v>4595</v>
      </c>
      <c r="F7" s="668"/>
      <c r="G7" s="668"/>
      <c r="H7" s="681"/>
      <c r="I7" s="668">
        <v>1</v>
      </c>
      <c r="J7" s="668">
        <v>0</v>
      </c>
      <c r="K7" s="681"/>
      <c r="L7" s="668">
        <v>1</v>
      </c>
      <c r="M7" s="669">
        <v>0</v>
      </c>
    </row>
    <row r="8" spans="1:13" ht="14.4" customHeight="1" x14ac:dyDescent="0.3">
      <c r="A8" s="664" t="s">
        <v>3976</v>
      </c>
      <c r="B8" s="665" t="s">
        <v>3626</v>
      </c>
      <c r="C8" s="665" t="s">
        <v>2653</v>
      </c>
      <c r="D8" s="665" t="s">
        <v>2654</v>
      </c>
      <c r="E8" s="665" t="s">
        <v>3629</v>
      </c>
      <c r="F8" s="668"/>
      <c r="G8" s="668"/>
      <c r="H8" s="681">
        <v>0</v>
      </c>
      <c r="I8" s="668">
        <v>1</v>
      </c>
      <c r="J8" s="668">
        <v>57.64</v>
      </c>
      <c r="K8" s="681">
        <v>1</v>
      </c>
      <c r="L8" s="668">
        <v>1</v>
      </c>
      <c r="M8" s="669">
        <v>57.64</v>
      </c>
    </row>
    <row r="9" spans="1:13" ht="14.4" customHeight="1" x14ac:dyDescent="0.3">
      <c r="A9" s="664" t="s">
        <v>3976</v>
      </c>
      <c r="B9" s="665" t="s">
        <v>3626</v>
      </c>
      <c r="C9" s="665" t="s">
        <v>4128</v>
      </c>
      <c r="D9" s="665" t="s">
        <v>2654</v>
      </c>
      <c r="E9" s="665" t="s">
        <v>4129</v>
      </c>
      <c r="F9" s="668"/>
      <c r="G9" s="668"/>
      <c r="H9" s="681"/>
      <c r="I9" s="668">
        <v>2</v>
      </c>
      <c r="J9" s="668">
        <v>0</v>
      </c>
      <c r="K9" s="681"/>
      <c r="L9" s="668">
        <v>2</v>
      </c>
      <c r="M9" s="669">
        <v>0</v>
      </c>
    </row>
    <row r="10" spans="1:13" ht="14.4" customHeight="1" x14ac:dyDescent="0.3">
      <c r="A10" s="664" t="s">
        <v>3976</v>
      </c>
      <c r="B10" s="665" t="s">
        <v>3675</v>
      </c>
      <c r="C10" s="665" t="s">
        <v>4099</v>
      </c>
      <c r="D10" s="665" t="s">
        <v>4100</v>
      </c>
      <c r="E10" s="665" t="s">
        <v>4101</v>
      </c>
      <c r="F10" s="668"/>
      <c r="G10" s="668"/>
      <c r="H10" s="681"/>
      <c r="I10" s="668">
        <v>2</v>
      </c>
      <c r="J10" s="668">
        <v>0</v>
      </c>
      <c r="K10" s="681"/>
      <c r="L10" s="668">
        <v>2</v>
      </c>
      <c r="M10" s="669">
        <v>0</v>
      </c>
    </row>
    <row r="11" spans="1:13" ht="14.4" customHeight="1" x14ac:dyDescent="0.3">
      <c r="A11" s="664" t="s">
        <v>3976</v>
      </c>
      <c r="B11" s="665" t="s">
        <v>3681</v>
      </c>
      <c r="C11" s="665" t="s">
        <v>4061</v>
      </c>
      <c r="D11" s="665" t="s">
        <v>2680</v>
      </c>
      <c r="E11" s="665" t="s">
        <v>3684</v>
      </c>
      <c r="F11" s="668"/>
      <c r="G11" s="668"/>
      <c r="H11" s="681">
        <v>0</v>
      </c>
      <c r="I11" s="668">
        <v>4</v>
      </c>
      <c r="J11" s="668">
        <v>5542.48</v>
      </c>
      <c r="K11" s="681">
        <v>1</v>
      </c>
      <c r="L11" s="668">
        <v>4</v>
      </c>
      <c r="M11" s="669">
        <v>5542.48</v>
      </c>
    </row>
    <row r="12" spans="1:13" ht="14.4" customHeight="1" x14ac:dyDescent="0.3">
      <c r="A12" s="664" t="s">
        <v>3976</v>
      </c>
      <c r="B12" s="665" t="s">
        <v>3681</v>
      </c>
      <c r="C12" s="665" t="s">
        <v>2679</v>
      </c>
      <c r="D12" s="665" t="s">
        <v>2680</v>
      </c>
      <c r="E12" s="665" t="s">
        <v>3690</v>
      </c>
      <c r="F12" s="668"/>
      <c r="G12" s="668"/>
      <c r="H12" s="681">
        <v>0</v>
      </c>
      <c r="I12" s="668">
        <v>4</v>
      </c>
      <c r="J12" s="668">
        <v>7389.96</v>
      </c>
      <c r="K12" s="681">
        <v>1</v>
      </c>
      <c r="L12" s="668">
        <v>4</v>
      </c>
      <c r="M12" s="669">
        <v>7389.96</v>
      </c>
    </row>
    <row r="13" spans="1:13" ht="14.4" customHeight="1" x14ac:dyDescent="0.3">
      <c r="A13" s="664" t="s">
        <v>3976</v>
      </c>
      <c r="B13" s="665" t="s">
        <v>3691</v>
      </c>
      <c r="C13" s="665" t="s">
        <v>3029</v>
      </c>
      <c r="D13" s="665" t="s">
        <v>3030</v>
      </c>
      <c r="E13" s="665" t="s">
        <v>3692</v>
      </c>
      <c r="F13" s="668"/>
      <c r="G13" s="668"/>
      <c r="H13" s="681">
        <v>0</v>
      </c>
      <c r="I13" s="668">
        <v>11</v>
      </c>
      <c r="J13" s="668">
        <v>1027.73</v>
      </c>
      <c r="K13" s="681">
        <v>1</v>
      </c>
      <c r="L13" s="668">
        <v>11</v>
      </c>
      <c r="M13" s="669">
        <v>1027.73</v>
      </c>
    </row>
    <row r="14" spans="1:13" ht="14.4" customHeight="1" x14ac:dyDescent="0.3">
      <c r="A14" s="664" t="s">
        <v>3976</v>
      </c>
      <c r="B14" s="665" t="s">
        <v>3691</v>
      </c>
      <c r="C14" s="665" t="s">
        <v>4709</v>
      </c>
      <c r="D14" s="665" t="s">
        <v>3982</v>
      </c>
      <c r="E14" s="665"/>
      <c r="F14" s="668">
        <v>1</v>
      </c>
      <c r="G14" s="668">
        <v>0</v>
      </c>
      <c r="H14" s="681"/>
      <c r="I14" s="668"/>
      <c r="J14" s="668"/>
      <c r="K14" s="681"/>
      <c r="L14" s="668">
        <v>1</v>
      </c>
      <c r="M14" s="669">
        <v>0</v>
      </c>
    </row>
    <row r="15" spans="1:13" ht="14.4" customHeight="1" x14ac:dyDescent="0.3">
      <c r="A15" s="664" t="s">
        <v>3976</v>
      </c>
      <c r="B15" s="665" t="s">
        <v>3705</v>
      </c>
      <c r="C15" s="665" t="s">
        <v>546</v>
      </c>
      <c r="D15" s="665" t="s">
        <v>547</v>
      </c>
      <c r="E15" s="665" t="s">
        <v>3707</v>
      </c>
      <c r="F15" s="668">
        <v>2</v>
      </c>
      <c r="G15" s="668">
        <v>262.64</v>
      </c>
      <c r="H15" s="681">
        <v>1</v>
      </c>
      <c r="I15" s="668"/>
      <c r="J15" s="668"/>
      <c r="K15" s="681">
        <v>0</v>
      </c>
      <c r="L15" s="668">
        <v>2</v>
      </c>
      <c r="M15" s="669">
        <v>262.64</v>
      </c>
    </row>
    <row r="16" spans="1:13" ht="14.4" customHeight="1" x14ac:dyDescent="0.3">
      <c r="A16" s="664" t="s">
        <v>3976</v>
      </c>
      <c r="B16" s="665" t="s">
        <v>3705</v>
      </c>
      <c r="C16" s="665" t="s">
        <v>4096</v>
      </c>
      <c r="D16" s="665" t="s">
        <v>547</v>
      </c>
      <c r="E16" s="665" t="s">
        <v>4097</v>
      </c>
      <c r="F16" s="668">
        <v>1</v>
      </c>
      <c r="G16" s="668">
        <v>0</v>
      </c>
      <c r="H16" s="681"/>
      <c r="I16" s="668"/>
      <c r="J16" s="668"/>
      <c r="K16" s="681"/>
      <c r="L16" s="668">
        <v>1</v>
      </c>
      <c r="M16" s="669">
        <v>0</v>
      </c>
    </row>
    <row r="17" spans="1:13" ht="14.4" customHeight="1" x14ac:dyDescent="0.3">
      <c r="A17" s="664" t="s">
        <v>3976</v>
      </c>
      <c r="B17" s="665" t="s">
        <v>3741</v>
      </c>
      <c r="C17" s="665" t="s">
        <v>2585</v>
      </c>
      <c r="D17" s="665" t="s">
        <v>2586</v>
      </c>
      <c r="E17" s="665" t="s">
        <v>3743</v>
      </c>
      <c r="F17" s="668"/>
      <c r="G17" s="668"/>
      <c r="H17" s="681">
        <v>0</v>
      </c>
      <c r="I17" s="668">
        <v>2</v>
      </c>
      <c r="J17" s="668">
        <v>20.82</v>
      </c>
      <c r="K17" s="681">
        <v>1</v>
      </c>
      <c r="L17" s="668">
        <v>2</v>
      </c>
      <c r="M17" s="669">
        <v>20.82</v>
      </c>
    </row>
    <row r="18" spans="1:13" ht="14.4" customHeight="1" x14ac:dyDescent="0.3">
      <c r="A18" s="664" t="s">
        <v>3976</v>
      </c>
      <c r="B18" s="665" t="s">
        <v>3741</v>
      </c>
      <c r="C18" s="665" t="s">
        <v>4075</v>
      </c>
      <c r="D18" s="665" t="s">
        <v>2586</v>
      </c>
      <c r="E18" s="665" t="s">
        <v>4076</v>
      </c>
      <c r="F18" s="668"/>
      <c r="G18" s="668"/>
      <c r="H18" s="681"/>
      <c r="I18" s="668">
        <v>7</v>
      </c>
      <c r="J18" s="668">
        <v>0</v>
      </c>
      <c r="K18" s="681"/>
      <c r="L18" s="668">
        <v>7</v>
      </c>
      <c r="M18" s="669">
        <v>0</v>
      </c>
    </row>
    <row r="19" spans="1:13" ht="14.4" customHeight="1" x14ac:dyDescent="0.3">
      <c r="A19" s="664" t="s">
        <v>3976</v>
      </c>
      <c r="B19" s="665" t="s">
        <v>3780</v>
      </c>
      <c r="C19" s="665" t="s">
        <v>4706</v>
      </c>
      <c r="D19" s="665" t="s">
        <v>4707</v>
      </c>
      <c r="E19" s="665" t="s">
        <v>4708</v>
      </c>
      <c r="F19" s="668"/>
      <c r="G19" s="668"/>
      <c r="H19" s="681">
        <v>0</v>
      </c>
      <c r="I19" s="668">
        <v>1</v>
      </c>
      <c r="J19" s="668">
        <v>181.13</v>
      </c>
      <c r="K19" s="681">
        <v>1</v>
      </c>
      <c r="L19" s="668">
        <v>1</v>
      </c>
      <c r="M19" s="669">
        <v>181.13</v>
      </c>
    </row>
    <row r="20" spans="1:13" ht="14.4" customHeight="1" x14ac:dyDescent="0.3">
      <c r="A20" s="664" t="s">
        <v>3976</v>
      </c>
      <c r="B20" s="665" t="s">
        <v>3780</v>
      </c>
      <c r="C20" s="665" t="s">
        <v>2716</v>
      </c>
      <c r="D20" s="665" t="s">
        <v>3781</v>
      </c>
      <c r="E20" s="665" t="s">
        <v>3722</v>
      </c>
      <c r="F20" s="668"/>
      <c r="G20" s="668"/>
      <c r="H20" s="681">
        <v>0</v>
      </c>
      <c r="I20" s="668">
        <v>1</v>
      </c>
      <c r="J20" s="668">
        <v>58.86</v>
      </c>
      <c r="K20" s="681">
        <v>1</v>
      </c>
      <c r="L20" s="668">
        <v>1</v>
      </c>
      <c r="M20" s="669">
        <v>58.86</v>
      </c>
    </row>
    <row r="21" spans="1:13" ht="14.4" customHeight="1" x14ac:dyDescent="0.3">
      <c r="A21" s="664" t="s">
        <v>3976</v>
      </c>
      <c r="B21" s="665" t="s">
        <v>3780</v>
      </c>
      <c r="C21" s="665" t="s">
        <v>2719</v>
      </c>
      <c r="D21" s="665" t="s">
        <v>2724</v>
      </c>
      <c r="E21" s="665" t="s">
        <v>3779</v>
      </c>
      <c r="F21" s="668"/>
      <c r="G21" s="668"/>
      <c r="H21" s="681">
        <v>0</v>
      </c>
      <c r="I21" s="668">
        <v>3</v>
      </c>
      <c r="J21" s="668">
        <v>353.19</v>
      </c>
      <c r="K21" s="681">
        <v>1</v>
      </c>
      <c r="L21" s="668">
        <v>3</v>
      </c>
      <c r="M21" s="669">
        <v>353.19</v>
      </c>
    </row>
    <row r="22" spans="1:13" ht="14.4" customHeight="1" x14ac:dyDescent="0.3">
      <c r="A22" s="664" t="s">
        <v>3976</v>
      </c>
      <c r="B22" s="665" t="s">
        <v>3780</v>
      </c>
      <c r="C22" s="665" t="s">
        <v>2833</v>
      </c>
      <c r="D22" s="665" t="s">
        <v>2838</v>
      </c>
      <c r="E22" s="665" t="s">
        <v>3783</v>
      </c>
      <c r="F22" s="668"/>
      <c r="G22" s="668"/>
      <c r="H22" s="681">
        <v>0</v>
      </c>
      <c r="I22" s="668">
        <v>8</v>
      </c>
      <c r="J22" s="668">
        <v>1449.04</v>
      </c>
      <c r="K22" s="681">
        <v>1</v>
      </c>
      <c r="L22" s="668">
        <v>8</v>
      </c>
      <c r="M22" s="669">
        <v>1449.04</v>
      </c>
    </row>
    <row r="23" spans="1:13" ht="14.4" customHeight="1" x14ac:dyDescent="0.3">
      <c r="A23" s="664" t="s">
        <v>3976</v>
      </c>
      <c r="B23" s="665" t="s">
        <v>3785</v>
      </c>
      <c r="C23" s="665" t="s">
        <v>2764</v>
      </c>
      <c r="D23" s="665" t="s">
        <v>2761</v>
      </c>
      <c r="E23" s="665" t="s">
        <v>3779</v>
      </c>
      <c r="F23" s="668"/>
      <c r="G23" s="668"/>
      <c r="H23" s="681">
        <v>0</v>
      </c>
      <c r="I23" s="668">
        <v>1</v>
      </c>
      <c r="J23" s="668">
        <v>181.13</v>
      </c>
      <c r="K23" s="681">
        <v>1</v>
      </c>
      <c r="L23" s="668">
        <v>1</v>
      </c>
      <c r="M23" s="669">
        <v>181.13</v>
      </c>
    </row>
    <row r="24" spans="1:13" ht="14.4" customHeight="1" x14ac:dyDescent="0.3">
      <c r="A24" s="664" t="s">
        <v>3976</v>
      </c>
      <c r="B24" s="665" t="s">
        <v>3785</v>
      </c>
      <c r="C24" s="665" t="s">
        <v>4710</v>
      </c>
      <c r="D24" s="665" t="s">
        <v>4711</v>
      </c>
      <c r="E24" s="665" t="s">
        <v>3783</v>
      </c>
      <c r="F24" s="668"/>
      <c r="G24" s="668"/>
      <c r="H24" s="681">
        <v>0</v>
      </c>
      <c r="I24" s="668">
        <v>1</v>
      </c>
      <c r="J24" s="668">
        <v>278.64</v>
      </c>
      <c r="K24" s="681">
        <v>1</v>
      </c>
      <c r="L24" s="668">
        <v>1</v>
      </c>
      <c r="M24" s="669">
        <v>278.64</v>
      </c>
    </row>
    <row r="25" spans="1:13" ht="14.4" customHeight="1" x14ac:dyDescent="0.3">
      <c r="A25" s="664" t="s">
        <v>3977</v>
      </c>
      <c r="B25" s="665" t="s">
        <v>5331</v>
      </c>
      <c r="C25" s="665" t="s">
        <v>5005</v>
      </c>
      <c r="D25" s="665" t="s">
        <v>5006</v>
      </c>
      <c r="E25" s="665" t="s">
        <v>5007</v>
      </c>
      <c r="F25" s="668">
        <v>3</v>
      </c>
      <c r="G25" s="668">
        <v>0</v>
      </c>
      <c r="H25" s="681"/>
      <c r="I25" s="668"/>
      <c r="J25" s="668"/>
      <c r="K25" s="681"/>
      <c r="L25" s="668">
        <v>3</v>
      </c>
      <c r="M25" s="669">
        <v>0</v>
      </c>
    </row>
    <row r="26" spans="1:13" ht="14.4" customHeight="1" x14ac:dyDescent="0.3">
      <c r="A26" s="664" t="s">
        <v>3977</v>
      </c>
      <c r="B26" s="665" t="s">
        <v>3626</v>
      </c>
      <c r="C26" s="665" t="s">
        <v>4971</v>
      </c>
      <c r="D26" s="665" t="s">
        <v>4972</v>
      </c>
      <c r="E26" s="665" t="s">
        <v>3628</v>
      </c>
      <c r="F26" s="668">
        <v>1</v>
      </c>
      <c r="G26" s="668">
        <v>0</v>
      </c>
      <c r="H26" s="681"/>
      <c r="I26" s="668"/>
      <c r="J26" s="668"/>
      <c r="K26" s="681"/>
      <c r="L26" s="668">
        <v>1</v>
      </c>
      <c r="M26" s="669">
        <v>0</v>
      </c>
    </row>
    <row r="27" spans="1:13" ht="14.4" customHeight="1" x14ac:dyDescent="0.3">
      <c r="A27" s="664" t="s">
        <v>3977</v>
      </c>
      <c r="B27" s="665" t="s">
        <v>3626</v>
      </c>
      <c r="C27" s="665" t="s">
        <v>4067</v>
      </c>
      <c r="D27" s="665" t="s">
        <v>3079</v>
      </c>
      <c r="E27" s="665" t="s">
        <v>3627</v>
      </c>
      <c r="F27" s="668"/>
      <c r="G27" s="668"/>
      <c r="H27" s="681">
        <v>0</v>
      </c>
      <c r="I27" s="668">
        <v>9</v>
      </c>
      <c r="J27" s="668">
        <v>259.28999999999996</v>
      </c>
      <c r="K27" s="681">
        <v>1</v>
      </c>
      <c r="L27" s="668">
        <v>9</v>
      </c>
      <c r="M27" s="669">
        <v>259.28999999999996</v>
      </c>
    </row>
    <row r="28" spans="1:13" ht="14.4" customHeight="1" x14ac:dyDescent="0.3">
      <c r="A28" s="664" t="s">
        <v>3977</v>
      </c>
      <c r="B28" s="665" t="s">
        <v>3626</v>
      </c>
      <c r="C28" s="665" t="s">
        <v>4594</v>
      </c>
      <c r="D28" s="665" t="s">
        <v>3079</v>
      </c>
      <c r="E28" s="665" t="s">
        <v>4595</v>
      </c>
      <c r="F28" s="668"/>
      <c r="G28" s="668"/>
      <c r="H28" s="681"/>
      <c r="I28" s="668">
        <v>1</v>
      </c>
      <c r="J28" s="668">
        <v>0</v>
      </c>
      <c r="K28" s="681"/>
      <c r="L28" s="668">
        <v>1</v>
      </c>
      <c r="M28" s="669">
        <v>0</v>
      </c>
    </row>
    <row r="29" spans="1:13" ht="14.4" customHeight="1" x14ac:dyDescent="0.3">
      <c r="A29" s="664" t="s">
        <v>3977</v>
      </c>
      <c r="B29" s="665" t="s">
        <v>3626</v>
      </c>
      <c r="C29" s="665" t="s">
        <v>4676</v>
      </c>
      <c r="D29" s="665" t="s">
        <v>3079</v>
      </c>
      <c r="E29" s="665" t="s">
        <v>4677</v>
      </c>
      <c r="F29" s="668"/>
      <c r="G29" s="668"/>
      <c r="H29" s="681"/>
      <c r="I29" s="668">
        <v>1</v>
      </c>
      <c r="J29" s="668">
        <v>0</v>
      </c>
      <c r="K29" s="681"/>
      <c r="L29" s="668">
        <v>1</v>
      </c>
      <c r="M29" s="669">
        <v>0</v>
      </c>
    </row>
    <row r="30" spans="1:13" ht="14.4" customHeight="1" x14ac:dyDescent="0.3">
      <c r="A30" s="664" t="s">
        <v>3977</v>
      </c>
      <c r="B30" s="665" t="s">
        <v>3626</v>
      </c>
      <c r="C30" s="665" t="s">
        <v>4973</v>
      </c>
      <c r="D30" s="665" t="s">
        <v>2654</v>
      </c>
      <c r="E30" s="665" t="s">
        <v>4974</v>
      </c>
      <c r="F30" s="668"/>
      <c r="G30" s="668"/>
      <c r="H30" s="681"/>
      <c r="I30" s="668">
        <v>1</v>
      </c>
      <c r="J30" s="668">
        <v>0</v>
      </c>
      <c r="K30" s="681"/>
      <c r="L30" s="668">
        <v>1</v>
      </c>
      <c r="M30" s="669">
        <v>0</v>
      </c>
    </row>
    <row r="31" spans="1:13" ht="14.4" customHeight="1" x14ac:dyDescent="0.3">
      <c r="A31" s="664" t="s">
        <v>3977</v>
      </c>
      <c r="B31" s="665" t="s">
        <v>3626</v>
      </c>
      <c r="C31" s="665" t="s">
        <v>4975</v>
      </c>
      <c r="D31" s="665" t="s">
        <v>4976</v>
      </c>
      <c r="E31" s="665" t="s">
        <v>4977</v>
      </c>
      <c r="F31" s="668">
        <v>3</v>
      </c>
      <c r="G31" s="668">
        <v>0</v>
      </c>
      <c r="H31" s="681"/>
      <c r="I31" s="668"/>
      <c r="J31" s="668"/>
      <c r="K31" s="681"/>
      <c r="L31" s="668">
        <v>3</v>
      </c>
      <c r="M31" s="669">
        <v>0</v>
      </c>
    </row>
    <row r="32" spans="1:13" ht="14.4" customHeight="1" x14ac:dyDescent="0.3">
      <c r="A32" s="664" t="s">
        <v>3977</v>
      </c>
      <c r="B32" s="665" t="s">
        <v>3626</v>
      </c>
      <c r="C32" s="665" t="s">
        <v>4978</v>
      </c>
      <c r="D32" s="665" t="s">
        <v>4972</v>
      </c>
      <c r="E32" s="665" t="s">
        <v>4979</v>
      </c>
      <c r="F32" s="668">
        <v>1</v>
      </c>
      <c r="G32" s="668">
        <v>0</v>
      </c>
      <c r="H32" s="681"/>
      <c r="I32" s="668"/>
      <c r="J32" s="668"/>
      <c r="K32" s="681"/>
      <c r="L32" s="668">
        <v>1</v>
      </c>
      <c r="M32" s="669">
        <v>0</v>
      </c>
    </row>
    <row r="33" spans="1:13" ht="14.4" customHeight="1" x14ac:dyDescent="0.3">
      <c r="A33" s="664" t="s">
        <v>3977</v>
      </c>
      <c r="B33" s="665" t="s">
        <v>3626</v>
      </c>
      <c r="C33" s="665" t="s">
        <v>4980</v>
      </c>
      <c r="D33" s="665" t="s">
        <v>4981</v>
      </c>
      <c r="E33" s="665" t="s">
        <v>4977</v>
      </c>
      <c r="F33" s="668">
        <v>3</v>
      </c>
      <c r="G33" s="668">
        <v>185.28</v>
      </c>
      <c r="H33" s="681">
        <v>1</v>
      </c>
      <c r="I33" s="668"/>
      <c r="J33" s="668"/>
      <c r="K33" s="681">
        <v>0</v>
      </c>
      <c r="L33" s="668">
        <v>3</v>
      </c>
      <c r="M33" s="669">
        <v>185.28</v>
      </c>
    </row>
    <row r="34" spans="1:13" ht="14.4" customHeight="1" x14ac:dyDescent="0.3">
      <c r="A34" s="664" t="s">
        <v>3977</v>
      </c>
      <c r="B34" s="665" t="s">
        <v>3631</v>
      </c>
      <c r="C34" s="665" t="s">
        <v>2622</v>
      </c>
      <c r="D34" s="665" t="s">
        <v>3633</v>
      </c>
      <c r="E34" s="665" t="s">
        <v>3634</v>
      </c>
      <c r="F34" s="668"/>
      <c r="G34" s="668"/>
      <c r="H34" s="681">
        <v>0</v>
      </c>
      <c r="I34" s="668">
        <v>2</v>
      </c>
      <c r="J34" s="668">
        <v>115.28</v>
      </c>
      <c r="K34" s="681">
        <v>1</v>
      </c>
      <c r="L34" s="668">
        <v>2</v>
      </c>
      <c r="M34" s="669">
        <v>115.28</v>
      </c>
    </row>
    <row r="35" spans="1:13" ht="14.4" customHeight="1" x14ac:dyDescent="0.3">
      <c r="A35" s="664" t="s">
        <v>3977</v>
      </c>
      <c r="B35" s="665" t="s">
        <v>3645</v>
      </c>
      <c r="C35" s="665" t="s">
        <v>2882</v>
      </c>
      <c r="D35" s="665" t="s">
        <v>3646</v>
      </c>
      <c r="E35" s="665" t="s">
        <v>3647</v>
      </c>
      <c r="F35" s="668"/>
      <c r="G35" s="668"/>
      <c r="H35" s="681">
        <v>0</v>
      </c>
      <c r="I35" s="668">
        <v>1</v>
      </c>
      <c r="J35" s="668">
        <v>848.35</v>
      </c>
      <c r="K35" s="681">
        <v>1</v>
      </c>
      <c r="L35" s="668">
        <v>1</v>
      </c>
      <c r="M35" s="669">
        <v>848.35</v>
      </c>
    </row>
    <row r="36" spans="1:13" ht="14.4" customHeight="1" x14ac:dyDescent="0.3">
      <c r="A36" s="664" t="s">
        <v>3977</v>
      </c>
      <c r="B36" s="665" t="s">
        <v>3645</v>
      </c>
      <c r="C36" s="665" t="s">
        <v>4889</v>
      </c>
      <c r="D36" s="665" t="s">
        <v>3646</v>
      </c>
      <c r="E36" s="665" t="s">
        <v>4890</v>
      </c>
      <c r="F36" s="668">
        <v>2</v>
      </c>
      <c r="G36" s="668">
        <v>0</v>
      </c>
      <c r="H36" s="681"/>
      <c r="I36" s="668"/>
      <c r="J36" s="668"/>
      <c r="K36" s="681"/>
      <c r="L36" s="668">
        <v>2</v>
      </c>
      <c r="M36" s="669">
        <v>0</v>
      </c>
    </row>
    <row r="37" spans="1:13" ht="14.4" customHeight="1" x14ac:dyDescent="0.3">
      <c r="A37" s="664" t="s">
        <v>3977</v>
      </c>
      <c r="B37" s="665" t="s">
        <v>3666</v>
      </c>
      <c r="C37" s="665" t="s">
        <v>4956</v>
      </c>
      <c r="D37" s="665" t="s">
        <v>2668</v>
      </c>
      <c r="E37" s="665" t="s">
        <v>4957</v>
      </c>
      <c r="F37" s="668">
        <v>3</v>
      </c>
      <c r="G37" s="668">
        <v>0</v>
      </c>
      <c r="H37" s="681"/>
      <c r="I37" s="668"/>
      <c r="J37" s="668"/>
      <c r="K37" s="681"/>
      <c r="L37" s="668">
        <v>3</v>
      </c>
      <c r="M37" s="669">
        <v>0</v>
      </c>
    </row>
    <row r="38" spans="1:13" ht="14.4" customHeight="1" x14ac:dyDescent="0.3">
      <c r="A38" s="664" t="s">
        <v>3977</v>
      </c>
      <c r="B38" s="665" t="s">
        <v>3666</v>
      </c>
      <c r="C38" s="665" t="s">
        <v>4953</v>
      </c>
      <c r="D38" s="665" t="s">
        <v>2668</v>
      </c>
      <c r="E38" s="665" t="s">
        <v>4954</v>
      </c>
      <c r="F38" s="668"/>
      <c r="G38" s="668"/>
      <c r="H38" s="681">
        <v>0</v>
      </c>
      <c r="I38" s="668">
        <v>2</v>
      </c>
      <c r="J38" s="668">
        <v>293.8</v>
      </c>
      <c r="K38" s="681">
        <v>1</v>
      </c>
      <c r="L38" s="668">
        <v>2</v>
      </c>
      <c r="M38" s="669">
        <v>293.8</v>
      </c>
    </row>
    <row r="39" spans="1:13" ht="14.4" customHeight="1" x14ac:dyDescent="0.3">
      <c r="A39" s="664" t="s">
        <v>3977</v>
      </c>
      <c r="B39" s="665" t="s">
        <v>3666</v>
      </c>
      <c r="C39" s="665" t="s">
        <v>4955</v>
      </c>
      <c r="D39" s="665" t="s">
        <v>3041</v>
      </c>
      <c r="E39" s="665" t="s">
        <v>3042</v>
      </c>
      <c r="F39" s="668"/>
      <c r="G39" s="668"/>
      <c r="H39" s="681">
        <v>0</v>
      </c>
      <c r="I39" s="668">
        <v>1</v>
      </c>
      <c r="J39" s="668">
        <v>86.41</v>
      </c>
      <c r="K39" s="681">
        <v>1</v>
      </c>
      <c r="L39" s="668">
        <v>1</v>
      </c>
      <c r="M39" s="669">
        <v>86.41</v>
      </c>
    </row>
    <row r="40" spans="1:13" ht="14.4" customHeight="1" x14ac:dyDescent="0.3">
      <c r="A40" s="664" t="s">
        <v>3977</v>
      </c>
      <c r="B40" s="665" t="s">
        <v>3666</v>
      </c>
      <c r="C40" s="665" t="s">
        <v>3040</v>
      </c>
      <c r="D40" s="665" t="s">
        <v>3041</v>
      </c>
      <c r="E40" s="665" t="s">
        <v>3670</v>
      </c>
      <c r="F40" s="668"/>
      <c r="G40" s="668"/>
      <c r="H40" s="681">
        <v>0</v>
      </c>
      <c r="I40" s="668">
        <v>4</v>
      </c>
      <c r="J40" s="668">
        <v>345.64</v>
      </c>
      <c r="K40" s="681">
        <v>1</v>
      </c>
      <c r="L40" s="668">
        <v>4</v>
      </c>
      <c r="M40" s="669">
        <v>345.64</v>
      </c>
    </row>
    <row r="41" spans="1:13" ht="14.4" customHeight="1" x14ac:dyDescent="0.3">
      <c r="A41" s="664" t="s">
        <v>3977</v>
      </c>
      <c r="B41" s="665" t="s">
        <v>3666</v>
      </c>
      <c r="C41" s="665" t="s">
        <v>2663</v>
      </c>
      <c r="D41" s="665" t="s">
        <v>2664</v>
      </c>
      <c r="E41" s="665" t="s">
        <v>3671</v>
      </c>
      <c r="F41" s="668"/>
      <c r="G41" s="668"/>
      <c r="H41" s="681">
        <v>0</v>
      </c>
      <c r="I41" s="668">
        <v>2</v>
      </c>
      <c r="J41" s="668">
        <v>86.42</v>
      </c>
      <c r="K41" s="681">
        <v>1</v>
      </c>
      <c r="L41" s="668">
        <v>2</v>
      </c>
      <c r="M41" s="669">
        <v>86.42</v>
      </c>
    </row>
    <row r="42" spans="1:13" ht="14.4" customHeight="1" x14ac:dyDescent="0.3">
      <c r="A42" s="664" t="s">
        <v>3977</v>
      </c>
      <c r="B42" s="665" t="s">
        <v>3666</v>
      </c>
      <c r="C42" s="665" t="s">
        <v>2667</v>
      </c>
      <c r="D42" s="665" t="s">
        <v>2668</v>
      </c>
      <c r="E42" s="665" t="s">
        <v>3672</v>
      </c>
      <c r="F42" s="668"/>
      <c r="G42" s="668"/>
      <c r="H42" s="681">
        <v>0</v>
      </c>
      <c r="I42" s="668">
        <v>3</v>
      </c>
      <c r="J42" s="668">
        <v>220.35000000000002</v>
      </c>
      <c r="K42" s="681">
        <v>1</v>
      </c>
      <c r="L42" s="668">
        <v>3</v>
      </c>
      <c r="M42" s="669">
        <v>220.35000000000002</v>
      </c>
    </row>
    <row r="43" spans="1:13" ht="14.4" customHeight="1" x14ac:dyDescent="0.3">
      <c r="A43" s="664" t="s">
        <v>3977</v>
      </c>
      <c r="B43" s="665" t="s">
        <v>3673</v>
      </c>
      <c r="C43" s="665" t="s">
        <v>4859</v>
      </c>
      <c r="D43" s="665" t="s">
        <v>4860</v>
      </c>
      <c r="E43" s="665" t="s">
        <v>4861</v>
      </c>
      <c r="F43" s="668"/>
      <c r="G43" s="668"/>
      <c r="H43" s="681">
        <v>0</v>
      </c>
      <c r="I43" s="668">
        <v>6</v>
      </c>
      <c r="J43" s="668">
        <v>277.5</v>
      </c>
      <c r="K43" s="681">
        <v>1</v>
      </c>
      <c r="L43" s="668">
        <v>6</v>
      </c>
      <c r="M43" s="669">
        <v>277.5</v>
      </c>
    </row>
    <row r="44" spans="1:13" ht="14.4" customHeight="1" x14ac:dyDescent="0.3">
      <c r="A44" s="664" t="s">
        <v>3977</v>
      </c>
      <c r="B44" s="665" t="s">
        <v>3675</v>
      </c>
      <c r="C44" s="665" t="s">
        <v>4099</v>
      </c>
      <c r="D44" s="665" t="s">
        <v>4100</v>
      </c>
      <c r="E44" s="665" t="s">
        <v>4101</v>
      </c>
      <c r="F44" s="668"/>
      <c r="G44" s="668"/>
      <c r="H44" s="681"/>
      <c r="I44" s="668">
        <v>2</v>
      </c>
      <c r="J44" s="668">
        <v>0</v>
      </c>
      <c r="K44" s="681"/>
      <c r="L44" s="668">
        <v>2</v>
      </c>
      <c r="M44" s="669">
        <v>0</v>
      </c>
    </row>
    <row r="45" spans="1:13" ht="14.4" customHeight="1" x14ac:dyDescent="0.3">
      <c r="A45" s="664" t="s">
        <v>3977</v>
      </c>
      <c r="B45" s="665" t="s">
        <v>3675</v>
      </c>
      <c r="C45" s="665" t="s">
        <v>2841</v>
      </c>
      <c r="D45" s="665" t="s">
        <v>3677</v>
      </c>
      <c r="E45" s="665" t="s">
        <v>3678</v>
      </c>
      <c r="F45" s="668"/>
      <c r="G45" s="668"/>
      <c r="H45" s="681">
        <v>0</v>
      </c>
      <c r="I45" s="668">
        <v>2</v>
      </c>
      <c r="J45" s="668">
        <v>241.22</v>
      </c>
      <c r="K45" s="681">
        <v>1</v>
      </c>
      <c r="L45" s="668">
        <v>2</v>
      </c>
      <c r="M45" s="669">
        <v>241.22</v>
      </c>
    </row>
    <row r="46" spans="1:13" ht="14.4" customHeight="1" x14ac:dyDescent="0.3">
      <c r="A46" s="664" t="s">
        <v>3977</v>
      </c>
      <c r="B46" s="665" t="s">
        <v>3675</v>
      </c>
      <c r="C46" s="665" t="s">
        <v>2727</v>
      </c>
      <c r="D46" s="665" t="s">
        <v>3679</v>
      </c>
      <c r="E46" s="665" t="s">
        <v>3680</v>
      </c>
      <c r="F46" s="668"/>
      <c r="G46" s="668"/>
      <c r="H46" s="681">
        <v>0</v>
      </c>
      <c r="I46" s="668">
        <v>4</v>
      </c>
      <c r="J46" s="668">
        <v>738.96</v>
      </c>
      <c r="K46" s="681">
        <v>1</v>
      </c>
      <c r="L46" s="668">
        <v>4</v>
      </c>
      <c r="M46" s="669">
        <v>738.96</v>
      </c>
    </row>
    <row r="47" spans="1:13" ht="14.4" customHeight="1" x14ac:dyDescent="0.3">
      <c r="A47" s="664" t="s">
        <v>3977</v>
      </c>
      <c r="B47" s="665" t="s">
        <v>3681</v>
      </c>
      <c r="C47" s="665" t="s">
        <v>4060</v>
      </c>
      <c r="D47" s="665" t="s">
        <v>2636</v>
      </c>
      <c r="E47" s="665" t="s">
        <v>3688</v>
      </c>
      <c r="F47" s="668"/>
      <c r="G47" s="668"/>
      <c r="H47" s="681">
        <v>0</v>
      </c>
      <c r="I47" s="668">
        <v>4</v>
      </c>
      <c r="J47" s="668">
        <v>1963.56</v>
      </c>
      <c r="K47" s="681">
        <v>1</v>
      </c>
      <c r="L47" s="668">
        <v>4</v>
      </c>
      <c r="M47" s="669">
        <v>1963.56</v>
      </c>
    </row>
    <row r="48" spans="1:13" ht="14.4" customHeight="1" x14ac:dyDescent="0.3">
      <c r="A48" s="664" t="s">
        <v>3977</v>
      </c>
      <c r="B48" s="665" t="s">
        <v>3681</v>
      </c>
      <c r="C48" s="665" t="s">
        <v>4061</v>
      </c>
      <c r="D48" s="665" t="s">
        <v>2680</v>
      </c>
      <c r="E48" s="665" t="s">
        <v>3684</v>
      </c>
      <c r="F48" s="668"/>
      <c r="G48" s="668"/>
      <c r="H48" s="681">
        <v>0</v>
      </c>
      <c r="I48" s="668">
        <v>2</v>
      </c>
      <c r="J48" s="668">
        <v>2771.24</v>
      </c>
      <c r="K48" s="681">
        <v>1</v>
      </c>
      <c r="L48" s="668">
        <v>2</v>
      </c>
      <c r="M48" s="669">
        <v>2771.24</v>
      </c>
    </row>
    <row r="49" spans="1:13" ht="14.4" customHeight="1" x14ac:dyDescent="0.3">
      <c r="A49" s="664" t="s">
        <v>3977</v>
      </c>
      <c r="B49" s="665" t="s">
        <v>3691</v>
      </c>
      <c r="C49" s="665" t="s">
        <v>3029</v>
      </c>
      <c r="D49" s="665" t="s">
        <v>3030</v>
      </c>
      <c r="E49" s="665" t="s">
        <v>3692</v>
      </c>
      <c r="F49" s="668"/>
      <c r="G49" s="668"/>
      <c r="H49" s="681">
        <v>0</v>
      </c>
      <c r="I49" s="668">
        <v>9</v>
      </c>
      <c r="J49" s="668">
        <v>840.87000000000012</v>
      </c>
      <c r="K49" s="681">
        <v>1</v>
      </c>
      <c r="L49" s="668">
        <v>9</v>
      </c>
      <c r="M49" s="669">
        <v>840.87000000000012</v>
      </c>
    </row>
    <row r="50" spans="1:13" ht="14.4" customHeight="1" x14ac:dyDescent="0.3">
      <c r="A50" s="664" t="s">
        <v>3977</v>
      </c>
      <c r="B50" s="665" t="s">
        <v>3691</v>
      </c>
      <c r="C50" s="665" t="s">
        <v>3064</v>
      </c>
      <c r="D50" s="665" t="s">
        <v>3030</v>
      </c>
      <c r="E50" s="665" t="s">
        <v>3693</v>
      </c>
      <c r="F50" s="668"/>
      <c r="G50" s="668"/>
      <c r="H50" s="681">
        <v>0</v>
      </c>
      <c r="I50" s="668">
        <v>2</v>
      </c>
      <c r="J50" s="668">
        <v>373.74</v>
      </c>
      <c r="K50" s="681">
        <v>1</v>
      </c>
      <c r="L50" s="668">
        <v>2</v>
      </c>
      <c r="M50" s="669">
        <v>373.74</v>
      </c>
    </row>
    <row r="51" spans="1:13" ht="14.4" customHeight="1" x14ac:dyDescent="0.3">
      <c r="A51" s="664" t="s">
        <v>3977</v>
      </c>
      <c r="B51" s="665" t="s">
        <v>3699</v>
      </c>
      <c r="C51" s="665" t="s">
        <v>554</v>
      </c>
      <c r="D51" s="665" t="s">
        <v>555</v>
      </c>
      <c r="E51" s="665" t="s">
        <v>3700</v>
      </c>
      <c r="F51" s="668">
        <v>2</v>
      </c>
      <c r="G51" s="668">
        <v>320.2</v>
      </c>
      <c r="H51" s="681">
        <v>1</v>
      </c>
      <c r="I51" s="668"/>
      <c r="J51" s="668"/>
      <c r="K51" s="681">
        <v>0</v>
      </c>
      <c r="L51" s="668">
        <v>2</v>
      </c>
      <c r="M51" s="669">
        <v>320.2</v>
      </c>
    </row>
    <row r="52" spans="1:13" ht="14.4" customHeight="1" x14ac:dyDescent="0.3">
      <c r="A52" s="664" t="s">
        <v>3977</v>
      </c>
      <c r="B52" s="665" t="s">
        <v>3701</v>
      </c>
      <c r="C52" s="665" t="s">
        <v>2601</v>
      </c>
      <c r="D52" s="665" t="s">
        <v>2602</v>
      </c>
      <c r="E52" s="665" t="s">
        <v>3703</v>
      </c>
      <c r="F52" s="668"/>
      <c r="G52" s="668"/>
      <c r="H52" s="681">
        <v>0</v>
      </c>
      <c r="I52" s="668">
        <v>1</v>
      </c>
      <c r="J52" s="668">
        <v>72</v>
      </c>
      <c r="K52" s="681">
        <v>1</v>
      </c>
      <c r="L52" s="668">
        <v>1</v>
      </c>
      <c r="M52" s="669">
        <v>72</v>
      </c>
    </row>
    <row r="53" spans="1:13" ht="14.4" customHeight="1" x14ac:dyDescent="0.3">
      <c r="A53" s="664" t="s">
        <v>3977</v>
      </c>
      <c r="B53" s="665" t="s">
        <v>3701</v>
      </c>
      <c r="C53" s="665" t="s">
        <v>2605</v>
      </c>
      <c r="D53" s="665" t="s">
        <v>2602</v>
      </c>
      <c r="E53" s="665" t="s">
        <v>3704</v>
      </c>
      <c r="F53" s="668"/>
      <c r="G53" s="668"/>
      <c r="H53" s="681">
        <v>0</v>
      </c>
      <c r="I53" s="668">
        <v>3</v>
      </c>
      <c r="J53" s="668">
        <v>432.03</v>
      </c>
      <c r="K53" s="681">
        <v>1</v>
      </c>
      <c r="L53" s="668">
        <v>3</v>
      </c>
      <c r="M53" s="669">
        <v>432.03</v>
      </c>
    </row>
    <row r="54" spans="1:13" ht="14.4" customHeight="1" x14ac:dyDescent="0.3">
      <c r="A54" s="664" t="s">
        <v>3977</v>
      </c>
      <c r="B54" s="665" t="s">
        <v>3705</v>
      </c>
      <c r="C54" s="665" t="s">
        <v>5057</v>
      </c>
      <c r="D54" s="665" t="s">
        <v>547</v>
      </c>
      <c r="E54" s="665" t="s">
        <v>5058</v>
      </c>
      <c r="F54" s="668">
        <v>3</v>
      </c>
      <c r="G54" s="668">
        <v>0</v>
      </c>
      <c r="H54" s="681"/>
      <c r="I54" s="668"/>
      <c r="J54" s="668"/>
      <c r="K54" s="681"/>
      <c r="L54" s="668">
        <v>3</v>
      </c>
      <c r="M54" s="669">
        <v>0</v>
      </c>
    </row>
    <row r="55" spans="1:13" ht="14.4" customHeight="1" x14ac:dyDescent="0.3">
      <c r="A55" s="664" t="s">
        <v>3977</v>
      </c>
      <c r="B55" s="665" t="s">
        <v>3705</v>
      </c>
      <c r="C55" s="665" t="s">
        <v>4685</v>
      </c>
      <c r="D55" s="665" t="s">
        <v>547</v>
      </c>
      <c r="E55" s="665" t="s">
        <v>4686</v>
      </c>
      <c r="F55" s="668">
        <v>2</v>
      </c>
      <c r="G55" s="668">
        <v>0</v>
      </c>
      <c r="H55" s="681"/>
      <c r="I55" s="668"/>
      <c r="J55" s="668"/>
      <c r="K55" s="681"/>
      <c r="L55" s="668">
        <v>2</v>
      </c>
      <c r="M55" s="669">
        <v>0</v>
      </c>
    </row>
    <row r="56" spans="1:13" ht="14.4" customHeight="1" x14ac:dyDescent="0.3">
      <c r="A56" s="664" t="s">
        <v>3977</v>
      </c>
      <c r="B56" s="665" t="s">
        <v>3705</v>
      </c>
      <c r="C56" s="665" t="s">
        <v>4096</v>
      </c>
      <c r="D56" s="665" t="s">
        <v>547</v>
      </c>
      <c r="E56" s="665" t="s">
        <v>4097</v>
      </c>
      <c r="F56" s="668">
        <v>2</v>
      </c>
      <c r="G56" s="668">
        <v>0</v>
      </c>
      <c r="H56" s="681"/>
      <c r="I56" s="668"/>
      <c r="J56" s="668"/>
      <c r="K56" s="681"/>
      <c r="L56" s="668">
        <v>2</v>
      </c>
      <c r="M56" s="669">
        <v>0</v>
      </c>
    </row>
    <row r="57" spans="1:13" ht="14.4" customHeight="1" x14ac:dyDescent="0.3">
      <c r="A57" s="664" t="s">
        <v>3977</v>
      </c>
      <c r="B57" s="665" t="s">
        <v>3708</v>
      </c>
      <c r="C57" s="665" t="s">
        <v>2618</v>
      </c>
      <c r="D57" s="665" t="s">
        <v>3712</v>
      </c>
      <c r="E57" s="665" t="s">
        <v>3713</v>
      </c>
      <c r="F57" s="668"/>
      <c r="G57" s="668"/>
      <c r="H57" s="681">
        <v>0</v>
      </c>
      <c r="I57" s="668">
        <v>2</v>
      </c>
      <c r="J57" s="668">
        <v>281.2</v>
      </c>
      <c r="K57" s="681">
        <v>1</v>
      </c>
      <c r="L57" s="668">
        <v>2</v>
      </c>
      <c r="M57" s="669">
        <v>281.2</v>
      </c>
    </row>
    <row r="58" spans="1:13" ht="14.4" customHeight="1" x14ac:dyDescent="0.3">
      <c r="A58" s="664" t="s">
        <v>3977</v>
      </c>
      <c r="B58" s="665" t="s">
        <v>3714</v>
      </c>
      <c r="C58" s="665" t="s">
        <v>4011</v>
      </c>
      <c r="D58" s="665" t="s">
        <v>4012</v>
      </c>
      <c r="E58" s="665" t="s">
        <v>3674</v>
      </c>
      <c r="F58" s="668"/>
      <c r="G58" s="668"/>
      <c r="H58" s="681">
        <v>0</v>
      </c>
      <c r="I58" s="668">
        <v>2</v>
      </c>
      <c r="J58" s="668">
        <v>131.54</v>
      </c>
      <c r="K58" s="681">
        <v>1</v>
      </c>
      <c r="L58" s="668">
        <v>2</v>
      </c>
      <c r="M58" s="669">
        <v>131.54</v>
      </c>
    </row>
    <row r="59" spans="1:13" ht="14.4" customHeight="1" x14ac:dyDescent="0.3">
      <c r="A59" s="664" t="s">
        <v>3977</v>
      </c>
      <c r="B59" s="665" t="s">
        <v>3714</v>
      </c>
      <c r="C59" s="665" t="s">
        <v>2813</v>
      </c>
      <c r="D59" s="665" t="s">
        <v>2814</v>
      </c>
      <c r="E59" s="665" t="s">
        <v>3716</v>
      </c>
      <c r="F59" s="668"/>
      <c r="G59" s="668"/>
      <c r="H59" s="681">
        <v>0</v>
      </c>
      <c r="I59" s="668">
        <v>2</v>
      </c>
      <c r="J59" s="668">
        <v>263.08</v>
      </c>
      <c r="K59" s="681">
        <v>1</v>
      </c>
      <c r="L59" s="668">
        <v>2</v>
      </c>
      <c r="M59" s="669">
        <v>263.08</v>
      </c>
    </row>
    <row r="60" spans="1:13" ht="14.4" customHeight="1" x14ac:dyDescent="0.3">
      <c r="A60" s="664" t="s">
        <v>3977</v>
      </c>
      <c r="B60" s="665" t="s">
        <v>3717</v>
      </c>
      <c r="C60" s="665" t="s">
        <v>2657</v>
      </c>
      <c r="D60" s="665" t="s">
        <v>2658</v>
      </c>
      <c r="E60" s="665" t="s">
        <v>3718</v>
      </c>
      <c r="F60" s="668"/>
      <c r="G60" s="668"/>
      <c r="H60" s="681">
        <v>0</v>
      </c>
      <c r="I60" s="668">
        <v>27</v>
      </c>
      <c r="J60" s="668">
        <v>1769.58</v>
      </c>
      <c r="K60" s="681">
        <v>1</v>
      </c>
      <c r="L60" s="668">
        <v>27</v>
      </c>
      <c r="M60" s="669">
        <v>1769.58</v>
      </c>
    </row>
    <row r="61" spans="1:13" ht="14.4" customHeight="1" x14ac:dyDescent="0.3">
      <c r="A61" s="664" t="s">
        <v>3977</v>
      </c>
      <c r="B61" s="665" t="s">
        <v>3717</v>
      </c>
      <c r="C61" s="665" t="s">
        <v>2660</v>
      </c>
      <c r="D61" s="665" t="s">
        <v>2658</v>
      </c>
      <c r="E61" s="665" t="s">
        <v>3719</v>
      </c>
      <c r="F61" s="668"/>
      <c r="G61" s="668"/>
      <c r="H61" s="681">
        <v>0</v>
      </c>
      <c r="I61" s="668">
        <v>1</v>
      </c>
      <c r="J61" s="668">
        <v>229.38</v>
      </c>
      <c r="K61" s="681">
        <v>1</v>
      </c>
      <c r="L61" s="668">
        <v>1</v>
      </c>
      <c r="M61" s="669">
        <v>229.38</v>
      </c>
    </row>
    <row r="62" spans="1:13" ht="14.4" customHeight="1" x14ac:dyDescent="0.3">
      <c r="A62" s="664" t="s">
        <v>3977</v>
      </c>
      <c r="B62" s="665" t="s">
        <v>3720</v>
      </c>
      <c r="C62" s="665" t="s">
        <v>4396</v>
      </c>
      <c r="D62" s="665" t="s">
        <v>2648</v>
      </c>
      <c r="E62" s="665" t="s">
        <v>3738</v>
      </c>
      <c r="F62" s="668"/>
      <c r="G62" s="668"/>
      <c r="H62" s="681">
        <v>0</v>
      </c>
      <c r="I62" s="668">
        <v>7</v>
      </c>
      <c r="J62" s="668">
        <v>737.24</v>
      </c>
      <c r="K62" s="681">
        <v>1</v>
      </c>
      <c r="L62" s="668">
        <v>7</v>
      </c>
      <c r="M62" s="669">
        <v>737.24</v>
      </c>
    </row>
    <row r="63" spans="1:13" ht="14.4" customHeight="1" x14ac:dyDescent="0.3">
      <c r="A63" s="664" t="s">
        <v>3977</v>
      </c>
      <c r="B63" s="665" t="s">
        <v>3720</v>
      </c>
      <c r="C63" s="665" t="s">
        <v>4780</v>
      </c>
      <c r="D63" s="665" t="s">
        <v>4781</v>
      </c>
      <c r="E63" s="665" t="s">
        <v>4518</v>
      </c>
      <c r="F63" s="668">
        <v>10</v>
      </c>
      <c r="G63" s="668">
        <v>163.80000000000001</v>
      </c>
      <c r="H63" s="681">
        <v>1</v>
      </c>
      <c r="I63" s="668"/>
      <c r="J63" s="668"/>
      <c r="K63" s="681">
        <v>0</v>
      </c>
      <c r="L63" s="668">
        <v>10</v>
      </c>
      <c r="M63" s="669">
        <v>163.80000000000001</v>
      </c>
    </row>
    <row r="64" spans="1:13" ht="14.4" customHeight="1" x14ac:dyDescent="0.3">
      <c r="A64" s="664" t="s">
        <v>3977</v>
      </c>
      <c r="B64" s="665" t="s">
        <v>3720</v>
      </c>
      <c r="C64" s="665" t="s">
        <v>4782</v>
      </c>
      <c r="D64" s="665" t="s">
        <v>4781</v>
      </c>
      <c r="E64" s="665" t="s">
        <v>4783</v>
      </c>
      <c r="F64" s="668">
        <v>1</v>
      </c>
      <c r="G64" s="668">
        <v>0</v>
      </c>
      <c r="H64" s="681"/>
      <c r="I64" s="668"/>
      <c r="J64" s="668"/>
      <c r="K64" s="681"/>
      <c r="L64" s="668">
        <v>1</v>
      </c>
      <c r="M64" s="669">
        <v>0</v>
      </c>
    </row>
    <row r="65" spans="1:13" ht="14.4" customHeight="1" x14ac:dyDescent="0.3">
      <c r="A65" s="664" t="s">
        <v>3977</v>
      </c>
      <c r="B65" s="665" t="s">
        <v>3720</v>
      </c>
      <c r="C65" s="665" t="s">
        <v>2647</v>
      </c>
      <c r="D65" s="665" t="s">
        <v>2648</v>
      </c>
      <c r="E65" s="665" t="s">
        <v>3721</v>
      </c>
      <c r="F65" s="668"/>
      <c r="G65" s="668"/>
      <c r="H65" s="681">
        <v>0</v>
      </c>
      <c r="I65" s="668">
        <v>4</v>
      </c>
      <c r="J65" s="668">
        <v>140.44</v>
      </c>
      <c r="K65" s="681">
        <v>1</v>
      </c>
      <c r="L65" s="668">
        <v>4</v>
      </c>
      <c r="M65" s="669">
        <v>140.44</v>
      </c>
    </row>
    <row r="66" spans="1:13" ht="14.4" customHeight="1" x14ac:dyDescent="0.3">
      <c r="A66" s="664" t="s">
        <v>3977</v>
      </c>
      <c r="B66" s="665" t="s">
        <v>3720</v>
      </c>
      <c r="C66" s="665" t="s">
        <v>4784</v>
      </c>
      <c r="D66" s="665" t="s">
        <v>4785</v>
      </c>
      <c r="E66" s="665" t="s">
        <v>3721</v>
      </c>
      <c r="F66" s="668">
        <v>6</v>
      </c>
      <c r="G66" s="668">
        <v>210.66</v>
      </c>
      <c r="H66" s="681">
        <v>1</v>
      </c>
      <c r="I66" s="668"/>
      <c r="J66" s="668"/>
      <c r="K66" s="681">
        <v>0</v>
      </c>
      <c r="L66" s="668">
        <v>6</v>
      </c>
      <c r="M66" s="669">
        <v>210.66</v>
      </c>
    </row>
    <row r="67" spans="1:13" ht="14.4" customHeight="1" x14ac:dyDescent="0.3">
      <c r="A67" s="664" t="s">
        <v>3977</v>
      </c>
      <c r="B67" s="665" t="s">
        <v>3731</v>
      </c>
      <c r="C67" s="665" t="s">
        <v>3049</v>
      </c>
      <c r="D67" s="665" t="s">
        <v>2968</v>
      </c>
      <c r="E67" s="665" t="s">
        <v>3733</v>
      </c>
      <c r="F67" s="668"/>
      <c r="G67" s="668"/>
      <c r="H67" s="681">
        <v>0</v>
      </c>
      <c r="I67" s="668">
        <v>2</v>
      </c>
      <c r="J67" s="668">
        <v>103.66</v>
      </c>
      <c r="K67" s="681">
        <v>1</v>
      </c>
      <c r="L67" s="668">
        <v>2</v>
      </c>
      <c r="M67" s="669">
        <v>103.66</v>
      </c>
    </row>
    <row r="68" spans="1:13" ht="14.4" customHeight="1" x14ac:dyDescent="0.3">
      <c r="A68" s="664" t="s">
        <v>3977</v>
      </c>
      <c r="B68" s="665" t="s">
        <v>3737</v>
      </c>
      <c r="C68" s="665" t="s">
        <v>2740</v>
      </c>
      <c r="D68" s="665" t="s">
        <v>2741</v>
      </c>
      <c r="E68" s="665" t="s">
        <v>3721</v>
      </c>
      <c r="F68" s="668"/>
      <c r="G68" s="668"/>
      <c r="H68" s="681">
        <v>0</v>
      </c>
      <c r="I68" s="668">
        <v>1</v>
      </c>
      <c r="J68" s="668">
        <v>48.27</v>
      </c>
      <c r="K68" s="681">
        <v>1</v>
      </c>
      <c r="L68" s="668">
        <v>1</v>
      </c>
      <c r="M68" s="669">
        <v>48.27</v>
      </c>
    </row>
    <row r="69" spans="1:13" ht="14.4" customHeight="1" x14ac:dyDescent="0.3">
      <c r="A69" s="664" t="s">
        <v>3977</v>
      </c>
      <c r="B69" s="665" t="s">
        <v>3737</v>
      </c>
      <c r="C69" s="665" t="s">
        <v>2746</v>
      </c>
      <c r="D69" s="665" t="s">
        <v>2741</v>
      </c>
      <c r="E69" s="665" t="s">
        <v>3738</v>
      </c>
      <c r="F69" s="668"/>
      <c r="G69" s="668"/>
      <c r="H69" s="681">
        <v>0</v>
      </c>
      <c r="I69" s="668">
        <v>2</v>
      </c>
      <c r="J69" s="668">
        <v>289.62</v>
      </c>
      <c r="K69" s="681">
        <v>1</v>
      </c>
      <c r="L69" s="668">
        <v>2</v>
      </c>
      <c r="M69" s="669">
        <v>289.62</v>
      </c>
    </row>
    <row r="70" spans="1:13" ht="14.4" customHeight="1" x14ac:dyDescent="0.3">
      <c r="A70" s="664" t="s">
        <v>3977</v>
      </c>
      <c r="B70" s="665" t="s">
        <v>3737</v>
      </c>
      <c r="C70" s="665" t="s">
        <v>4990</v>
      </c>
      <c r="D70" s="665" t="s">
        <v>4991</v>
      </c>
      <c r="E70" s="665" t="s">
        <v>3715</v>
      </c>
      <c r="F70" s="668">
        <v>1</v>
      </c>
      <c r="G70" s="668">
        <v>0</v>
      </c>
      <c r="H70" s="681"/>
      <c r="I70" s="668"/>
      <c r="J70" s="668"/>
      <c r="K70" s="681"/>
      <c r="L70" s="668">
        <v>1</v>
      </c>
      <c r="M70" s="669">
        <v>0</v>
      </c>
    </row>
    <row r="71" spans="1:13" ht="14.4" customHeight="1" x14ac:dyDescent="0.3">
      <c r="A71" s="664" t="s">
        <v>3977</v>
      </c>
      <c r="B71" s="665" t="s">
        <v>3737</v>
      </c>
      <c r="C71" s="665" t="s">
        <v>4992</v>
      </c>
      <c r="D71" s="665" t="s">
        <v>4993</v>
      </c>
      <c r="E71" s="665" t="s">
        <v>3715</v>
      </c>
      <c r="F71" s="668">
        <v>1</v>
      </c>
      <c r="G71" s="668">
        <v>144.81</v>
      </c>
      <c r="H71" s="681">
        <v>1</v>
      </c>
      <c r="I71" s="668"/>
      <c r="J71" s="668"/>
      <c r="K71" s="681">
        <v>0</v>
      </c>
      <c r="L71" s="668">
        <v>1</v>
      </c>
      <c r="M71" s="669">
        <v>144.81</v>
      </c>
    </row>
    <row r="72" spans="1:13" ht="14.4" customHeight="1" x14ac:dyDescent="0.3">
      <c r="A72" s="664" t="s">
        <v>3977</v>
      </c>
      <c r="B72" s="665" t="s">
        <v>3737</v>
      </c>
      <c r="C72" s="665" t="s">
        <v>4994</v>
      </c>
      <c r="D72" s="665" t="s">
        <v>2741</v>
      </c>
      <c r="E72" s="665" t="s">
        <v>4995</v>
      </c>
      <c r="F72" s="668">
        <v>6</v>
      </c>
      <c r="G72" s="668">
        <v>0</v>
      </c>
      <c r="H72" s="681"/>
      <c r="I72" s="668"/>
      <c r="J72" s="668"/>
      <c r="K72" s="681"/>
      <c r="L72" s="668">
        <v>6</v>
      </c>
      <c r="M72" s="669">
        <v>0</v>
      </c>
    </row>
    <row r="73" spans="1:13" ht="14.4" customHeight="1" x14ac:dyDescent="0.3">
      <c r="A73" s="664" t="s">
        <v>3977</v>
      </c>
      <c r="B73" s="665" t="s">
        <v>3741</v>
      </c>
      <c r="C73" s="665" t="s">
        <v>4075</v>
      </c>
      <c r="D73" s="665" t="s">
        <v>2586</v>
      </c>
      <c r="E73" s="665" t="s">
        <v>4076</v>
      </c>
      <c r="F73" s="668"/>
      <c r="G73" s="668"/>
      <c r="H73" s="681"/>
      <c r="I73" s="668">
        <v>23</v>
      </c>
      <c r="J73" s="668">
        <v>0</v>
      </c>
      <c r="K73" s="681"/>
      <c r="L73" s="668">
        <v>23</v>
      </c>
      <c r="M73" s="669">
        <v>0</v>
      </c>
    </row>
    <row r="74" spans="1:13" ht="14.4" customHeight="1" x14ac:dyDescent="0.3">
      <c r="A74" s="664" t="s">
        <v>3977</v>
      </c>
      <c r="B74" s="665" t="s">
        <v>3741</v>
      </c>
      <c r="C74" s="665" t="s">
        <v>4999</v>
      </c>
      <c r="D74" s="665" t="s">
        <v>2589</v>
      </c>
      <c r="E74" s="665" t="s">
        <v>5000</v>
      </c>
      <c r="F74" s="668"/>
      <c r="G74" s="668"/>
      <c r="H74" s="681"/>
      <c r="I74" s="668">
        <v>1</v>
      </c>
      <c r="J74" s="668">
        <v>0</v>
      </c>
      <c r="K74" s="681"/>
      <c r="L74" s="668">
        <v>1</v>
      </c>
      <c r="M74" s="669">
        <v>0</v>
      </c>
    </row>
    <row r="75" spans="1:13" ht="14.4" customHeight="1" x14ac:dyDescent="0.3">
      <c r="A75" s="664" t="s">
        <v>3977</v>
      </c>
      <c r="B75" s="665" t="s">
        <v>3747</v>
      </c>
      <c r="C75" s="665" t="s">
        <v>2751</v>
      </c>
      <c r="D75" s="665" t="s">
        <v>3748</v>
      </c>
      <c r="E75" s="665" t="s">
        <v>3749</v>
      </c>
      <c r="F75" s="668"/>
      <c r="G75" s="668"/>
      <c r="H75" s="681">
        <v>0</v>
      </c>
      <c r="I75" s="668">
        <v>1</v>
      </c>
      <c r="J75" s="668">
        <v>87.41</v>
      </c>
      <c r="K75" s="681">
        <v>1</v>
      </c>
      <c r="L75" s="668">
        <v>1</v>
      </c>
      <c r="M75" s="669">
        <v>87.41</v>
      </c>
    </row>
    <row r="76" spans="1:13" ht="14.4" customHeight="1" x14ac:dyDescent="0.3">
      <c r="A76" s="664" t="s">
        <v>3977</v>
      </c>
      <c r="B76" s="665" t="s">
        <v>3747</v>
      </c>
      <c r="C76" s="665" t="s">
        <v>2851</v>
      </c>
      <c r="D76" s="665" t="s">
        <v>3748</v>
      </c>
      <c r="E76" s="665" t="s">
        <v>3750</v>
      </c>
      <c r="F76" s="668"/>
      <c r="G76" s="668"/>
      <c r="H76" s="681">
        <v>0</v>
      </c>
      <c r="I76" s="668">
        <v>15</v>
      </c>
      <c r="J76" s="668">
        <v>4022.2200000000003</v>
      </c>
      <c r="K76" s="681">
        <v>1</v>
      </c>
      <c r="L76" s="668">
        <v>15</v>
      </c>
      <c r="M76" s="669">
        <v>4022.2200000000003</v>
      </c>
    </row>
    <row r="77" spans="1:13" ht="14.4" customHeight="1" x14ac:dyDescent="0.3">
      <c r="A77" s="664" t="s">
        <v>3977</v>
      </c>
      <c r="B77" s="665" t="s">
        <v>3747</v>
      </c>
      <c r="C77" s="665" t="s">
        <v>3051</v>
      </c>
      <c r="D77" s="665" t="s">
        <v>3052</v>
      </c>
      <c r="E77" s="665" t="s">
        <v>3754</v>
      </c>
      <c r="F77" s="668"/>
      <c r="G77" s="668"/>
      <c r="H77" s="681">
        <v>0</v>
      </c>
      <c r="I77" s="668">
        <v>1</v>
      </c>
      <c r="J77" s="668">
        <v>167.43</v>
      </c>
      <c r="K77" s="681">
        <v>1</v>
      </c>
      <c r="L77" s="668">
        <v>1</v>
      </c>
      <c r="M77" s="669">
        <v>167.43</v>
      </c>
    </row>
    <row r="78" spans="1:13" ht="14.4" customHeight="1" x14ac:dyDescent="0.3">
      <c r="A78" s="664" t="s">
        <v>3977</v>
      </c>
      <c r="B78" s="665" t="s">
        <v>3747</v>
      </c>
      <c r="C78" s="665" t="s">
        <v>2921</v>
      </c>
      <c r="D78" s="665" t="s">
        <v>2774</v>
      </c>
      <c r="E78" s="665" t="s">
        <v>3756</v>
      </c>
      <c r="F78" s="668"/>
      <c r="G78" s="668"/>
      <c r="H78" s="681">
        <v>0</v>
      </c>
      <c r="I78" s="668">
        <v>4</v>
      </c>
      <c r="J78" s="668">
        <v>2156.9700000000003</v>
      </c>
      <c r="K78" s="681">
        <v>1</v>
      </c>
      <c r="L78" s="668">
        <v>4</v>
      </c>
      <c r="M78" s="669">
        <v>2156.9700000000003</v>
      </c>
    </row>
    <row r="79" spans="1:13" ht="14.4" customHeight="1" x14ac:dyDescent="0.3">
      <c r="A79" s="664" t="s">
        <v>3977</v>
      </c>
      <c r="B79" s="665" t="s">
        <v>3757</v>
      </c>
      <c r="C79" s="665" t="s">
        <v>4078</v>
      </c>
      <c r="D79" s="665" t="s">
        <v>4079</v>
      </c>
      <c r="E79" s="665" t="s">
        <v>4080</v>
      </c>
      <c r="F79" s="668">
        <v>2</v>
      </c>
      <c r="G79" s="668">
        <v>84.94</v>
      </c>
      <c r="H79" s="681">
        <v>1</v>
      </c>
      <c r="I79" s="668"/>
      <c r="J79" s="668"/>
      <c r="K79" s="681">
        <v>0</v>
      </c>
      <c r="L79" s="668">
        <v>2</v>
      </c>
      <c r="M79" s="669">
        <v>84.94</v>
      </c>
    </row>
    <row r="80" spans="1:13" ht="14.4" customHeight="1" x14ac:dyDescent="0.3">
      <c r="A80" s="664" t="s">
        <v>3977</v>
      </c>
      <c r="B80" s="665" t="s">
        <v>3763</v>
      </c>
      <c r="C80" s="665" t="s">
        <v>2853</v>
      </c>
      <c r="D80" s="665" t="s">
        <v>2767</v>
      </c>
      <c r="E80" s="665" t="s">
        <v>3764</v>
      </c>
      <c r="F80" s="668"/>
      <c r="G80" s="668"/>
      <c r="H80" s="681">
        <v>0</v>
      </c>
      <c r="I80" s="668">
        <v>2</v>
      </c>
      <c r="J80" s="668">
        <v>234.92</v>
      </c>
      <c r="K80" s="681">
        <v>1</v>
      </c>
      <c r="L80" s="668">
        <v>2</v>
      </c>
      <c r="M80" s="669">
        <v>234.92</v>
      </c>
    </row>
    <row r="81" spans="1:13" ht="14.4" customHeight="1" x14ac:dyDescent="0.3">
      <c r="A81" s="664" t="s">
        <v>3977</v>
      </c>
      <c r="B81" s="665" t="s">
        <v>3769</v>
      </c>
      <c r="C81" s="665" t="s">
        <v>4928</v>
      </c>
      <c r="D81" s="665" t="s">
        <v>4929</v>
      </c>
      <c r="E81" s="665" t="s">
        <v>4930</v>
      </c>
      <c r="F81" s="668">
        <v>1</v>
      </c>
      <c r="G81" s="668">
        <v>0</v>
      </c>
      <c r="H81" s="681"/>
      <c r="I81" s="668"/>
      <c r="J81" s="668"/>
      <c r="K81" s="681"/>
      <c r="L81" s="668">
        <v>1</v>
      </c>
      <c r="M81" s="669">
        <v>0</v>
      </c>
    </row>
    <row r="82" spans="1:13" ht="14.4" customHeight="1" x14ac:dyDescent="0.3">
      <c r="A82" s="664" t="s">
        <v>3977</v>
      </c>
      <c r="B82" s="665" t="s">
        <v>3769</v>
      </c>
      <c r="C82" s="665" t="s">
        <v>4931</v>
      </c>
      <c r="D82" s="665" t="s">
        <v>4929</v>
      </c>
      <c r="E82" s="665" t="s">
        <v>4932</v>
      </c>
      <c r="F82" s="668">
        <v>9</v>
      </c>
      <c r="G82" s="668">
        <v>0</v>
      </c>
      <c r="H82" s="681"/>
      <c r="I82" s="668"/>
      <c r="J82" s="668"/>
      <c r="K82" s="681"/>
      <c r="L82" s="668">
        <v>9</v>
      </c>
      <c r="M82" s="669">
        <v>0</v>
      </c>
    </row>
    <row r="83" spans="1:13" ht="14.4" customHeight="1" x14ac:dyDescent="0.3">
      <c r="A83" s="664" t="s">
        <v>3977</v>
      </c>
      <c r="B83" s="665" t="s">
        <v>3775</v>
      </c>
      <c r="C83" s="665" t="s">
        <v>4937</v>
      </c>
      <c r="D83" s="665" t="s">
        <v>4935</v>
      </c>
      <c r="E83" s="665" t="s">
        <v>4938</v>
      </c>
      <c r="F83" s="668">
        <v>3</v>
      </c>
      <c r="G83" s="668">
        <v>0</v>
      </c>
      <c r="H83" s="681"/>
      <c r="I83" s="668"/>
      <c r="J83" s="668"/>
      <c r="K83" s="681"/>
      <c r="L83" s="668">
        <v>3</v>
      </c>
      <c r="M83" s="669">
        <v>0</v>
      </c>
    </row>
    <row r="84" spans="1:13" ht="14.4" customHeight="1" x14ac:dyDescent="0.3">
      <c r="A84" s="664" t="s">
        <v>3977</v>
      </c>
      <c r="B84" s="665" t="s">
        <v>3775</v>
      </c>
      <c r="C84" s="665" t="s">
        <v>2981</v>
      </c>
      <c r="D84" s="665" t="s">
        <v>2613</v>
      </c>
      <c r="E84" s="665" t="s">
        <v>3777</v>
      </c>
      <c r="F84" s="668"/>
      <c r="G84" s="668"/>
      <c r="H84" s="681">
        <v>0</v>
      </c>
      <c r="I84" s="668">
        <v>2</v>
      </c>
      <c r="J84" s="668">
        <v>223.45999999999998</v>
      </c>
      <c r="K84" s="681">
        <v>1</v>
      </c>
      <c r="L84" s="668">
        <v>2</v>
      </c>
      <c r="M84" s="669">
        <v>223.45999999999998</v>
      </c>
    </row>
    <row r="85" spans="1:13" ht="14.4" customHeight="1" x14ac:dyDescent="0.3">
      <c r="A85" s="664" t="s">
        <v>3977</v>
      </c>
      <c r="B85" s="665" t="s">
        <v>3775</v>
      </c>
      <c r="C85" s="665" t="s">
        <v>4934</v>
      </c>
      <c r="D85" s="665" t="s">
        <v>4935</v>
      </c>
      <c r="E85" s="665" t="s">
        <v>4936</v>
      </c>
      <c r="F85" s="668">
        <v>2</v>
      </c>
      <c r="G85" s="668">
        <v>0</v>
      </c>
      <c r="H85" s="681"/>
      <c r="I85" s="668"/>
      <c r="J85" s="668"/>
      <c r="K85" s="681"/>
      <c r="L85" s="668">
        <v>2</v>
      </c>
      <c r="M85" s="669">
        <v>0</v>
      </c>
    </row>
    <row r="86" spans="1:13" ht="14.4" customHeight="1" x14ac:dyDescent="0.3">
      <c r="A86" s="664" t="s">
        <v>3977</v>
      </c>
      <c r="B86" s="665" t="s">
        <v>3775</v>
      </c>
      <c r="C86" s="665" t="s">
        <v>4933</v>
      </c>
      <c r="D86" s="665" t="s">
        <v>4268</v>
      </c>
      <c r="E86" s="665" t="s">
        <v>3777</v>
      </c>
      <c r="F86" s="668">
        <v>2</v>
      </c>
      <c r="G86" s="668">
        <v>0</v>
      </c>
      <c r="H86" s="681"/>
      <c r="I86" s="668"/>
      <c r="J86" s="668"/>
      <c r="K86" s="681"/>
      <c r="L86" s="668">
        <v>2</v>
      </c>
      <c r="M86" s="669">
        <v>0</v>
      </c>
    </row>
    <row r="87" spans="1:13" ht="14.4" customHeight="1" x14ac:dyDescent="0.3">
      <c r="A87" s="664" t="s">
        <v>3977</v>
      </c>
      <c r="B87" s="665" t="s">
        <v>3778</v>
      </c>
      <c r="C87" s="665" t="s">
        <v>5018</v>
      </c>
      <c r="D87" s="665" t="s">
        <v>5019</v>
      </c>
      <c r="E87" s="665" t="s">
        <v>5020</v>
      </c>
      <c r="F87" s="668">
        <v>1</v>
      </c>
      <c r="G87" s="668">
        <v>164.82</v>
      </c>
      <c r="H87" s="681">
        <v>1</v>
      </c>
      <c r="I87" s="668"/>
      <c r="J87" s="668"/>
      <c r="K87" s="681">
        <v>0</v>
      </c>
      <c r="L87" s="668">
        <v>1</v>
      </c>
      <c r="M87" s="669">
        <v>164.82</v>
      </c>
    </row>
    <row r="88" spans="1:13" ht="14.4" customHeight="1" x14ac:dyDescent="0.3">
      <c r="A88" s="664" t="s">
        <v>3977</v>
      </c>
      <c r="B88" s="665" t="s">
        <v>3780</v>
      </c>
      <c r="C88" s="665" t="s">
        <v>4773</v>
      </c>
      <c r="D88" s="665" t="s">
        <v>4394</v>
      </c>
      <c r="E88" s="665" t="s">
        <v>3786</v>
      </c>
      <c r="F88" s="668"/>
      <c r="G88" s="668"/>
      <c r="H88" s="681">
        <v>0</v>
      </c>
      <c r="I88" s="668">
        <v>1</v>
      </c>
      <c r="J88" s="668">
        <v>353.18</v>
      </c>
      <c r="K88" s="681">
        <v>1</v>
      </c>
      <c r="L88" s="668">
        <v>1</v>
      </c>
      <c r="M88" s="669">
        <v>353.18</v>
      </c>
    </row>
    <row r="89" spans="1:13" ht="14.4" customHeight="1" x14ac:dyDescent="0.3">
      <c r="A89" s="664" t="s">
        <v>3977</v>
      </c>
      <c r="B89" s="665" t="s">
        <v>3780</v>
      </c>
      <c r="C89" s="665" t="s">
        <v>4774</v>
      </c>
      <c r="D89" s="665" t="s">
        <v>4394</v>
      </c>
      <c r="E89" s="665" t="s">
        <v>4775</v>
      </c>
      <c r="F89" s="668"/>
      <c r="G89" s="668"/>
      <c r="H89" s="681">
        <v>0</v>
      </c>
      <c r="I89" s="668">
        <v>1</v>
      </c>
      <c r="J89" s="668">
        <v>353.18</v>
      </c>
      <c r="K89" s="681">
        <v>1</v>
      </c>
      <c r="L89" s="668">
        <v>1</v>
      </c>
      <c r="M89" s="669">
        <v>353.18</v>
      </c>
    </row>
    <row r="90" spans="1:13" ht="14.4" customHeight="1" x14ac:dyDescent="0.3">
      <c r="A90" s="664" t="s">
        <v>3977</v>
      </c>
      <c r="B90" s="665" t="s">
        <v>3780</v>
      </c>
      <c r="C90" s="665" t="s">
        <v>2716</v>
      </c>
      <c r="D90" s="665" t="s">
        <v>3781</v>
      </c>
      <c r="E90" s="665" t="s">
        <v>3722</v>
      </c>
      <c r="F90" s="668"/>
      <c r="G90" s="668"/>
      <c r="H90" s="681">
        <v>0</v>
      </c>
      <c r="I90" s="668">
        <v>27</v>
      </c>
      <c r="J90" s="668">
        <v>1589.2199999999998</v>
      </c>
      <c r="K90" s="681">
        <v>1</v>
      </c>
      <c r="L90" s="668">
        <v>27</v>
      </c>
      <c r="M90" s="669">
        <v>1589.2199999999998</v>
      </c>
    </row>
    <row r="91" spans="1:13" ht="14.4" customHeight="1" x14ac:dyDescent="0.3">
      <c r="A91" s="664" t="s">
        <v>3977</v>
      </c>
      <c r="B91" s="665" t="s">
        <v>3780</v>
      </c>
      <c r="C91" s="665" t="s">
        <v>4776</v>
      </c>
      <c r="D91" s="665" t="s">
        <v>3781</v>
      </c>
      <c r="E91" s="665" t="s">
        <v>4777</v>
      </c>
      <c r="F91" s="668"/>
      <c r="G91" s="668"/>
      <c r="H91" s="681">
        <v>0</v>
      </c>
      <c r="I91" s="668">
        <v>1</v>
      </c>
      <c r="J91" s="668">
        <v>196.21</v>
      </c>
      <c r="K91" s="681">
        <v>1</v>
      </c>
      <c r="L91" s="668">
        <v>1</v>
      </c>
      <c r="M91" s="669">
        <v>196.21</v>
      </c>
    </row>
    <row r="92" spans="1:13" ht="14.4" customHeight="1" x14ac:dyDescent="0.3">
      <c r="A92" s="664" t="s">
        <v>3977</v>
      </c>
      <c r="B92" s="665" t="s">
        <v>3780</v>
      </c>
      <c r="C92" s="665" t="s">
        <v>2719</v>
      </c>
      <c r="D92" s="665" t="s">
        <v>2724</v>
      </c>
      <c r="E92" s="665" t="s">
        <v>3779</v>
      </c>
      <c r="F92" s="668"/>
      <c r="G92" s="668"/>
      <c r="H92" s="681">
        <v>0</v>
      </c>
      <c r="I92" s="668">
        <v>50</v>
      </c>
      <c r="J92" s="668">
        <v>5886.5</v>
      </c>
      <c r="K92" s="681">
        <v>1</v>
      </c>
      <c r="L92" s="668">
        <v>50</v>
      </c>
      <c r="M92" s="669">
        <v>5886.5</v>
      </c>
    </row>
    <row r="93" spans="1:13" ht="14.4" customHeight="1" x14ac:dyDescent="0.3">
      <c r="A93" s="664" t="s">
        <v>3977</v>
      </c>
      <c r="B93" s="665" t="s">
        <v>3780</v>
      </c>
      <c r="C93" s="665" t="s">
        <v>2833</v>
      </c>
      <c r="D93" s="665" t="s">
        <v>2838</v>
      </c>
      <c r="E93" s="665" t="s">
        <v>3783</v>
      </c>
      <c r="F93" s="668"/>
      <c r="G93" s="668"/>
      <c r="H93" s="681">
        <v>0</v>
      </c>
      <c r="I93" s="668">
        <v>28</v>
      </c>
      <c r="J93" s="668">
        <v>5071.6400000000003</v>
      </c>
      <c r="K93" s="681">
        <v>1</v>
      </c>
      <c r="L93" s="668">
        <v>28</v>
      </c>
      <c r="M93" s="669">
        <v>5071.6400000000003</v>
      </c>
    </row>
    <row r="94" spans="1:13" ht="14.4" customHeight="1" x14ac:dyDescent="0.3">
      <c r="A94" s="664" t="s">
        <v>3977</v>
      </c>
      <c r="B94" s="665" t="s">
        <v>3785</v>
      </c>
      <c r="C94" s="665" t="s">
        <v>3054</v>
      </c>
      <c r="D94" s="665" t="s">
        <v>2859</v>
      </c>
      <c r="E94" s="665" t="s">
        <v>3739</v>
      </c>
      <c r="F94" s="668"/>
      <c r="G94" s="668"/>
      <c r="H94" s="681">
        <v>0</v>
      </c>
      <c r="I94" s="668">
        <v>2</v>
      </c>
      <c r="J94" s="668">
        <v>706.36</v>
      </c>
      <c r="K94" s="681">
        <v>1</v>
      </c>
      <c r="L94" s="668">
        <v>2</v>
      </c>
      <c r="M94" s="669">
        <v>706.36</v>
      </c>
    </row>
    <row r="95" spans="1:13" ht="14.4" customHeight="1" x14ac:dyDescent="0.3">
      <c r="A95" s="664" t="s">
        <v>3977</v>
      </c>
      <c r="B95" s="665" t="s">
        <v>3785</v>
      </c>
      <c r="C95" s="665" t="s">
        <v>2764</v>
      </c>
      <c r="D95" s="665" t="s">
        <v>2761</v>
      </c>
      <c r="E95" s="665" t="s">
        <v>3779</v>
      </c>
      <c r="F95" s="668"/>
      <c r="G95" s="668"/>
      <c r="H95" s="681">
        <v>0</v>
      </c>
      <c r="I95" s="668">
        <v>3</v>
      </c>
      <c r="J95" s="668">
        <v>543.39</v>
      </c>
      <c r="K95" s="681">
        <v>1</v>
      </c>
      <c r="L95" s="668">
        <v>3</v>
      </c>
      <c r="M95" s="669">
        <v>543.39</v>
      </c>
    </row>
    <row r="96" spans="1:13" ht="14.4" customHeight="1" x14ac:dyDescent="0.3">
      <c r="A96" s="664" t="s">
        <v>3977</v>
      </c>
      <c r="B96" s="665" t="s">
        <v>3785</v>
      </c>
      <c r="C96" s="665" t="s">
        <v>2760</v>
      </c>
      <c r="D96" s="665" t="s">
        <v>2761</v>
      </c>
      <c r="E96" s="665" t="s">
        <v>3786</v>
      </c>
      <c r="F96" s="668"/>
      <c r="G96" s="668"/>
      <c r="H96" s="681">
        <v>0</v>
      </c>
      <c r="I96" s="668">
        <v>5</v>
      </c>
      <c r="J96" s="668">
        <v>2716.8</v>
      </c>
      <c r="K96" s="681">
        <v>1</v>
      </c>
      <c r="L96" s="668">
        <v>5</v>
      </c>
      <c r="M96" s="669">
        <v>2716.8</v>
      </c>
    </row>
    <row r="97" spans="1:13" ht="14.4" customHeight="1" x14ac:dyDescent="0.3">
      <c r="A97" s="664" t="s">
        <v>3977</v>
      </c>
      <c r="B97" s="665" t="s">
        <v>3787</v>
      </c>
      <c r="C97" s="665" t="s">
        <v>4854</v>
      </c>
      <c r="D97" s="665" t="s">
        <v>2676</v>
      </c>
      <c r="E97" s="665" t="s">
        <v>4855</v>
      </c>
      <c r="F97" s="668"/>
      <c r="G97" s="668"/>
      <c r="H97" s="681">
        <v>0</v>
      </c>
      <c r="I97" s="668">
        <v>1</v>
      </c>
      <c r="J97" s="668">
        <v>556.04</v>
      </c>
      <c r="K97" s="681">
        <v>1</v>
      </c>
      <c r="L97" s="668">
        <v>1</v>
      </c>
      <c r="M97" s="669">
        <v>556.04</v>
      </c>
    </row>
    <row r="98" spans="1:13" ht="14.4" customHeight="1" x14ac:dyDescent="0.3">
      <c r="A98" s="664" t="s">
        <v>3977</v>
      </c>
      <c r="B98" s="665" t="s">
        <v>3797</v>
      </c>
      <c r="C98" s="665" t="s">
        <v>2639</v>
      </c>
      <c r="D98" s="665" t="s">
        <v>2640</v>
      </c>
      <c r="E98" s="665" t="s">
        <v>3798</v>
      </c>
      <c r="F98" s="668"/>
      <c r="G98" s="668"/>
      <c r="H98" s="681">
        <v>0</v>
      </c>
      <c r="I98" s="668">
        <v>2</v>
      </c>
      <c r="J98" s="668">
        <v>74.319999999999993</v>
      </c>
      <c r="K98" s="681">
        <v>1</v>
      </c>
      <c r="L98" s="668">
        <v>2</v>
      </c>
      <c r="M98" s="669">
        <v>74.319999999999993</v>
      </c>
    </row>
    <row r="99" spans="1:13" ht="14.4" customHeight="1" x14ac:dyDescent="0.3">
      <c r="A99" s="664" t="s">
        <v>3977</v>
      </c>
      <c r="B99" s="665" t="s">
        <v>3802</v>
      </c>
      <c r="C99" s="665" t="s">
        <v>4919</v>
      </c>
      <c r="D99" s="665" t="s">
        <v>4920</v>
      </c>
      <c r="E99" s="665" t="s">
        <v>4921</v>
      </c>
      <c r="F99" s="668"/>
      <c r="G99" s="668"/>
      <c r="H99" s="681"/>
      <c r="I99" s="668">
        <v>2</v>
      </c>
      <c r="J99" s="668">
        <v>0</v>
      </c>
      <c r="K99" s="681"/>
      <c r="L99" s="668">
        <v>2</v>
      </c>
      <c r="M99" s="669">
        <v>0</v>
      </c>
    </row>
    <row r="100" spans="1:13" ht="14.4" customHeight="1" x14ac:dyDescent="0.3">
      <c r="A100" s="664" t="s">
        <v>3977</v>
      </c>
      <c r="B100" s="665" t="s">
        <v>3802</v>
      </c>
      <c r="C100" s="665" t="s">
        <v>2905</v>
      </c>
      <c r="D100" s="665" t="s">
        <v>3809</v>
      </c>
      <c r="E100" s="665" t="s">
        <v>3810</v>
      </c>
      <c r="F100" s="668"/>
      <c r="G100" s="668"/>
      <c r="H100" s="681">
        <v>0</v>
      </c>
      <c r="I100" s="668">
        <v>2</v>
      </c>
      <c r="J100" s="668">
        <v>118.54</v>
      </c>
      <c r="K100" s="681">
        <v>1</v>
      </c>
      <c r="L100" s="668">
        <v>2</v>
      </c>
      <c r="M100" s="669">
        <v>118.54</v>
      </c>
    </row>
    <row r="101" spans="1:13" ht="14.4" customHeight="1" x14ac:dyDescent="0.3">
      <c r="A101" s="664" t="s">
        <v>3977</v>
      </c>
      <c r="B101" s="665" t="s">
        <v>3802</v>
      </c>
      <c r="C101" s="665" t="s">
        <v>4568</v>
      </c>
      <c r="D101" s="665" t="s">
        <v>4569</v>
      </c>
      <c r="E101" s="665" t="s">
        <v>4570</v>
      </c>
      <c r="F101" s="668">
        <v>1</v>
      </c>
      <c r="G101" s="668">
        <v>0</v>
      </c>
      <c r="H101" s="681"/>
      <c r="I101" s="668"/>
      <c r="J101" s="668"/>
      <c r="K101" s="681"/>
      <c r="L101" s="668">
        <v>1</v>
      </c>
      <c r="M101" s="669">
        <v>0</v>
      </c>
    </row>
    <row r="102" spans="1:13" ht="14.4" customHeight="1" x14ac:dyDescent="0.3">
      <c r="A102" s="664" t="s">
        <v>3977</v>
      </c>
      <c r="B102" s="665" t="s">
        <v>3802</v>
      </c>
      <c r="C102" s="665" t="s">
        <v>2819</v>
      </c>
      <c r="D102" s="665" t="s">
        <v>3811</v>
      </c>
      <c r="E102" s="665" t="s">
        <v>3812</v>
      </c>
      <c r="F102" s="668"/>
      <c r="G102" s="668"/>
      <c r="H102" s="681">
        <v>0</v>
      </c>
      <c r="I102" s="668">
        <v>3</v>
      </c>
      <c r="J102" s="668">
        <v>138.21</v>
      </c>
      <c r="K102" s="681">
        <v>1</v>
      </c>
      <c r="L102" s="668">
        <v>3</v>
      </c>
      <c r="M102" s="669">
        <v>138.21</v>
      </c>
    </row>
    <row r="103" spans="1:13" ht="14.4" customHeight="1" x14ac:dyDescent="0.3">
      <c r="A103" s="664" t="s">
        <v>3977</v>
      </c>
      <c r="B103" s="665" t="s">
        <v>3802</v>
      </c>
      <c r="C103" s="665" t="s">
        <v>2983</v>
      </c>
      <c r="D103" s="665" t="s">
        <v>3813</v>
      </c>
      <c r="E103" s="665" t="s">
        <v>3814</v>
      </c>
      <c r="F103" s="668"/>
      <c r="G103" s="668"/>
      <c r="H103" s="681">
        <v>0</v>
      </c>
      <c r="I103" s="668">
        <v>3</v>
      </c>
      <c r="J103" s="668">
        <v>355.62</v>
      </c>
      <c r="K103" s="681">
        <v>1</v>
      </c>
      <c r="L103" s="668">
        <v>3</v>
      </c>
      <c r="M103" s="669">
        <v>355.62</v>
      </c>
    </row>
    <row r="104" spans="1:13" ht="14.4" customHeight="1" x14ac:dyDescent="0.3">
      <c r="A104" s="664" t="s">
        <v>3977</v>
      </c>
      <c r="B104" s="665" t="s">
        <v>3802</v>
      </c>
      <c r="C104" s="665" t="s">
        <v>4571</v>
      </c>
      <c r="D104" s="665" t="s">
        <v>4572</v>
      </c>
      <c r="E104" s="665" t="s">
        <v>4573</v>
      </c>
      <c r="F104" s="668">
        <v>2</v>
      </c>
      <c r="G104" s="668">
        <v>158.06</v>
      </c>
      <c r="H104" s="681">
        <v>1</v>
      </c>
      <c r="I104" s="668"/>
      <c r="J104" s="668"/>
      <c r="K104" s="681">
        <v>0</v>
      </c>
      <c r="L104" s="668">
        <v>2</v>
      </c>
      <c r="M104" s="669">
        <v>158.06</v>
      </c>
    </row>
    <row r="105" spans="1:13" ht="14.4" customHeight="1" x14ac:dyDescent="0.3">
      <c r="A105" s="664" t="s">
        <v>3977</v>
      </c>
      <c r="B105" s="665" t="s">
        <v>3802</v>
      </c>
      <c r="C105" s="665" t="s">
        <v>3037</v>
      </c>
      <c r="D105" s="665" t="s">
        <v>3038</v>
      </c>
      <c r="E105" s="665" t="s">
        <v>3806</v>
      </c>
      <c r="F105" s="668"/>
      <c r="G105" s="668"/>
      <c r="H105" s="681">
        <v>0</v>
      </c>
      <c r="I105" s="668">
        <v>4</v>
      </c>
      <c r="J105" s="668">
        <v>237.08</v>
      </c>
      <c r="K105" s="681">
        <v>1</v>
      </c>
      <c r="L105" s="668">
        <v>4</v>
      </c>
      <c r="M105" s="669">
        <v>237.08</v>
      </c>
    </row>
    <row r="106" spans="1:13" ht="14.4" customHeight="1" x14ac:dyDescent="0.3">
      <c r="A106" s="664" t="s">
        <v>3977</v>
      </c>
      <c r="B106" s="665" t="s">
        <v>3802</v>
      </c>
      <c r="C106" s="665" t="s">
        <v>3034</v>
      </c>
      <c r="D106" s="665" t="s">
        <v>3035</v>
      </c>
      <c r="E106" s="665" t="s">
        <v>3807</v>
      </c>
      <c r="F106" s="668"/>
      <c r="G106" s="668"/>
      <c r="H106" s="681">
        <v>0</v>
      </c>
      <c r="I106" s="668">
        <v>3</v>
      </c>
      <c r="J106" s="668">
        <v>138.21</v>
      </c>
      <c r="K106" s="681">
        <v>1</v>
      </c>
      <c r="L106" s="668">
        <v>3</v>
      </c>
      <c r="M106" s="669">
        <v>138.21</v>
      </c>
    </row>
    <row r="107" spans="1:13" ht="14.4" customHeight="1" x14ac:dyDescent="0.3">
      <c r="A107" s="664" t="s">
        <v>3977</v>
      </c>
      <c r="B107" s="665" t="s">
        <v>3818</v>
      </c>
      <c r="C107" s="665" t="s">
        <v>3422</v>
      </c>
      <c r="D107" s="665" t="s">
        <v>3056</v>
      </c>
      <c r="E107" s="665" t="s">
        <v>3819</v>
      </c>
      <c r="F107" s="668"/>
      <c r="G107" s="668"/>
      <c r="H107" s="681">
        <v>0</v>
      </c>
      <c r="I107" s="668">
        <v>1</v>
      </c>
      <c r="J107" s="668">
        <v>154.36000000000001</v>
      </c>
      <c r="K107" s="681">
        <v>1</v>
      </c>
      <c r="L107" s="668">
        <v>1</v>
      </c>
      <c r="M107" s="669">
        <v>154.36000000000001</v>
      </c>
    </row>
    <row r="108" spans="1:13" ht="14.4" customHeight="1" x14ac:dyDescent="0.3">
      <c r="A108" s="664" t="s">
        <v>3977</v>
      </c>
      <c r="B108" s="665" t="s">
        <v>3865</v>
      </c>
      <c r="C108" s="665" t="s">
        <v>3015</v>
      </c>
      <c r="D108" s="665" t="s">
        <v>2988</v>
      </c>
      <c r="E108" s="665" t="s">
        <v>4952</v>
      </c>
      <c r="F108" s="668"/>
      <c r="G108" s="668"/>
      <c r="H108" s="681">
        <v>0</v>
      </c>
      <c r="I108" s="668">
        <v>3</v>
      </c>
      <c r="J108" s="668">
        <v>219.20999999999998</v>
      </c>
      <c r="K108" s="681">
        <v>1</v>
      </c>
      <c r="L108" s="668">
        <v>3</v>
      </c>
      <c r="M108" s="669">
        <v>219.20999999999998</v>
      </c>
    </row>
    <row r="109" spans="1:13" ht="14.4" customHeight="1" x14ac:dyDescent="0.3">
      <c r="A109" s="664" t="s">
        <v>3977</v>
      </c>
      <c r="B109" s="665" t="s">
        <v>3867</v>
      </c>
      <c r="C109" s="665" t="s">
        <v>2596</v>
      </c>
      <c r="D109" s="665" t="s">
        <v>592</v>
      </c>
      <c r="E109" s="665" t="s">
        <v>3869</v>
      </c>
      <c r="F109" s="668"/>
      <c r="G109" s="668"/>
      <c r="H109" s="681">
        <v>0</v>
      </c>
      <c r="I109" s="668">
        <v>5</v>
      </c>
      <c r="J109" s="668">
        <v>182.7</v>
      </c>
      <c r="K109" s="681">
        <v>1</v>
      </c>
      <c r="L109" s="668">
        <v>5</v>
      </c>
      <c r="M109" s="669">
        <v>182.7</v>
      </c>
    </row>
    <row r="110" spans="1:13" ht="14.4" customHeight="1" x14ac:dyDescent="0.3">
      <c r="A110" s="664" t="s">
        <v>3977</v>
      </c>
      <c r="B110" s="665" t="s">
        <v>3867</v>
      </c>
      <c r="C110" s="665" t="s">
        <v>4964</v>
      </c>
      <c r="D110" s="665" t="s">
        <v>4965</v>
      </c>
      <c r="E110" s="665" t="s">
        <v>4966</v>
      </c>
      <c r="F110" s="668">
        <v>2</v>
      </c>
      <c r="G110" s="668">
        <v>73.08</v>
      </c>
      <c r="H110" s="681">
        <v>1</v>
      </c>
      <c r="I110" s="668"/>
      <c r="J110" s="668"/>
      <c r="K110" s="681">
        <v>0</v>
      </c>
      <c r="L110" s="668">
        <v>2</v>
      </c>
      <c r="M110" s="669">
        <v>73.08</v>
      </c>
    </row>
    <row r="111" spans="1:13" ht="14.4" customHeight="1" x14ac:dyDescent="0.3">
      <c r="A111" s="664" t="s">
        <v>3977</v>
      </c>
      <c r="B111" s="665" t="s">
        <v>3874</v>
      </c>
      <c r="C111" s="665" t="s">
        <v>990</v>
      </c>
      <c r="D111" s="665" t="s">
        <v>984</v>
      </c>
      <c r="E111" s="665" t="s">
        <v>3881</v>
      </c>
      <c r="F111" s="668"/>
      <c r="G111" s="668"/>
      <c r="H111" s="681">
        <v>0</v>
      </c>
      <c r="I111" s="668">
        <v>1</v>
      </c>
      <c r="J111" s="668">
        <v>156.61000000000001</v>
      </c>
      <c r="K111" s="681">
        <v>1</v>
      </c>
      <c r="L111" s="668">
        <v>1</v>
      </c>
      <c r="M111" s="669">
        <v>156.61000000000001</v>
      </c>
    </row>
    <row r="112" spans="1:13" ht="14.4" customHeight="1" x14ac:dyDescent="0.3">
      <c r="A112" s="664" t="s">
        <v>3977</v>
      </c>
      <c r="B112" s="665" t="s">
        <v>3889</v>
      </c>
      <c r="C112" s="665" t="s">
        <v>2701</v>
      </c>
      <c r="D112" s="665" t="s">
        <v>2706</v>
      </c>
      <c r="E112" s="665" t="s">
        <v>3892</v>
      </c>
      <c r="F112" s="668"/>
      <c r="G112" s="668"/>
      <c r="H112" s="681">
        <v>0</v>
      </c>
      <c r="I112" s="668">
        <v>20</v>
      </c>
      <c r="J112" s="668">
        <v>8484.7999999999975</v>
      </c>
      <c r="K112" s="681">
        <v>1</v>
      </c>
      <c r="L112" s="668">
        <v>20</v>
      </c>
      <c r="M112" s="669">
        <v>8484.7999999999975</v>
      </c>
    </row>
    <row r="113" spans="1:13" ht="14.4" customHeight="1" x14ac:dyDescent="0.3">
      <c r="A113" s="664" t="s">
        <v>3977</v>
      </c>
      <c r="B113" s="665" t="s">
        <v>3889</v>
      </c>
      <c r="C113" s="665" t="s">
        <v>2705</v>
      </c>
      <c r="D113" s="665" t="s">
        <v>2706</v>
      </c>
      <c r="E113" s="665" t="s">
        <v>3893</v>
      </c>
      <c r="F113" s="668"/>
      <c r="G113" s="668"/>
      <c r="H113" s="681">
        <v>0</v>
      </c>
      <c r="I113" s="668">
        <v>3</v>
      </c>
      <c r="J113" s="668">
        <v>2545.4700000000003</v>
      </c>
      <c r="K113" s="681">
        <v>1</v>
      </c>
      <c r="L113" s="668">
        <v>3</v>
      </c>
      <c r="M113" s="669">
        <v>2545.4700000000003</v>
      </c>
    </row>
    <row r="114" spans="1:13" ht="14.4" customHeight="1" x14ac:dyDescent="0.3">
      <c r="A114" s="664" t="s">
        <v>3977</v>
      </c>
      <c r="B114" s="665" t="s">
        <v>3904</v>
      </c>
      <c r="C114" s="665" t="s">
        <v>2825</v>
      </c>
      <c r="D114" s="665" t="s">
        <v>3905</v>
      </c>
      <c r="E114" s="665" t="s">
        <v>3906</v>
      </c>
      <c r="F114" s="668"/>
      <c r="G114" s="668"/>
      <c r="H114" s="681">
        <v>0</v>
      </c>
      <c r="I114" s="668">
        <v>1</v>
      </c>
      <c r="J114" s="668">
        <v>14.11</v>
      </c>
      <c r="K114" s="681">
        <v>1</v>
      </c>
      <c r="L114" s="668">
        <v>1</v>
      </c>
      <c r="M114" s="669">
        <v>14.11</v>
      </c>
    </row>
    <row r="115" spans="1:13" ht="14.4" customHeight="1" x14ac:dyDescent="0.3">
      <c r="A115" s="664" t="s">
        <v>3977</v>
      </c>
      <c r="B115" s="665" t="s">
        <v>3904</v>
      </c>
      <c r="C115" s="665" t="s">
        <v>3993</v>
      </c>
      <c r="D115" s="665" t="s">
        <v>3994</v>
      </c>
      <c r="E115" s="665" t="s">
        <v>3912</v>
      </c>
      <c r="F115" s="668">
        <v>2</v>
      </c>
      <c r="G115" s="668">
        <v>37.619999999999997</v>
      </c>
      <c r="H115" s="681">
        <v>1</v>
      </c>
      <c r="I115" s="668"/>
      <c r="J115" s="668"/>
      <c r="K115" s="681">
        <v>0</v>
      </c>
      <c r="L115" s="668">
        <v>2</v>
      </c>
      <c r="M115" s="669">
        <v>37.619999999999997</v>
      </c>
    </row>
    <row r="116" spans="1:13" ht="14.4" customHeight="1" x14ac:dyDescent="0.3">
      <c r="A116" s="664" t="s">
        <v>3977</v>
      </c>
      <c r="B116" s="665" t="s">
        <v>3904</v>
      </c>
      <c r="C116" s="665" t="s">
        <v>2709</v>
      </c>
      <c r="D116" s="665" t="s">
        <v>3907</v>
      </c>
      <c r="E116" s="665" t="s">
        <v>3908</v>
      </c>
      <c r="F116" s="668"/>
      <c r="G116" s="668"/>
      <c r="H116" s="681">
        <v>0</v>
      </c>
      <c r="I116" s="668">
        <v>7</v>
      </c>
      <c r="J116" s="668">
        <v>32.9</v>
      </c>
      <c r="K116" s="681">
        <v>1</v>
      </c>
      <c r="L116" s="668">
        <v>7</v>
      </c>
      <c r="M116" s="669">
        <v>32.9</v>
      </c>
    </row>
    <row r="117" spans="1:13" ht="14.4" customHeight="1" x14ac:dyDescent="0.3">
      <c r="A117" s="664" t="s">
        <v>3977</v>
      </c>
      <c r="B117" s="665" t="s">
        <v>3904</v>
      </c>
      <c r="C117" s="665" t="s">
        <v>2912</v>
      </c>
      <c r="D117" s="665" t="s">
        <v>3909</v>
      </c>
      <c r="E117" s="665" t="s">
        <v>3910</v>
      </c>
      <c r="F117" s="668"/>
      <c r="G117" s="668"/>
      <c r="H117" s="681">
        <v>0</v>
      </c>
      <c r="I117" s="668">
        <v>3</v>
      </c>
      <c r="J117" s="668">
        <v>28.200000000000003</v>
      </c>
      <c r="K117" s="681">
        <v>1</v>
      </c>
      <c r="L117" s="668">
        <v>3</v>
      </c>
      <c r="M117" s="669">
        <v>28.200000000000003</v>
      </c>
    </row>
    <row r="118" spans="1:13" ht="14.4" customHeight="1" x14ac:dyDescent="0.3">
      <c r="A118" s="664" t="s">
        <v>3977</v>
      </c>
      <c r="B118" s="665" t="s">
        <v>3904</v>
      </c>
      <c r="C118" s="665" t="s">
        <v>4688</v>
      </c>
      <c r="D118" s="665" t="s">
        <v>4689</v>
      </c>
      <c r="E118" s="665" t="s">
        <v>3908</v>
      </c>
      <c r="F118" s="668">
        <v>4</v>
      </c>
      <c r="G118" s="668">
        <v>18.8</v>
      </c>
      <c r="H118" s="681">
        <v>1</v>
      </c>
      <c r="I118" s="668"/>
      <c r="J118" s="668"/>
      <c r="K118" s="681">
        <v>0</v>
      </c>
      <c r="L118" s="668">
        <v>4</v>
      </c>
      <c r="M118" s="669">
        <v>18.8</v>
      </c>
    </row>
    <row r="119" spans="1:13" ht="14.4" customHeight="1" x14ac:dyDescent="0.3">
      <c r="A119" s="664" t="s">
        <v>3977</v>
      </c>
      <c r="B119" s="665" t="s">
        <v>3913</v>
      </c>
      <c r="C119" s="665" t="s">
        <v>2930</v>
      </c>
      <c r="D119" s="665" t="s">
        <v>2931</v>
      </c>
      <c r="E119" s="665" t="s">
        <v>3779</v>
      </c>
      <c r="F119" s="668"/>
      <c r="G119" s="668"/>
      <c r="H119" s="681">
        <v>0</v>
      </c>
      <c r="I119" s="668">
        <v>2</v>
      </c>
      <c r="J119" s="668">
        <v>170.32</v>
      </c>
      <c r="K119" s="681">
        <v>1</v>
      </c>
      <c r="L119" s="668">
        <v>2</v>
      </c>
      <c r="M119" s="669">
        <v>170.32</v>
      </c>
    </row>
    <row r="120" spans="1:13" ht="14.4" customHeight="1" x14ac:dyDescent="0.3">
      <c r="A120" s="664" t="s">
        <v>3977</v>
      </c>
      <c r="B120" s="665" t="s">
        <v>3916</v>
      </c>
      <c r="C120" s="665" t="s">
        <v>5015</v>
      </c>
      <c r="D120" s="665" t="s">
        <v>5016</v>
      </c>
      <c r="E120" s="665" t="s">
        <v>3919</v>
      </c>
      <c r="F120" s="668">
        <v>3</v>
      </c>
      <c r="G120" s="668">
        <v>0</v>
      </c>
      <c r="H120" s="681"/>
      <c r="I120" s="668"/>
      <c r="J120" s="668"/>
      <c r="K120" s="681"/>
      <c r="L120" s="668">
        <v>3</v>
      </c>
      <c r="M120" s="669">
        <v>0</v>
      </c>
    </row>
    <row r="121" spans="1:13" ht="14.4" customHeight="1" x14ac:dyDescent="0.3">
      <c r="A121" s="664" t="s">
        <v>3977</v>
      </c>
      <c r="B121" s="665" t="s">
        <v>3922</v>
      </c>
      <c r="C121" s="665" t="s">
        <v>2861</v>
      </c>
      <c r="D121" s="665" t="s">
        <v>2862</v>
      </c>
      <c r="E121" s="665" t="s">
        <v>3722</v>
      </c>
      <c r="F121" s="668"/>
      <c r="G121" s="668"/>
      <c r="H121" s="681">
        <v>0</v>
      </c>
      <c r="I121" s="668">
        <v>9</v>
      </c>
      <c r="J121" s="668">
        <v>1188</v>
      </c>
      <c r="K121" s="681">
        <v>1</v>
      </c>
      <c r="L121" s="668">
        <v>9</v>
      </c>
      <c r="M121" s="669">
        <v>1188</v>
      </c>
    </row>
    <row r="122" spans="1:13" ht="14.4" customHeight="1" x14ac:dyDescent="0.3">
      <c r="A122" s="664" t="s">
        <v>3977</v>
      </c>
      <c r="B122" s="665" t="s">
        <v>3926</v>
      </c>
      <c r="C122" s="665" t="s">
        <v>5059</v>
      </c>
      <c r="D122" s="665" t="s">
        <v>770</v>
      </c>
      <c r="E122" s="665" t="s">
        <v>3927</v>
      </c>
      <c r="F122" s="668"/>
      <c r="G122" s="668"/>
      <c r="H122" s="681"/>
      <c r="I122" s="668">
        <v>1</v>
      </c>
      <c r="J122" s="668">
        <v>0</v>
      </c>
      <c r="K122" s="681"/>
      <c r="L122" s="668">
        <v>1</v>
      </c>
      <c r="M122" s="669">
        <v>0</v>
      </c>
    </row>
    <row r="123" spans="1:13" ht="14.4" customHeight="1" x14ac:dyDescent="0.3">
      <c r="A123" s="664" t="s">
        <v>3977</v>
      </c>
      <c r="B123" s="665" t="s">
        <v>3928</v>
      </c>
      <c r="C123" s="665" t="s">
        <v>1519</v>
      </c>
      <c r="D123" s="665" t="s">
        <v>2844</v>
      </c>
      <c r="E123" s="665" t="s">
        <v>3930</v>
      </c>
      <c r="F123" s="668"/>
      <c r="G123" s="668"/>
      <c r="H123" s="681">
        <v>0</v>
      </c>
      <c r="I123" s="668">
        <v>2</v>
      </c>
      <c r="J123" s="668">
        <v>235.42000000000002</v>
      </c>
      <c r="K123" s="681">
        <v>1</v>
      </c>
      <c r="L123" s="668">
        <v>2</v>
      </c>
      <c r="M123" s="669">
        <v>235.42000000000002</v>
      </c>
    </row>
    <row r="124" spans="1:13" ht="14.4" customHeight="1" x14ac:dyDescent="0.3">
      <c r="A124" s="664" t="s">
        <v>3977</v>
      </c>
      <c r="B124" s="665" t="s">
        <v>3928</v>
      </c>
      <c r="C124" s="665" t="s">
        <v>4778</v>
      </c>
      <c r="D124" s="665" t="s">
        <v>2844</v>
      </c>
      <c r="E124" s="665" t="s">
        <v>4779</v>
      </c>
      <c r="F124" s="668">
        <v>1</v>
      </c>
      <c r="G124" s="668">
        <v>0</v>
      </c>
      <c r="H124" s="681"/>
      <c r="I124" s="668"/>
      <c r="J124" s="668"/>
      <c r="K124" s="681"/>
      <c r="L124" s="668">
        <v>1</v>
      </c>
      <c r="M124" s="669">
        <v>0</v>
      </c>
    </row>
    <row r="125" spans="1:13" ht="14.4" customHeight="1" x14ac:dyDescent="0.3">
      <c r="A125" s="664" t="s">
        <v>3977</v>
      </c>
      <c r="B125" s="665" t="s">
        <v>3943</v>
      </c>
      <c r="C125" s="665" t="s">
        <v>2592</v>
      </c>
      <c r="D125" s="665" t="s">
        <v>2593</v>
      </c>
      <c r="E125" s="665" t="s">
        <v>3944</v>
      </c>
      <c r="F125" s="668"/>
      <c r="G125" s="668"/>
      <c r="H125" s="681">
        <v>0</v>
      </c>
      <c r="I125" s="668">
        <v>1</v>
      </c>
      <c r="J125" s="668">
        <v>138.31</v>
      </c>
      <c r="K125" s="681">
        <v>1</v>
      </c>
      <c r="L125" s="668">
        <v>1</v>
      </c>
      <c r="M125" s="669">
        <v>138.31</v>
      </c>
    </row>
    <row r="126" spans="1:13" ht="14.4" customHeight="1" x14ac:dyDescent="0.3">
      <c r="A126" s="664" t="s">
        <v>3977</v>
      </c>
      <c r="B126" s="665" t="s">
        <v>3943</v>
      </c>
      <c r="C126" s="665" t="s">
        <v>2686</v>
      </c>
      <c r="D126" s="665" t="s">
        <v>2593</v>
      </c>
      <c r="E126" s="665" t="s">
        <v>3722</v>
      </c>
      <c r="F126" s="668"/>
      <c r="G126" s="668"/>
      <c r="H126" s="681">
        <v>0</v>
      </c>
      <c r="I126" s="668">
        <v>4</v>
      </c>
      <c r="J126" s="668">
        <v>276.64</v>
      </c>
      <c r="K126" s="681">
        <v>1</v>
      </c>
      <c r="L126" s="668">
        <v>4</v>
      </c>
      <c r="M126" s="669">
        <v>276.64</v>
      </c>
    </row>
    <row r="127" spans="1:13" ht="14.4" customHeight="1" x14ac:dyDescent="0.3">
      <c r="A127" s="664" t="s">
        <v>3977</v>
      </c>
      <c r="B127" s="665" t="s">
        <v>5332</v>
      </c>
      <c r="C127" s="665" t="s">
        <v>4925</v>
      </c>
      <c r="D127" s="665" t="s">
        <v>4926</v>
      </c>
      <c r="E127" s="665" t="s">
        <v>4927</v>
      </c>
      <c r="F127" s="668"/>
      <c r="G127" s="668"/>
      <c r="H127" s="681">
        <v>0</v>
      </c>
      <c r="I127" s="668">
        <v>1</v>
      </c>
      <c r="J127" s="668">
        <v>23.06</v>
      </c>
      <c r="K127" s="681">
        <v>1</v>
      </c>
      <c r="L127" s="668">
        <v>1</v>
      </c>
      <c r="M127" s="669">
        <v>23.06</v>
      </c>
    </row>
    <row r="128" spans="1:13" ht="14.4" customHeight="1" x14ac:dyDescent="0.3">
      <c r="A128" s="664" t="s">
        <v>3977</v>
      </c>
      <c r="B128" s="665" t="s">
        <v>5333</v>
      </c>
      <c r="C128" s="665" t="s">
        <v>4806</v>
      </c>
      <c r="D128" s="665" t="s">
        <v>4807</v>
      </c>
      <c r="E128" s="665" t="s">
        <v>3738</v>
      </c>
      <c r="F128" s="668">
        <v>1</v>
      </c>
      <c r="G128" s="668">
        <v>207.45</v>
      </c>
      <c r="H128" s="681">
        <v>1</v>
      </c>
      <c r="I128" s="668"/>
      <c r="J128" s="668"/>
      <c r="K128" s="681">
        <v>0</v>
      </c>
      <c r="L128" s="668">
        <v>1</v>
      </c>
      <c r="M128" s="669">
        <v>207.45</v>
      </c>
    </row>
    <row r="129" spans="1:13" ht="14.4" customHeight="1" x14ac:dyDescent="0.3">
      <c r="A129" s="664" t="s">
        <v>3977</v>
      </c>
      <c r="B129" s="665" t="s">
        <v>3696</v>
      </c>
      <c r="C129" s="665" t="s">
        <v>4494</v>
      </c>
      <c r="D129" s="665" t="s">
        <v>4495</v>
      </c>
      <c r="E129" s="665" t="s">
        <v>4496</v>
      </c>
      <c r="F129" s="668"/>
      <c r="G129" s="668"/>
      <c r="H129" s="681">
        <v>0</v>
      </c>
      <c r="I129" s="668">
        <v>3</v>
      </c>
      <c r="J129" s="668">
        <v>5701.84</v>
      </c>
      <c r="K129" s="681">
        <v>1</v>
      </c>
      <c r="L129" s="668">
        <v>3</v>
      </c>
      <c r="M129" s="669">
        <v>5701.84</v>
      </c>
    </row>
    <row r="130" spans="1:13" ht="14.4" customHeight="1" x14ac:dyDescent="0.3">
      <c r="A130" s="664" t="s">
        <v>3977</v>
      </c>
      <c r="B130" s="665" t="s">
        <v>3696</v>
      </c>
      <c r="C130" s="665" t="s">
        <v>5080</v>
      </c>
      <c r="D130" s="665" t="s">
        <v>4495</v>
      </c>
      <c r="E130" s="665" t="s">
        <v>5081</v>
      </c>
      <c r="F130" s="668"/>
      <c r="G130" s="668"/>
      <c r="H130" s="681">
        <v>0</v>
      </c>
      <c r="I130" s="668">
        <v>1</v>
      </c>
      <c r="J130" s="668">
        <v>5339.52</v>
      </c>
      <c r="K130" s="681">
        <v>1</v>
      </c>
      <c r="L130" s="668">
        <v>1</v>
      </c>
      <c r="M130" s="669">
        <v>5339.52</v>
      </c>
    </row>
    <row r="131" spans="1:13" ht="14.4" customHeight="1" x14ac:dyDescent="0.3">
      <c r="A131" s="664" t="s">
        <v>3977</v>
      </c>
      <c r="B131" s="665" t="s">
        <v>3696</v>
      </c>
      <c r="C131" s="665" t="s">
        <v>5082</v>
      </c>
      <c r="D131" s="665" t="s">
        <v>3059</v>
      </c>
      <c r="E131" s="665" t="s">
        <v>5083</v>
      </c>
      <c r="F131" s="668"/>
      <c r="G131" s="668"/>
      <c r="H131" s="681">
        <v>0</v>
      </c>
      <c r="I131" s="668">
        <v>1</v>
      </c>
      <c r="J131" s="668">
        <v>2669.75</v>
      </c>
      <c r="K131" s="681">
        <v>1</v>
      </c>
      <c r="L131" s="668">
        <v>1</v>
      </c>
      <c r="M131" s="669">
        <v>2669.75</v>
      </c>
    </row>
    <row r="132" spans="1:13" ht="14.4" customHeight="1" x14ac:dyDescent="0.3">
      <c r="A132" s="664" t="s">
        <v>3977</v>
      </c>
      <c r="B132" s="665" t="s">
        <v>3638</v>
      </c>
      <c r="C132" s="665" t="s">
        <v>2687</v>
      </c>
      <c r="D132" s="665" t="s">
        <v>2688</v>
      </c>
      <c r="E132" s="665" t="s">
        <v>3639</v>
      </c>
      <c r="F132" s="668"/>
      <c r="G132" s="668"/>
      <c r="H132" s="681">
        <v>0</v>
      </c>
      <c r="I132" s="668">
        <v>3</v>
      </c>
      <c r="J132" s="668">
        <v>160.71</v>
      </c>
      <c r="K132" s="681">
        <v>1</v>
      </c>
      <c r="L132" s="668">
        <v>3</v>
      </c>
      <c r="M132" s="669">
        <v>160.71</v>
      </c>
    </row>
    <row r="133" spans="1:13" ht="14.4" customHeight="1" x14ac:dyDescent="0.3">
      <c r="A133" s="664" t="s">
        <v>3977</v>
      </c>
      <c r="B133" s="665" t="s">
        <v>3638</v>
      </c>
      <c r="C133" s="665" t="s">
        <v>2953</v>
      </c>
      <c r="D133" s="665" t="s">
        <v>2688</v>
      </c>
      <c r="E133" s="665" t="s">
        <v>3640</v>
      </c>
      <c r="F133" s="668"/>
      <c r="G133" s="668"/>
      <c r="H133" s="681">
        <v>0</v>
      </c>
      <c r="I133" s="668">
        <v>6</v>
      </c>
      <c r="J133" s="668">
        <v>803.64</v>
      </c>
      <c r="K133" s="681">
        <v>1</v>
      </c>
      <c r="L133" s="668">
        <v>6</v>
      </c>
      <c r="M133" s="669">
        <v>803.64</v>
      </c>
    </row>
    <row r="134" spans="1:13" ht="14.4" customHeight="1" x14ac:dyDescent="0.3">
      <c r="A134" s="664" t="s">
        <v>3978</v>
      </c>
      <c r="B134" s="665" t="s">
        <v>3780</v>
      </c>
      <c r="C134" s="665" t="s">
        <v>2833</v>
      </c>
      <c r="D134" s="665" t="s">
        <v>2838</v>
      </c>
      <c r="E134" s="665" t="s">
        <v>3783</v>
      </c>
      <c r="F134" s="668"/>
      <c r="G134" s="668"/>
      <c r="H134" s="681">
        <v>0</v>
      </c>
      <c r="I134" s="668">
        <v>1</v>
      </c>
      <c r="J134" s="668">
        <v>181.13</v>
      </c>
      <c r="K134" s="681">
        <v>1</v>
      </c>
      <c r="L134" s="668">
        <v>1</v>
      </c>
      <c r="M134" s="669">
        <v>181.13</v>
      </c>
    </row>
    <row r="135" spans="1:13" ht="14.4" customHeight="1" x14ac:dyDescent="0.3">
      <c r="A135" s="664" t="s">
        <v>3979</v>
      </c>
      <c r="B135" s="665" t="s">
        <v>3691</v>
      </c>
      <c r="C135" s="665" t="s">
        <v>3029</v>
      </c>
      <c r="D135" s="665" t="s">
        <v>3030</v>
      </c>
      <c r="E135" s="665" t="s">
        <v>3692</v>
      </c>
      <c r="F135" s="668"/>
      <c r="G135" s="668"/>
      <c r="H135" s="681">
        <v>0</v>
      </c>
      <c r="I135" s="668">
        <v>4</v>
      </c>
      <c r="J135" s="668">
        <v>373.72</v>
      </c>
      <c r="K135" s="681">
        <v>1</v>
      </c>
      <c r="L135" s="668">
        <v>4</v>
      </c>
      <c r="M135" s="669">
        <v>373.72</v>
      </c>
    </row>
    <row r="136" spans="1:13" ht="14.4" customHeight="1" x14ac:dyDescent="0.3">
      <c r="A136" s="664" t="s">
        <v>3979</v>
      </c>
      <c r="B136" s="665" t="s">
        <v>3741</v>
      </c>
      <c r="C136" s="665" t="s">
        <v>4075</v>
      </c>
      <c r="D136" s="665" t="s">
        <v>2586</v>
      </c>
      <c r="E136" s="665" t="s">
        <v>4076</v>
      </c>
      <c r="F136" s="668"/>
      <c r="G136" s="668"/>
      <c r="H136" s="681"/>
      <c r="I136" s="668">
        <v>2</v>
      </c>
      <c r="J136" s="668">
        <v>0</v>
      </c>
      <c r="K136" s="681"/>
      <c r="L136" s="668">
        <v>2</v>
      </c>
      <c r="M136" s="669">
        <v>0</v>
      </c>
    </row>
    <row r="137" spans="1:13" ht="14.4" customHeight="1" x14ac:dyDescent="0.3">
      <c r="A137" s="664" t="s">
        <v>3979</v>
      </c>
      <c r="B137" s="665" t="s">
        <v>3741</v>
      </c>
      <c r="C137" s="665" t="s">
        <v>4611</v>
      </c>
      <c r="D137" s="665" t="s">
        <v>2589</v>
      </c>
      <c r="E137" s="665" t="s">
        <v>4210</v>
      </c>
      <c r="F137" s="668"/>
      <c r="G137" s="668"/>
      <c r="H137" s="681"/>
      <c r="I137" s="668">
        <v>1</v>
      </c>
      <c r="J137" s="668">
        <v>0</v>
      </c>
      <c r="K137" s="681"/>
      <c r="L137" s="668">
        <v>1</v>
      </c>
      <c r="M137" s="669">
        <v>0</v>
      </c>
    </row>
    <row r="138" spans="1:13" ht="14.4" customHeight="1" x14ac:dyDescent="0.3">
      <c r="A138" s="664" t="s">
        <v>3979</v>
      </c>
      <c r="B138" s="665" t="s">
        <v>3780</v>
      </c>
      <c r="C138" s="665" t="s">
        <v>4147</v>
      </c>
      <c r="D138" s="665" t="s">
        <v>4148</v>
      </c>
      <c r="E138" s="665" t="s">
        <v>4149</v>
      </c>
      <c r="F138" s="668"/>
      <c r="G138" s="668"/>
      <c r="H138" s="681">
        <v>0</v>
      </c>
      <c r="I138" s="668">
        <v>2</v>
      </c>
      <c r="J138" s="668">
        <v>557.28</v>
      </c>
      <c r="K138" s="681">
        <v>1</v>
      </c>
      <c r="L138" s="668">
        <v>2</v>
      </c>
      <c r="M138" s="669">
        <v>557.28</v>
      </c>
    </row>
    <row r="139" spans="1:13" ht="14.4" customHeight="1" x14ac:dyDescent="0.3">
      <c r="A139" s="664" t="s">
        <v>3980</v>
      </c>
      <c r="B139" s="665" t="s">
        <v>3626</v>
      </c>
      <c r="C139" s="665" t="s">
        <v>4128</v>
      </c>
      <c r="D139" s="665" t="s">
        <v>2654</v>
      </c>
      <c r="E139" s="665" t="s">
        <v>4129</v>
      </c>
      <c r="F139" s="668"/>
      <c r="G139" s="668"/>
      <c r="H139" s="681"/>
      <c r="I139" s="668">
        <v>1</v>
      </c>
      <c r="J139" s="668">
        <v>0</v>
      </c>
      <c r="K139" s="681"/>
      <c r="L139" s="668">
        <v>1</v>
      </c>
      <c r="M139" s="669">
        <v>0</v>
      </c>
    </row>
    <row r="140" spans="1:13" ht="14.4" customHeight="1" x14ac:dyDescent="0.3">
      <c r="A140" s="664" t="s">
        <v>3980</v>
      </c>
      <c r="B140" s="665" t="s">
        <v>3675</v>
      </c>
      <c r="C140" s="665" t="s">
        <v>2841</v>
      </c>
      <c r="D140" s="665" t="s">
        <v>3677</v>
      </c>
      <c r="E140" s="665" t="s">
        <v>3678</v>
      </c>
      <c r="F140" s="668"/>
      <c r="G140" s="668"/>
      <c r="H140" s="681">
        <v>0</v>
      </c>
      <c r="I140" s="668">
        <v>1</v>
      </c>
      <c r="J140" s="668">
        <v>120.61</v>
      </c>
      <c r="K140" s="681">
        <v>1</v>
      </c>
      <c r="L140" s="668">
        <v>1</v>
      </c>
      <c r="M140" s="669">
        <v>120.61</v>
      </c>
    </row>
    <row r="141" spans="1:13" ht="14.4" customHeight="1" x14ac:dyDescent="0.3">
      <c r="A141" s="664" t="s">
        <v>3980</v>
      </c>
      <c r="B141" s="665" t="s">
        <v>3720</v>
      </c>
      <c r="C141" s="665" t="s">
        <v>2647</v>
      </c>
      <c r="D141" s="665" t="s">
        <v>2648</v>
      </c>
      <c r="E141" s="665" t="s">
        <v>3721</v>
      </c>
      <c r="F141" s="668"/>
      <c r="G141" s="668"/>
      <c r="H141" s="681">
        <v>0</v>
      </c>
      <c r="I141" s="668">
        <v>1</v>
      </c>
      <c r="J141" s="668">
        <v>35.11</v>
      </c>
      <c r="K141" s="681">
        <v>1</v>
      </c>
      <c r="L141" s="668">
        <v>1</v>
      </c>
      <c r="M141" s="669">
        <v>35.11</v>
      </c>
    </row>
    <row r="142" spans="1:13" ht="14.4" customHeight="1" x14ac:dyDescent="0.3">
      <c r="A142" s="664" t="s">
        <v>3980</v>
      </c>
      <c r="B142" s="665" t="s">
        <v>3737</v>
      </c>
      <c r="C142" s="665" t="s">
        <v>2740</v>
      </c>
      <c r="D142" s="665" t="s">
        <v>2741</v>
      </c>
      <c r="E142" s="665" t="s">
        <v>3721</v>
      </c>
      <c r="F142" s="668"/>
      <c r="G142" s="668"/>
      <c r="H142" s="681">
        <v>0</v>
      </c>
      <c r="I142" s="668">
        <v>1</v>
      </c>
      <c r="J142" s="668">
        <v>48.27</v>
      </c>
      <c r="K142" s="681">
        <v>1</v>
      </c>
      <c r="L142" s="668">
        <v>1</v>
      </c>
      <c r="M142" s="669">
        <v>48.27</v>
      </c>
    </row>
    <row r="143" spans="1:13" ht="14.4" customHeight="1" x14ac:dyDescent="0.3">
      <c r="A143" s="664" t="s">
        <v>3980</v>
      </c>
      <c r="B143" s="665" t="s">
        <v>3747</v>
      </c>
      <c r="C143" s="665" t="s">
        <v>2751</v>
      </c>
      <c r="D143" s="665" t="s">
        <v>3748</v>
      </c>
      <c r="E143" s="665" t="s">
        <v>3749</v>
      </c>
      <c r="F143" s="668"/>
      <c r="G143" s="668"/>
      <c r="H143" s="681">
        <v>0</v>
      </c>
      <c r="I143" s="668">
        <v>1</v>
      </c>
      <c r="J143" s="668">
        <v>87.41</v>
      </c>
      <c r="K143" s="681">
        <v>1</v>
      </c>
      <c r="L143" s="668">
        <v>1</v>
      </c>
      <c r="M143" s="669">
        <v>87.41</v>
      </c>
    </row>
    <row r="144" spans="1:13" ht="14.4" customHeight="1" x14ac:dyDescent="0.3">
      <c r="A144" s="664" t="s">
        <v>3980</v>
      </c>
      <c r="B144" s="665" t="s">
        <v>3759</v>
      </c>
      <c r="C144" s="665" t="s">
        <v>2683</v>
      </c>
      <c r="D144" s="665" t="s">
        <v>2684</v>
      </c>
      <c r="E144" s="665" t="s">
        <v>3760</v>
      </c>
      <c r="F144" s="668"/>
      <c r="G144" s="668"/>
      <c r="H144" s="681">
        <v>0</v>
      </c>
      <c r="I144" s="668">
        <v>1</v>
      </c>
      <c r="J144" s="668">
        <v>41.49</v>
      </c>
      <c r="K144" s="681">
        <v>1</v>
      </c>
      <c r="L144" s="668">
        <v>1</v>
      </c>
      <c r="M144" s="669">
        <v>41.49</v>
      </c>
    </row>
    <row r="145" spans="1:13" ht="14.4" customHeight="1" x14ac:dyDescent="0.3">
      <c r="A145" s="664" t="s">
        <v>3980</v>
      </c>
      <c r="B145" s="665" t="s">
        <v>3780</v>
      </c>
      <c r="C145" s="665" t="s">
        <v>2716</v>
      </c>
      <c r="D145" s="665" t="s">
        <v>3781</v>
      </c>
      <c r="E145" s="665" t="s">
        <v>3722</v>
      </c>
      <c r="F145" s="668"/>
      <c r="G145" s="668"/>
      <c r="H145" s="681">
        <v>0</v>
      </c>
      <c r="I145" s="668">
        <v>3</v>
      </c>
      <c r="J145" s="668">
        <v>176.57999999999998</v>
      </c>
      <c r="K145" s="681">
        <v>1</v>
      </c>
      <c r="L145" s="668">
        <v>3</v>
      </c>
      <c r="M145" s="669">
        <v>176.57999999999998</v>
      </c>
    </row>
    <row r="146" spans="1:13" ht="14.4" customHeight="1" x14ac:dyDescent="0.3">
      <c r="A146" s="664" t="s">
        <v>3980</v>
      </c>
      <c r="B146" s="665" t="s">
        <v>3780</v>
      </c>
      <c r="C146" s="665" t="s">
        <v>2719</v>
      </c>
      <c r="D146" s="665" t="s">
        <v>2724</v>
      </c>
      <c r="E146" s="665" t="s">
        <v>3779</v>
      </c>
      <c r="F146" s="668"/>
      <c r="G146" s="668"/>
      <c r="H146" s="681">
        <v>0</v>
      </c>
      <c r="I146" s="668">
        <v>1</v>
      </c>
      <c r="J146" s="668">
        <v>117.73</v>
      </c>
      <c r="K146" s="681">
        <v>1</v>
      </c>
      <c r="L146" s="668">
        <v>1</v>
      </c>
      <c r="M146" s="669">
        <v>117.73</v>
      </c>
    </row>
    <row r="147" spans="1:13" ht="14.4" customHeight="1" x14ac:dyDescent="0.3">
      <c r="A147" s="664" t="s">
        <v>3980</v>
      </c>
      <c r="B147" s="665" t="s">
        <v>3785</v>
      </c>
      <c r="C147" s="665" t="s">
        <v>2764</v>
      </c>
      <c r="D147" s="665" t="s">
        <v>2761</v>
      </c>
      <c r="E147" s="665" t="s">
        <v>3779</v>
      </c>
      <c r="F147" s="668"/>
      <c r="G147" s="668"/>
      <c r="H147" s="681">
        <v>0</v>
      </c>
      <c r="I147" s="668">
        <v>1</v>
      </c>
      <c r="J147" s="668">
        <v>181.13</v>
      </c>
      <c r="K147" s="681">
        <v>1</v>
      </c>
      <c r="L147" s="668">
        <v>1</v>
      </c>
      <c r="M147" s="669">
        <v>181.13</v>
      </c>
    </row>
    <row r="148" spans="1:13" ht="14.4" customHeight="1" x14ac:dyDescent="0.3">
      <c r="A148" s="664" t="s">
        <v>3980</v>
      </c>
      <c r="B148" s="665" t="s">
        <v>3916</v>
      </c>
      <c r="C148" s="665" t="s">
        <v>3099</v>
      </c>
      <c r="D148" s="665" t="s">
        <v>3100</v>
      </c>
      <c r="E148" s="665" t="s">
        <v>3917</v>
      </c>
      <c r="F148" s="668"/>
      <c r="G148" s="668"/>
      <c r="H148" s="681">
        <v>0</v>
      </c>
      <c r="I148" s="668">
        <v>2</v>
      </c>
      <c r="J148" s="668">
        <v>170.32</v>
      </c>
      <c r="K148" s="681">
        <v>1</v>
      </c>
      <c r="L148" s="668">
        <v>2</v>
      </c>
      <c r="M148" s="669">
        <v>170.32</v>
      </c>
    </row>
    <row r="149" spans="1:13" ht="14.4" customHeight="1" x14ac:dyDescent="0.3">
      <c r="A149" s="664" t="s">
        <v>3980</v>
      </c>
      <c r="B149" s="665" t="s">
        <v>3922</v>
      </c>
      <c r="C149" s="665" t="s">
        <v>2861</v>
      </c>
      <c r="D149" s="665" t="s">
        <v>2862</v>
      </c>
      <c r="E149" s="665" t="s">
        <v>3722</v>
      </c>
      <c r="F149" s="668"/>
      <c r="G149" s="668"/>
      <c r="H149" s="681">
        <v>0</v>
      </c>
      <c r="I149" s="668">
        <v>1</v>
      </c>
      <c r="J149" s="668">
        <v>85.16</v>
      </c>
      <c r="K149" s="681">
        <v>1</v>
      </c>
      <c r="L149" s="668">
        <v>1</v>
      </c>
      <c r="M149" s="669">
        <v>85.16</v>
      </c>
    </row>
    <row r="150" spans="1:13" ht="14.4" customHeight="1" x14ac:dyDescent="0.3">
      <c r="A150" s="664" t="s">
        <v>3981</v>
      </c>
      <c r="B150" s="665" t="s">
        <v>3626</v>
      </c>
      <c r="C150" s="665" t="s">
        <v>4067</v>
      </c>
      <c r="D150" s="665" t="s">
        <v>3079</v>
      </c>
      <c r="E150" s="665" t="s">
        <v>3627</v>
      </c>
      <c r="F150" s="668"/>
      <c r="G150" s="668"/>
      <c r="H150" s="681">
        <v>0</v>
      </c>
      <c r="I150" s="668">
        <v>1</v>
      </c>
      <c r="J150" s="668">
        <v>28.81</v>
      </c>
      <c r="K150" s="681">
        <v>1</v>
      </c>
      <c r="L150" s="668">
        <v>1</v>
      </c>
      <c r="M150" s="669">
        <v>28.81</v>
      </c>
    </row>
    <row r="151" spans="1:13" ht="14.4" customHeight="1" x14ac:dyDescent="0.3">
      <c r="A151" s="664" t="s">
        <v>3981</v>
      </c>
      <c r="B151" s="665" t="s">
        <v>3675</v>
      </c>
      <c r="C151" s="665" t="s">
        <v>2841</v>
      </c>
      <c r="D151" s="665" t="s">
        <v>3677</v>
      </c>
      <c r="E151" s="665" t="s">
        <v>3678</v>
      </c>
      <c r="F151" s="668"/>
      <c r="G151" s="668"/>
      <c r="H151" s="681">
        <v>0</v>
      </c>
      <c r="I151" s="668">
        <v>1</v>
      </c>
      <c r="J151" s="668">
        <v>120.61</v>
      </c>
      <c r="K151" s="681">
        <v>1</v>
      </c>
      <c r="L151" s="668">
        <v>1</v>
      </c>
      <c r="M151" s="669">
        <v>120.61</v>
      </c>
    </row>
    <row r="152" spans="1:13" ht="14.4" customHeight="1" x14ac:dyDescent="0.3">
      <c r="A152" s="664" t="s">
        <v>3981</v>
      </c>
      <c r="B152" s="665" t="s">
        <v>3681</v>
      </c>
      <c r="C152" s="665" t="s">
        <v>4061</v>
      </c>
      <c r="D152" s="665" t="s">
        <v>2680</v>
      </c>
      <c r="E152" s="665" t="s">
        <v>3684</v>
      </c>
      <c r="F152" s="668"/>
      <c r="G152" s="668"/>
      <c r="H152" s="681">
        <v>0</v>
      </c>
      <c r="I152" s="668">
        <v>1</v>
      </c>
      <c r="J152" s="668">
        <v>1385.62</v>
      </c>
      <c r="K152" s="681">
        <v>1</v>
      </c>
      <c r="L152" s="668">
        <v>1</v>
      </c>
      <c r="M152" s="669">
        <v>1385.62</v>
      </c>
    </row>
    <row r="153" spans="1:13" ht="14.4" customHeight="1" x14ac:dyDescent="0.3">
      <c r="A153" s="664" t="s">
        <v>3981</v>
      </c>
      <c r="B153" s="665" t="s">
        <v>3691</v>
      </c>
      <c r="C153" s="665" t="s">
        <v>3029</v>
      </c>
      <c r="D153" s="665" t="s">
        <v>3030</v>
      </c>
      <c r="E153" s="665" t="s">
        <v>3692</v>
      </c>
      <c r="F153" s="668"/>
      <c r="G153" s="668"/>
      <c r="H153" s="681">
        <v>0</v>
      </c>
      <c r="I153" s="668">
        <v>1</v>
      </c>
      <c r="J153" s="668">
        <v>93.43</v>
      </c>
      <c r="K153" s="681">
        <v>1</v>
      </c>
      <c r="L153" s="668">
        <v>1</v>
      </c>
      <c r="M153" s="669">
        <v>93.43</v>
      </c>
    </row>
    <row r="154" spans="1:13" ht="14.4" customHeight="1" x14ac:dyDescent="0.3">
      <c r="A154" s="664" t="s">
        <v>3981</v>
      </c>
      <c r="B154" s="665" t="s">
        <v>3691</v>
      </c>
      <c r="C154" s="665" t="s">
        <v>3064</v>
      </c>
      <c r="D154" s="665" t="s">
        <v>3030</v>
      </c>
      <c r="E154" s="665" t="s">
        <v>3693</v>
      </c>
      <c r="F154" s="668"/>
      <c r="G154" s="668"/>
      <c r="H154" s="681">
        <v>0</v>
      </c>
      <c r="I154" s="668">
        <v>1</v>
      </c>
      <c r="J154" s="668">
        <v>186.87</v>
      </c>
      <c r="K154" s="681">
        <v>1</v>
      </c>
      <c r="L154" s="668">
        <v>1</v>
      </c>
      <c r="M154" s="669">
        <v>186.87</v>
      </c>
    </row>
    <row r="155" spans="1:13" ht="14.4" customHeight="1" x14ac:dyDescent="0.3">
      <c r="A155" s="664" t="s">
        <v>3982</v>
      </c>
      <c r="B155" s="665" t="s">
        <v>3626</v>
      </c>
      <c r="C155" s="665" t="s">
        <v>4067</v>
      </c>
      <c r="D155" s="665" t="s">
        <v>3079</v>
      </c>
      <c r="E155" s="665" t="s">
        <v>3627</v>
      </c>
      <c r="F155" s="668"/>
      <c r="G155" s="668"/>
      <c r="H155" s="681">
        <v>0</v>
      </c>
      <c r="I155" s="668">
        <v>1</v>
      </c>
      <c r="J155" s="668">
        <v>28.81</v>
      </c>
      <c r="K155" s="681">
        <v>1</v>
      </c>
      <c r="L155" s="668">
        <v>1</v>
      </c>
      <c r="M155" s="669">
        <v>28.81</v>
      </c>
    </row>
    <row r="156" spans="1:13" ht="14.4" customHeight="1" x14ac:dyDescent="0.3">
      <c r="A156" s="664" t="s">
        <v>3982</v>
      </c>
      <c r="B156" s="665" t="s">
        <v>3626</v>
      </c>
      <c r="C156" s="665" t="s">
        <v>4128</v>
      </c>
      <c r="D156" s="665" t="s">
        <v>2654</v>
      </c>
      <c r="E156" s="665" t="s">
        <v>4129</v>
      </c>
      <c r="F156" s="668"/>
      <c r="G156" s="668"/>
      <c r="H156" s="681"/>
      <c r="I156" s="668">
        <v>1</v>
      </c>
      <c r="J156" s="668">
        <v>0</v>
      </c>
      <c r="K156" s="681"/>
      <c r="L156" s="668">
        <v>1</v>
      </c>
      <c r="M156" s="669">
        <v>0</v>
      </c>
    </row>
    <row r="157" spans="1:13" ht="14.4" customHeight="1" x14ac:dyDescent="0.3">
      <c r="A157" s="664" t="s">
        <v>3982</v>
      </c>
      <c r="B157" s="665" t="s">
        <v>3666</v>
      </c>
      <c r="C157" s="665" t="s">
        <v>2663</v>
      </c>
      <c r="D157" s="665" t="s">
        <v>2664</v>
      </c>
      <c r="E157" s="665" t="s">
        <v>3671</v>
      </c>
      <c r="F157" s="668"/>
      <c r="G157" s="668"/>
      <c r="H157" s="681">
        <v>0</v>
      </c>
      <c r="I157" s="668">
        <v>1</v>
      </c>
      <c r="J157" s="668">
        <v>43.21</v>
      </c>
      <c r="K157" s="681">
        <v>1</v>
      </c>
      <c r="L157" s="668">
        <v>1</v>
      </c>
      <c r="M157" s="669">
        <v>43.21</v>
      </c>
    </row>
    <row r="158" spans="1:13" ht="14.4" customHeight="1" x14ac:dyDescent="0.3">
      <c r="A158" s="664" t="s">
        <v>3982</v>
      </c>
      <c r="B158" s="665" t="s">
        <v>3681</v>
      </c>
      <c r="C158" s="665" t="s">
        <v>4060</v>
      </c>
      <c r="D158" s="665" t="s">
        <v>2636</v>
      </c>
      <c r="E158" s="665" t="s">
        <v>3688</v>
      </c>
      <c r="F158" s="668"/>
      <c r="G158" s="668"/>
      <c r="H158" s="681">
        <v>0</v>
      </c>
      <c r="I158" s="668">
        <v>1</v>
      </c>
      <c r="J158" s="668">
        <v>490.89</v>
      </c>
      <c r="K158" s="681">
        <v>1</v>
      </c>
      <c r="L158" s="668">
        <v>1</v>
      </c>
      <c r="M158" s="669">
        <v>490.89</v>
      </c>
    </row>
    <row r="159" spans="1:13" ht="14.4" customHeight="1" x14ac:dyDescent="0.3">
      <c r="A159" s="664" t="s">
        <v>3982</v>
      </c>
      <c r="B159" s="665" t="s">
        <v>3785</v>
      </c>
      <c r="C159" s="665" t="s">
        <v>2764</v>
      </c>
      <c r="D159" s="665" t="s">
        <v>2761</v>
      </c>
      <c r="E159" s="665" t="s">
        <v>3779</v>
      </c>
      <c r="F159" s="668"/>
      <c r="G159" s="668"/>
      <c r="H159" s="681">
        <v>0</v>
      </c>
      <c r="I159" s="668">
        <v>1</v>
      </c>
      <c r="J159" s="668">
        <v>181.13</v>
      </c>
      <c r="K159" s="681">
        <v>1</v>
      </c>
      <c r="L159" s="668">
        <v>1</v>
      </c>
      <c r="M159" s="669">
        <v>181.13</v>
      </c>
    </row>
    <row r="160" spans="1:13" ht="14.4" customHeight="1" x14ac:dyDescent="0.3">
      <c r="A160" s="664" t="s">
        <v>3982</v>
      </c>
      <c r="B160" s="665" t="s">
        <v>3913</v>
      </c>
      <c r="C160" s="665" t="s">
        <v>2930</v>
      </c>
      <c r="D160" s="665" t="s">
        <v>2931</v>
      </c>
      <c r="E160" s="665" t="s">
        <v>3779</v>
      </c>
      <c r="F160" s="668"/>
      <c r="G160" s="668"/>
      <c r="H160" s="681">
        <v>0</v>
      </c>
      <c r="I160" s="668">
        <v>1</v>
      </c>
      <c r="J160" s="668">
        <v>85.16</v>
      </c>
      <c r="K160" s="681">
        <v>1</v>
      </c>
      <c r="L160" s="668">
        <v>1</v>
      </c>
      <c r="M160" s="669">
        <v>85.16</v>
      </c>
    </row>
    <row r="161" spans="1:13" ht="14.4" customHeight="1" x14ac:dyDescent="0.3">
      <c r="A161" s="664" t="s">
        <v>3983</v>
      </c>
      <c r="B161" s="665" t="s">
        <v>3626</v>
      </c>
      <c r="C161" s="665" t="s">
        <v>4067</v>
      </c>
      <c r="D161" s="665" t="s">
        <v>3079</v>
      </c>
      <c r="E161" s="665" t="s">
        <v>3627</v>
      </c>
      <c r="F161" s="668"/>
      <c r="G161" s="668"/>
      <c r="H161" s="681">
        <v>0</v>
      </c>
      <c r="I161" s="668">
        <v>26</v>
      </c>
      <c r="J161" s="668">
        <v>749.05999999999983</v>
      </c>
      <c r="K161" s="681">
        <v>1</v>
      </c>
      <c r="L161" s="668">
        <v>26</v>
      </c>
      <c r="M161" s="669">
        <v>749.05999999999983</v>
      </c>
    </row>
    <row r="162" spans="1:13" ht="14.4" customHeight="1" x14ac:dyDescent="0.3">
      <c r="A162" s="664" t="s">
        <v>3983</v>
      </c>
      <c r="B162" s="665" t="s">
        <v>3626</v>
      </c>
      <c r="C162" s="665" t="s">
        <v>4128</v>
      </c>
      <c r="D162" s="665" t="s">
        <v>2654</v>
      </c>
      <c r="E162" s="665" t="s">
        <v>4129</v>
      </c>
      <c r="F162" s="668"/>
      <c r="G162" s="668"/>
      <c r="H162" s="681"/>
      <c r="I162" s="668">
        <v>2</v>
      </c>
      <c r="J162" s="668">
        <v>0</v>
      </c>
      <c r="K162" s="681"/>
      <c r="L162" s="668">
        <v>2</v>
      </c>
      <c r="M162" s="669">
        <v>0</v>
      </c>
    </row>
    <row r="163" spans="1:13" ht="14.4" customHeight="1" x14ac:dyDescent="0.3">
      <c r="A163" s="664" t="s">
        <v>3983</v>
      </c>
      <c r="B163" s="665" t="s">
        <v>3631</v>
      </c>
      <c r="C163" s="665" t="s">
        <v>2733</v>
      </c>
      <c r="D163" s="665" t="s">
        <v>2734</v>
      </c>
      <c r="E163" s="665" t="s">
        <v>3632</v>
      </c>
      <c r="F163" s="668"/>
      <c r="G163" s="668"/>
      <c r="H163" s="681">
        <v>0</v>
      </c>
      <c r="I163" s="668">
        <v>2</v>
      </c>
      <c r="J163" s="668">
        <v>57.62</v>
      </c>
      <c r="K163" s="681">
        <v>1</v>
      </c>
      <c r="L163" s="668">
        <v>2</v>
      </c>
      <c r="M163" s="669">
        <v>57.62</v>
      </c>
    </row>
    <row r="164" spans="1:13" ht="14.4" customHeight="1" x14ac:dyDescent="0.3">
      <c r="A164" s="664" t="s">
        <v>3983</v>
      </c>
      <c r="B164" s="665" t="s">
        <v>3666</v>
      </c>
      <c r="C164" s="665" t="s">
        <v>2663</v>
      </c>
      <c r="D164" s="665" t="s">
        <v>2664</v>
      </c>
      <c r="E164" s="665" t="s">
        <v>3671</v>
      </c>
      <c r="F164" s="668"/>
      <c r="G164" s="668"/>
      <c r="H164" s="681">
        <v>0</v>
      </c>
      <c r="I164" s="668">
        <v>6</v>
      </c>
      <c r="J164" s="668">
        <v>259.26</v>
      </c>
      <c r="K164" s="681">
        <v>1</v>
      </c>
      <c r="L164" s="668">
        <v>6</v>
      </c>
      <c r="M164" s="669">
        <v>259.26</v>
      </c>
    </row>
    <row r="165" spans="1:13" ht="14.4" customHeight="1" x14ac:dyDescent="0.3">
      <c r="A165" s="664" t="s">
        <v>3983</v>
      </c>
      <c r="B165" s="665" t="s">
        <v>3666</v>
      </c>
      <c r="C165" s="665" t="s">
        <v>2667</v>
      </c>
      <c r="D165" s="665" t="s">
        <v>2668</v>
      </c>
      <c r="E165" s="665" t="s">
        <v>3672</v>
      </c>
      <c r="F165" s="668"/>
      <c r="G165" s="668"/>
      <c r="H165" s="681">
        <v>0</v>
      </c>
      <c r="I165" s="668">
        <v>1</v>
      </c>
      <c r="J165" s="668">
        <v>73.45</v>
      </c>
      <c r="K165" s="681">
        <v>1</v>
      </c>
      <c r="L165" s="668">
        <v>1</v>
      </c>
      <c r="M165" s="669">
        <v>73.45</v>
      </c>
    </row>
    <row r="166" spans="1:13" ht="14.4" customHeight="1" x14ac:dyDescent="0.3">
      <c r="A166" s="664" t="s">
        <v>3983</v>
      </c>
      <c r="B166" s="665" t="s">
        <v>3673</v>
      </c>
      <c r="C166" s="665" t="s">
        <v>2770</v>
      </c>
      <c r="D166" s="665" t="s">
        <v>2771</v>
      </c>
      <c r="E166" s="665" t="s">
        <v>3674</v>
      </c>
      <c r="F166" s="668"/>
      <c r="G166" s="668"/>
      <c r="H166" s="681">
        <v>0</v>
      </c>
      <c r="I166" s="668">
        <v>1</v>
      </c>
      <c r="J166" s="668">
        <v>30.83</v>
      </c>
      <c r="K166" s="681">
        <v>1</v>
      </c>
      <c r="L166" s="668">
        <v>1</v>
      </c>
      <c r="M166" s="669">
        <v>30.83</v>
      </c>
    </row>
    <row r="167" spans="1:13" ht="14.4" customHeight="1" x14ac:dyDescent="0.3">
      <c r="A167" s="664" t="s">
        <v>3983</v>
      </c>
      <c r="B167" s="665" t="s">
        <v>3675</v>
      </c>
      <c r="C167" s="665" t="s">
        <v>2841</v>
      </c>
      <c r="D167" s="665" t="s">
        <v>3677</v>
      </c>
      <c r="E167" s="665" t="s">
        <v>3678</v>
      </c>
      <c r="F167" s="668"/>
      <c r="G167" s="668"/>
      <c r="H167" s="681">
        <v>0</v>
      </c>
      <c r="I167" s="668">
        <v>3</v>
      </c>
      <c r="J167" s="668">
        <v>361.83</v>
      </c>
      <c r="K167" s="681">
        <v>1</v>
      </c>
      <c r="L167" s="668">
        <v>3</v>
      </c>
      <c r="M167" s="669">
        <v>361.83</v>
      </c>
    </row>
    <row r="168" spans="1:13" ht="14.4" customHeight="1" x14ac:dyDescent="0.3">
      <c r="A168" s="664" t="s">
        <v>3983</v>
      </c>
      <c r="B168" s="665" t="s">
        <v>3675</v>
      </c>
      <c r="C168" s="665" t="s">
        <v>2727</v>
      </c>
      <c r="D168" s="665" t="s">
        <v>3679</v>
      </c>
      <c r="E168" s="665" t="s">
        <v>3680</v>
      </c>
      <c r="F168" s="668"/>
      <c r="G168" s="668"/>
      <c r="H168" s="681">
        <v>0</v>
      </c>
      <c r="I168" s="668">
        <v>3</v>
      </c>
      <c r="J168" s="668">
        <v>554.22</v>
      </c>
      <c r="K168" s="681">
        <v>1</v>
      </c>
      <c r="L168" s="668">
        <v>3</v>
      </c>
      <c r="M168" s="669">
        <v>554.22</v>
      </c>
    </row>
    <row r="169" spans="1:13" ht="14.4" customHeight="1" x14ac:dyDescent="0.3">
      <c r="A169" s="664" t="s">
        <v>3983</v>
      </c>
      <c r="B169" s="665" t="s">
        <v>3681</v>
      </c>
      <c r="C169" s="665" t="s">
        <v>2888</v>
      </c>
      <c r="D169" s="665" t="s">
        <v>2636</v>
      </c>
      <c r="E169" s="665" t="s">
        <v>3685</v>
      </c>
      <c r="F169" s="668"/>
      <c r="G169" s="668"/>
      <c r="H169" s="681">
        <v>0</v>
      </c>
      <c r="I169" s="668">
        <v>16</v>
      </c>
      <c r="J169" s="668">
        <v>6481.41</v>
      </c>
      <c r="K169" s="681">
        <v>1</v>
      </c>
      <c r="L169" s="668">
        <v>16</v>
      </c>
      <c r="M169" s="669">
        <v>6481.41</v>
      </c>
    </row>
    <row r="170" spans="1:13" ht="14.4" customHeight="1" x14ac:dyDescent="0.3">
      <c r="A170" s="664" t="s">
        <v>3983</v>
      </c>
      <c r="B170" s="665" t="s">
        <v>3681</v>
      </c>
      <c r="C170" s="665" t="s">
        <v>4060</v>
      </c>
      <c r="D170" s="665" t="s">
        <v>2636</v>
      </c>
      <c r="E170" s="665" t="s">
        <v>3688</v>
      </c>
      <c r="F170" s="668"/>
      <c r="G170" s="668"/>
      <c r="H170" s="681">
        <v>0</v>
      </c>
      <c r="I170" s="668">
        <v>7</v>
      </c>
      <c r="J170" s="668">
        <v>3698.7299999999996</v>
      </c>
      <c r="K170" s="681">
        <v>1</v>
      </c>
      <c r="L170" s="668">
        <v>7</v>
      </c>
      <c r="M170" s="669">
        <v>3698.7299999999996</v>
      </c>
    </row>
    <row r="171" spans="1:13" ht="14.4" customHeight="1" x14ac:dyDescent="0.3">
      <c r="A171" s="664" t="s">
        <v>3983</v>
      </c>
      <c r="B171" s="665" t="s">
        <v>3681</v>
      </c>
      <c r="C171" s="665" t="s">
        <v>4293</v>
      </c>
      <c r="D171" s="665" t="s">
        <v>2636</v>
      </c>
      <c r="E171" s="665" t="s">
        <v>3686</v>
      </c>
      <c r="F171" s="668"/>
      <c r="G171" s="668"/>
      <c r="H171" s="681">
        <v>0</v>
      </c>
      <c r="I171" s="668">
        <v>2</v>
      </c>
      <c r="J171" s="668">
        <v>1630.2</v>
      </c>
      <c r="K171" s="681">
        <v>1</v>
      </c>
      <c r="L171" s="668">
        <v>2</v>
      </c>
      <c r="M171" s="669">
        <v>1630.2</v>
      </c>
    </row>
    <row r="172" spans="1:13" ht="14.4" customHeight="1" x14ac:dyDescent="0.3">
      <c r="A172" s="664" t="s">
        <v>3983</v>
      </c>
      <c r="B172" s="665" t="s">
        <v>3691</v>
      </c>
      <c r="C172" s="665" t="s">
        <v>3029</v>
      </c>
      <c r="D172" s="665" t="s">
        <v>3030</v>
      </c>
      <c r="E172" s="665" t="s">
        <v>3692</v>
      </c>
      <c r="F172" s="668"/>
      <c r="G172" s="668"/>
      <c r="H172" s="681">
        <v>0</v>
      </c>
      <c r="I172" s="668">
        <v>5</v>
      </c>
      <c r="J172" s="668">
        <v>467.15000000000003</v>
      </c>
      <c r="K172" s="681">
        <v>1</v>
      </c>
      <c r="L172" s="668">
        <v>5</v>
      </c>
      <c r="M172" s="669">
        <v>467.15000000000003</v>
      </c>
    </row>
    <row r="173" spans="1:13" ht="14.4" customHeight="1" x14ac:dyDescent="0.3">
      <c r="A173" s="664" t="s">
        <v>3983</v>
      </c>
      <c r="B173" s="665" t="s">
        <v>3691</v>
      </c>
      <c r="C173" s="665" t="s">
        <v>3064</v>
      </c>
      <c r="D173" s="665" t="s">
        <v>3030</v>
      </c>
      <c r="E173" s="665" t="s">
        <v>3693</v>
      </c>
      <c r="F173" s="668"/>
      <c r="G173" s="668"/>
      <c r="H173" s="681">
        <v>0</v>
      </c>
      <c r="I173" s="668">
        <v>1</v>
      </c>
      <c r="J173" s="668">
        <v>186.87</v>
      </c>
      <c r="K173" s="681">
        <v>1</v>
      </c>
      <c r="L173" s="668">
        <v>1</v>
      </c>
      <c r="M173" s="669">
        <v>186.87</v>
      </c>
    </row>
    <row r="174" spans="1:13" ht="14.4" customHeight="1" x14ac:dyDescent="0.3">
      <c r="A174" s="664" t="s">
        <v>3983</v>
      </c>
      <c r="B174" s="665" t="s">
        <v>3691</v>
      </c>
      <c r="C174" s="665" t="s">
        <v>4231</v>
      </c>
      <c r="D174" s="665" t="s">
        <v>4232</v>
      </c>
      <c r="E174" s="665" t="s">
        <v>4233</v>
      </c>
      <c r="F174" s="668">
        <v>2</v>
      </c>
      <c r="G174" s="668">
        <v>0</v>
      </c>
      <c r="H174" s="681"/>
      <c r="I174" s="668"/>
      <c r="J174" s="668"/>
      <c r="K174" s="681"/>
      <c r="L174" s="668">
        <v>2</v>
      </c>
      <c r="M174" s="669">
        <v>0</v>
      </c>
    </row>
    <row r="175" spans="1:13" ht="14.4" customHeight="1" x14ac:dyDescent="0.3">
      <c r="A175" s="664" t="s">
        <v>3983</v>
      </c>
      <c r="B175" s="665" t="s">
        <v>3694</v>
      </c>
      <c r="C175" s="665" t="s">
        <v>2956</v>
      </c>
      <c r="D175" s="665" t="s">
        <v>2957</v>
      </c>
      <c r="E175" s="665" t="s">
        <v>3695</v>
      </c>
      <c r="F175" s="668"/>
      <c r="G175" s="668"/>
      <c r="H175" s="681">
        <v>0</v>
      </c>
      <c r="I175" s="668">
        <v>1</v>
      </c>
      <c r="J175" s="668">
        <v>50.06</v>
      </c>
      <c r="K175" s="681">
        <v>1</v>
      </c>
      <c r="L175" s="668">
        <v>1</v>
      </c>
      <c r="M175" s="669">
        <v>50.06</v>
      </c>
    </row>
    <row r="176" spans="1:13" ht="14.4" customHeight="1" x14ac:dyDescent="0.3">
      <c r="A176" s="664" t="s">
        <v>3983</v>
      </c>
      <c r="B176" s="665" t="s">
        <v>3701</v>
      </c>
      <c r="C176" s="665" t="s">
        <v>2601</v>
      </c>
      <c r="D176" s="665" t="s">
        <v>2602</v>
      </c>
      <c r="E176" s="665" t="s">
        <v>3703</v>
      </c>
      <c r="F176" s="668"/>
      <c r="G176" s="668"/>
      <c r="H176" s="681">
        <v>0</v>
      </c>
      <c r="I176" s="668">
        <v>2</v>
      </c>
      <c r="J176" s="668">
        <v>144</v>
      </c>
      <c r="K176" s="681">
        <v>1</v>
      </c>
      <c r="L176" s="668">
        <v>2</v>
      </c>
      <c r="M176" s="669">
        <v>144</v>
      </c>
    </row>
    <row r="177" spans="1:13" ht="14.4" customHeight="1" x14ac:dyDescent="0.3">
      <c r="A177" s="664" t="s">
        <v>3983</v>
      </c>
      <c r="B177" s="665" t="s">
        <v>3705</v>
      </c>
      <c r="C177" s="665" t="s">
        <v>4352</v>
      </c>
      <c r="D177" s="665" t="s">
        <v>547</v>
      </c>
      <c r="E177" s="665" t="s">
        <v>4353</v>
      </c>
      <c r="F177" s="668">
        <v>1</v>
      </c>
      <c r="G177" s="668">
        <v>0</v>
      </c>
      <c r="H177" s="681"/>
      <c r="I177" s="668"/>
      <c r="J177" s="668"/>
      <c r="K177" s="681"/>
      <c r="L177" s="668">
        <v>1</v>
      </c>
      <c r="M177" s="669">
        <v>0</v>
      </c>
    </row>
    <row r="178" spans="1:13" ht="14.4" customHeight="1" x14ac:dyDescent="0.3">
      <c r="A178" s="664" t="s">
        <v>3983</v>
      </c>
      <c r="B178" s="665" t="s">
        <v>3705</v>
      </c>
      <c r="C178" s="665" t="s">
        <v>4096</v>
      </c>
      <c r="D178" s="665" t="s">
        <v>547</v>
      </c>
      <c r="E178" s="665" t="s">
        <v>4097</v>
      </c>
      <c r="F178" s="668">
        <v>1</v>
      </c>
      <c r="G178" s="668">
        <v>0</v>
      </c>
      <c r="H178" s="681"/>
      <c r="I178" s="668"/>
      <c r="J178" s="668"/>
      <c r="K178" s="681"/>
      <c r="L178" s="668">
        <v>1</v>
      </c>
      <c r="M178" s="669">
        <v>0</v>
      </c>
    </row>
    <row r="179" spans="1:13" ht="14.4" customHeight="1" x14ac:dyDescent="0.3">
      <c r="A179" s="664" t="s">
        <v>3983</v>
      </c>
      <c r="B179" s="665" t="s">
        <v>3705</v>
      </c>
      <c r="C179" s="665" t="s">
        <v>4350</v>
      </c>
      <c r="D179" s="665" t="s">
        <v>547</v>
      </c>
      <c r="E179" s="665" t="s">
        <v>4351</v>
      </c>
      <c r="F179" s="668">
        <v>4</v>
      </c>
      <c r="G179" s="668">
        <v>0</v>
      </c>
      <c r="H179" s="681"/>
      <c r="I179" s="668"/>
      <c r="J179" s="668"/>
      <c r="K179" s="681"/>
      <c r="L179" s="668">
        <v>4</v>
      </c>
      <c r="M179" s="669">
        <v>0</v>
      </c>
    </row>
    <row r="180" spans="1:13" ht="14.4" customHeight="1" x14ac:dyDescent="0.3">
      <c r="A180" s="664" t="s">
        <v>3983</v>
      </c>
      <c r="B180" s="665" t="s">
        <v>3708</v>
      </c>
      <c r="C180" s="665" t="s">
        <v>3007</v>
      </c>
      <c r="D180" s="665" t="s">
        <v>3008</v>
      </c>
      <c r="E180" s="665" t="s">
        <v>3709</v>
      </c>
      <c r="F180" s="668"/>
      <c r="G180" s="668"/>
      <c r="H180" s="681">
        <v>0</v>
      </c>
      <c r="I180" s="668">
        <v>1</v>
      </c>
      <c r="J180" s="668">
        <v>70.3</v>
      </c>
      <c r="K180" s="681">
        <v>1</v>
      </c>
      <c r="L180" s="668">
        <v>1</v>
      </c>
      <c r="M180" s="669">
        <v>70.3</v>
      </c>
    </row>
    <row r="181" spans="1:13" ht="14.4" customHeight="1" x14ac:dyDescent="0.3">
      <c r="A181" s="664" t="s">
        <v>3983</v>
      </c>
      <c r="B181" s="665" t="s">
        <v>3708</v>
      </c>
      <c r="C181" s="665" t="s">
        <v>2789</v>
      </c>
      <c r="D181" s="665" t="s">
        <v>3710</v>
      </c>
      <c r="E181" s="665" t="s">
        <v>3711</v>
      </c>
      <c r="F181" s="668"/>
      <c r="G181" s="668"/>
      <c r="H181" s="681">
        <v>0</v>
      </c>
      <c r="I181" s="668">
        <v>2</v>
      </c>
      <c r="J181" s="668">
        <v>210.92</v>
      </c>
      <c r="K181" s="681">
        <v>1</v>
      </c>
      <c r="L181" s="668">
        <v>2</v>
      </c>
      <c r="M181" s="669">
        <v>210.92</v>
      </c>
    </row>
    <row r="182" spans="1:13" ht="14.4" customHeight="1" x14ac:dyDescent="0.3">
      <c r="A182" s="664" t="s">
        <v>3983</v>
      </c>
      <c r="B182" s="665" t="s">
        <v>3717</v>
      </c>
      <c r="C182" s="665" t="s">
        <v>2657</v>
      </c>
      <c r="D182" s="665" t="s">
        <v>2658</v>
      </c>
      <c r="E182" s="665" t="s">
        <v>3718</v>
      </c>
      <c r="F182" s="668"/>
      <c r="G182" s="668"/>
      <c r="H182" s="681">
        <v>0</v>
      </c>
      <c r="I182" s="668">
        <v>3</v>
      </c>
      <c r="J182" s="668">
        <v>196.62</v>
      </c>
      <c r="K182" s="681">
        <v>1</v>
      </c>
      <c r="L182" s="668">
        <v>3</v>
      </c>
      <c r="M182" s="669">
        <v>196.62</v>
      </c>
    </row>
    <row r="183" spans="1:13" ht="14.4" customHeight="1" x14ac:dyDescent="0.3">
      <c r="A183" s="664" t="s">
        <v>3983</v>
      </c>
      <c r="B183" s="665" t="s">
        <v>3720</v>
      </c>
      <c r="C183" s="665" t="s">
        <v>2647</v>
      </c>
      <c r="D183" s="665" t="s">
        <v>2648</v>
      </c>
      <c r="E183" s="665" t="s">
        <v>3721</v>
      </c>
      <c r="F183" s="668"/>
      <c r="G183" s="668"/>
      <c r="H183" s="681">
        <v>0</v>
      </c>
      <c r="I183" s="668">
        <v>11</v>
      </c>
      <c r="J183" s="668">
        <v>386.21000000000004</v>
      </c>
      <c r="K183" s="681">
        <v>1</v>
      </c>
      <c r="L183" s="668">
        <v>11</v>
      </c>
      <c r="M183" s="669">
        <v>386.21000000000004</v>
      </c>
    </row>
    <row r="184" spans="1:13" ht="14.4" customHeight="1" x14ac:dyDescent="0.3">
      <c r="A184" s="664" t="s">
        <v>3983</v>
      </c>
      <c r="B184" s="665" t="s">
        <v>3720</v>
      </c>
      <c r="C184" s="665" t="s">
        <v>2650</v>
      </c>
      <c r="D184" s="665" t="s">
        <v>2651</v>
      </c>
      <c r="E184" s="665" t="s">
        <v>3722</v>
      </c>
      <c r="F184" s="668"/>
      <c r="G184" s="668"/>
      <c r="H184" s="681">
        <v>0</v>
      </c>
      <c r="I184" s="668">
        <v>2</v>
      </c>
      <c r="J184" s="668">
        <v>140.46</v>
      </c>
      <c r="K184" s="681">
        <v>1</v>
      </c>
      <c r="L184" s="668">
        <v>2</v>
      </c>
      <c r="M184" s="669">
        <v>140.46</v>
      </c>
    </row>
    <row r="185" spans="1:13" ht="14.4" customHeight="1" x14ac:dyDescent="0.3">
      <c r="A185" s="664" t="s">
        <v>3983</v>
      </c>
      <c r="B185" s="665" t="s">
        <v>3723</v>
      </c>
      <c r="C185" s="665" t="s">
        <v>2780</v>
      </c>
      <c r="D185" s="665" t="s">
        <v>2781</v>
      </c>
      <c r="E185" s="665" t="s">
        <v>3725</v>
      </c>
      <c r="F185" s="668"/>
      <c r="G185" s="668"/>
      <c r="H185" s="681">
        <v>0</v>
      </c>
      <c r="I185" s="668">
        <v>2</v>
      </c>
      <c r="J185" s="668">
        <v>70.22</v>
      </c>
      <c r="K185" s="681">
        <v>1</v>
      </c>
      <c r="L185" s="668">
        <v>2</v>
      </c>
      <c r="M185" s="669">
        <v>70.22</v>
      </c>
    </row>
    <row r="186" spans="1:13" ht="14.4" customHeight="1" x14ac:dyDescent="0.3">
      <c r="A186" s="664" t="s">
        <v>3983</v>
      </c>
      <c r="B186" s="665" t="s">
        <v>3731</v>
      </c>
      <c r="C186" s="665" t="s">
        <v>2864</v>
      </c>
      <c r="D186" s="665" t="s">
        <v>2865</v>
      </c>
      <c r="E186" s="665" t="s">
        <v>3734</v>
      </c>
      <c r="F186" s="668"/>
      <c r="G186" s="668"/>
      <c r="H186" s="681">
        <v>0</v>
      </c>
      <c r="I186" s="668">
        <v>4</v>
      </c>
      <c r="J186" s="668">
        <v>124.36</v>
      </c>
      <c r="K186" s="681">
        <v>1</v>
      </c>
      <c r="L186" s="668">
        <v>4</v>
      </c>
      <c r="M186" s="669">
        <v>124.36</v>
      </c>
    </row>
    <row r="187" spans="1:13" ht="14.4" customHeight="1" x14ac:dyDescent="0.3">
      <c r="A187" s="664" t="s">
        <v>3983</v>
      </c>
      <c r="B187" s="665" t="s">
        <v>3735</v>
      </c>
      <c r="C187" s="665" t="s">
        <v>4373</v>
      </c>
      <c r="D187" s="665" t="s">
        <v>4374</v>
      </c>
      <c r="E187" s="665" t="s">
        <v>4375</v>
      </c>
      <c r="F187" s="668">
        <v>1</v>
      </c>
      <c r="G187" s="668">
        <v>0</v>
      </c>
      <c r="H187" s="681"/>
      <c r="I187" s="668"/>
      <c r="J187" s="668"/>
      <c r="K187" s="681"/>
      <c r="L187" s="668">
        <v>1</v>
      </c>
      <c r="M187" s="669">
        <v>0</v>
      </c>
    </row>
    <row r="188" spans="1:13" ht="14.4" customHeight="1" x14ac:dyDescent="0.3">
      <c r="A188" s="664" t="s">
        <v>3983</v>
      </c>
      <c r="B188" s="665" t="s">
        <v>3735</v>
      </c>
      <c r="C188" s="665" t="s">
        <v>4376</v>
      </c>
      <c r="D188" s="665" t="s">
        <v>4377</v>
      </c>
      <c r="E188" s="665" t="s">
        <v>4378</v>
      </c>
      <c r="F188" s="668"/>
      <c r="G188" s="668"/>
      <c r="H188" s="681">
        <v>0</v>
      </c>
      <c r="I188" s="668">
        <v>1</v>
      </c>
      <c r="J188" s="668">
        <v>251.52</v>
      </c>
      <c r="K188" s="681">
        <v>1</v>
      </c>
      <c r="L188" s="668">
        <v>1</v>
      </c>
      <c r="M188" s="669">
        <v>251.52</v>
      </c>
    </row>
    <row r="189" spans="1:13" ht="14.4" customHeight="1" x14ac:dyDescent="0.3">
      <c r="A189" s="664" t="s">
        <v>3983</v>
      </c>
      <c r="B189" s="665" t="s">
        <v>3737</v>
      </c>
      <c r="C189" s="665" t="s">
        <v>2740</v>
      </c>
      <c r="D189" s="665" t="s">
        <v>2741</v>
      </c>
      <c r="E189" s="665" t="s">
        <v>3721</v>
      </c>
      <c r="F189" s="668"/>
      <c r="G189" s="668"/>
      <c r="H189" s="681">
        <v>0</v>
      </c>
      <c r="I189" s="668">
        <v>3</v>
      </c>
      <c r="J189" s="668">
        <v>144.81</v>
      </c>
      <c r="K189" s="681">
        <v>1</v>
      </c>
      <c r="L189" s="668">
        <v>3</v>
      </c>
      <c r="M189" s="669">
        <v>144.81</v>
      </c>
    </row>
    <row r="190" spans="1:13" ht="14.4" customHeight="1" x14ac:dyDescent="0.3">
      <c r="A190" s="664" t="s">
        <v>3983</v>
      </c>
      <c r="B190" s="665" t="s">
        <v>3737</v>
      </c>
      <c r="C190" s="665" t="s">
        <v>2867</v>
      </c>
      <c r="D190" s="665" t="s">
        <v>2868</v>
      </c>
      <c r="E190" s="665" t="s">
        <v>3740</v>
      </c>
      <c r="F190" s="668"/>
      <c r="G190" s="668"/>
      <c r="H190" s="681">
        <v>0</v>
      </c>
      <c r="I190" s="668">
        <v>2</v>
      </c>
      <c r="J190" s="668">
        <v>193.06</v>
      </c>
      <c r="K190" s="681">
        <v>1</v>
      </c>
      <c r="L190" s="668">
        <v>2</v>
      </c>
      <c r="M190" s="669">
        <v>193.06</v>
      </c>
    </row>
    <row r="191" spans="1:13" ht="14.4" customHeight="1" x14ac:dyDescent="0.3">
      <c r="A191" s="664" t="s">
        <v>3983</v>
      </c>
      <c r="B191" s="665" t="s">
        <v>3741</v>
      </c>
      <c r="C191" s="665" t="s">
        <v>4075</v>
      </c>
      <c r="D191" s="665" t="s">
        <v>2586</v>
      </c>
      <c r="E191" s="665" t="s">
        <v>4076</v>
      </c>
      <c r="F191" s="668"/>
      <c r="G191" s="668"/>
      <c r="H191" s="681"/>
      <c r="I191" s="668">
        <v>2</v>
      </c>
      <c r="J191" s="668">
        <v>0</v>
      </c>
      <c r="K191" s="681"/>
      <c r="L191" s="668">
        <v>2</v>
      </c>
      <c r="M191" s="669">
        <v>0</v>
      </c>
    </row>
    <row r="192" spans="1:13" ht="14.4" customHeight="1" x14ac:dyDescent="0.3">
      <c r="A192" s="664" t="s">
        <v>3983</v>
      </c>
      <c r="B192" s="665" t="s">
        <v>3741</v>
      </c>
      <c r="C192" s="665" t="s">
        <v>2671</v>
      </c>
      <c r="D192" s="665" t="s">
        <v>3745</v>
      </c>
      <c r="E192" s="665" t="s">
        <v>3746</v>
      </c>
      <c r="F192" s="668"/>
      <c r="G192" s="668"/>
      <c r="H192" s="681">
        <v>0</v>
      </c>
      <c r="I192" s="668">
        <v>2</v>
      </c>
      <c r="J192" s="668">
        <v>96.54</v>
      </c>
      <c r="K192" s="681">
        <v>1</v>
      </c>
      <c r="L192" s="668">
        <v>2</v>
      </c>
      <c r="M192" s="669">
        <v>96.54</v>
      </c>
    </row>
    <row r="193" spans="1:13" ht="14.4" customHeight="1" x14ac:dyDescent="0.3">
      <c r="A193" s="664" t="s">
        <v>3983</v>
      </c>
      <c r="B193" s="665" t="s">
        <v>3747</v>
      </c>
      <c r="C193" s="665" t="s">
        <v>2751</v>
      </c>
      <c r="D193" s="665" t="s">
        <v>3748</v>
      </c>
      <c r="E193" s="665" t="s">
        <v>3749</v>
      </c>
      <c r="F193" s="668"/>
      <c r="G193" s="668"/>
      <c r="H193" s="681">
        <v>0</v>
      </c>
      <c r="I193" s="668">
        <v>6</v>
      </c>
      <c r="J193" s="668">
        <v>524.45999999999992</v>
      </c>
      <c r="K193" s="681">
        <v>1</v>
      </c>
      <c r="L193" s="668">
        <v>6</v>
      </c>
      <c r="M193" s="669">
        <v>524.45999999999992</v>
      </c>
    </row>
    <row r="194" spans="1:13" ht="14.4" customHeight="1" x14ac:dyDescent="0.3">
      <c r="A194" s="664" t="s">
        <v>3983</v>
      </c>
      <c r="B194" s="665" t="s">
        <v>3747</v>
      </c>
      <c r="C194" s="665" t="s">
        <v>2921</v>
      </c>
      <c r="D194" s="665" t="s">
        <v>2774</v>
      </c>
      <c r="E194" s="665" t="s">
        <v>3756</v>
      </c>
      <c r="F194" s="668"/>
      <c r="G194" s="668"/>
      <c r="H194" s="681">
        <v>0</v>
      </c>
      <c r="I194" s="668">
        <v>1</v>
      </c>
      <c r="J194" s="668">
        <v>524.45000000000005</v>
      </c>
      <c r="K194" s="681">
        <v>1</v>
      </c>
      <c r="L194" s="668">
        <v>1</v>
      </c>
      <c r="M194" s="669">
        <v>524.45000000000005</v>
      </c>
    </row>
    <row r="195" spans="1:13" ht="14.4" customHeight="1" x14ac:dyDescent="0.3">
      <c r="A195" s="664" t="s">
        <v>3983</v>
      </c>
      <c r="B195" s="665" t="s">
        <v>3763</v>
      </c>
      <c r="C195" s="665" t="s">
        <v>2855</v>
      </c>
      <c r="D195" s="665" t="s">
        <v>2856</v>
      </c>
      <c r="E195" s="665" t="s">
        <v>3766</v>
      </c>
      <c r="F195" s="668"/>
      <c r="G195" s="668"/>
      <c r="H195" s="681">
        <v>0</v>
      </c>
      <c r="I195" s="668">
        <v>2</v>
      </c>
      <c r="J195" s="668">
        <v>469.82</v>
      </c>
      <c r="K195" s="681">
        <v>1</v>
      </c>
      <c r="L195" s="668">
        <v>2</v>
      </c>
      <c r="M195" s="669">
        <v>469.82</v>
      </c>
    </row>
    <row r="196" spans="1:13" ht="14.4" customHeight="1" x14ac:dyDescent="0.3">
      <c r="A196" s="664" t="s">
        <v>3983</v>
      </c>
      <c r="B196" s="665" t="s">
        <v>3769</v>
      </c>
      <c r="C196" s="665" t="s">
        <v>4262</v>
      </c>
      <c r="D196" s="665" t="s">
        <v>2738</v>
      </c>
      <c r="E196" s="665" t="s">
        <v>4263</v>
      </c>
      <c r="F196" s="668"/>
      <c r="G196" s="668"/>
      <c r="H196" s="681">
        <v>0</v>
      </c>
      <c r="I196" s="668">
        <v>3</v>
      </c>
      <c r="J196" s="668">
        <v>148.44</v>
      </c>
      <c r="K196" s="681">
        <v>1</v>
      </c>
      <c r="L196" s="668">
        <v>3</v>
      </c>
      <c r="M196" s="669">
        <v>148.44</v>
      </c>
    </row>
    <row r="197" spans="1:13" ht="14.4" customHeight="1" x14ac:dyDescent="0.3">
      <c r="A197" s="664" t="s">
        <v>3983</v>
      </c>
      <c r="B197" s="665" t="s">
        <v>3769</v>
      </c>
      <c r="C197" s="665" t="s">
        <v>4264</v>
      </c>
      <c r="D197" s="665" t="s">
        <v>3770</v>
      </c>
      <c r="E197" s="665" t="s">
        <v>4265</v>
      </c>
      <c r="F197" s="668"/>
      <c r="G197" s="668"/>
      <c r="H197" s="681"/>
      <c r="I197" s="668">
        <v>1</v>
      </c>
      <c r="J197" s="668">
        <v>0</v>
      </c>
      <c r="K197" s="681"/>
      <c r="L197" s="668">
        <v>1</v>
      </c>
      <c r="M197" s="669">
        <v>0</v>
      </c>
    </row>
    <row r="198" spans="1:13" ht="14.4" customHeight="1" x14ac:dyDescent="0.3">
      <c r="A198" s="664" t="s">
        <v>3983</v>
      </c>
      <c r="B198" s="665" t="s">
        <v>3773</v>
      </c>
      <c r="C198" s="665" t="s">
        <v>2815</v>
      </c>
      <c r="D198" s="665" t="s">
        <v>2816</v>
      </c>
      <c r="E198" s="665" t="s">
        <v>3774</v>
      </c>
      <c r="F198" s="668"/>
      <c r="G198" s="668"/>
      <c r="H198" s="681">
        <v>0</v>
      </c>
      <c r="I198" s="668">
        <v>3</v>
      </c>
      <c r="J198" s="668">
        <v>296.89</v>
      </c>
      <c r="K198" s="681">
        <v>1</v>
      </c>
      <c r="L198" s="668">
        <v>3</v>
      </c>
      <c r="M198" s="669">
        <v>296.89</v>
      </c>
    </row>
    <row r="199" spans="1:13" ht="14.4" customHeight="1" x14ac:dyDescent="0.3">
      <c r="A199" s="664" t="s">
        <v>3983</v>
      </c>
      <c r="B199" s="665" t="s">
        <v>3775</v>
      </c>
      <c r="C199" s="665" t="s">
        <v>2612</v>
      </c>
      <c r="D199" s="665" t="s">
        <v>2613</v>
      </c>
      <c r="E199" s="665" t="s">
        <v>3776</v>
      </c>
      <c r="F199" s="668"/>
      <c r="G199" s="668"/>
      <c r="H199" s="681">
        <v>0</v>
      </c>
      <c r="I199" s="668">
        <v>3</v>
      </c>
      <c r="J199" s="668">
        <v>123.06</v>
      </c>
      <c r="K199" s="681">
        <v>1</v>
      </c>
      <c r="L199" s="668">
        <v>3</v>
      </c>
      <c r="M199" s="669">
        <v>123.06</v>
      </c>
    </row>
    <row r="200" spans="1:13" ht="14.4" customHeight="1" x14ac:dyDescent="0.3">
      <c r="A200" s="664" t="s">
        <v>3983</v>
      </c>
      <c r="B200" s="665" t="s">
        <v>3775</v>
      </c>
      <c r="C200" s="665" t="s">
        <v>4267</v>
      </c>
      <c r="D200" s="665" t="s">
        <v>4268</v>
      </c>
      <c r="E200" s="665" t="s">
        <v>4269</v>
      </c>
      <c r="F200" s="668">
        <v>1</v>
      </c>
      <c r="G200" s="668">
        <v>45.32</v>
      </c>
      <c r="H200" s="681">
        <v>1</v>
      </c>
      <c r="I200" s="668"/>
      <c r="J200" s="668"/>
      <c r="K200" s="681">
        <v>0</v>
      </c>
      <c r="L200" s="668">
        <v>1</v>
      </c>
      <c r="M200" s="669">
        <v>45.32</v>
      </c>
    </row>
    <row r="201" spans="1:13" ht="14.4" customHeight="1" x14ac:dyDescent="0.3">
      <c r="A201" s="664" t="s">
        <v>3983</v>
      </c>
      <c r="B201" s="665" t="s">
        <v>3780</v>
      </c>
      <c r="C201" s="665" t="s">
        <v>4147</v>
      </c>
      <c r="D201" s="665" t="s">
        <v>4148</v>
      </c>
      <c r="E201" s="665" t="s">
        <v>4149</v>
      </c>
      <c r="F201" s="668"/>
      <c r="G201" s="668"/>
      <c r="H201" s="681">
        <v>0</v>
      </c>
      <c r="I201" s="668">
        <v>1</v>
      </c>
      <c r="J201" s="668">
        <v>278.64</v>
      </c>
      <c r="K201" s="681">
        <v>1</v>
      </c>
      <c r="L201" s="668">
        <v>1</v>
      </c>
      <c r="M201" s="669">
        <v>278.64</v>
      </c>
    </row>
    <row r="202" spans="1:13" ht="14.4" customHeight="1" x14ac:dyDescent="0.3">
      <c r="A202" s="664" t="s">
        <v>3983</v>
      </c>
      <c r="B202" s="665" t="s">
        <v>3780</v>
      </c>
      <c r="C202" s="665" t="s">
        <v>2716</v>
      </c>
      <c r="D202" s="665" t="s">
        <v>3781</v>
      </c>
      <c r="E202" s="665" t="s">
        <v>3722</v>
      </c>
      <c r="F202" s="668"/>
      <c r="G202" s="668"/>
      <c r="H202" s="681">
        <v>0</v>
      </c>
      <c r="I202" s="668">
        <v>4</v>
      </c>
      <c r="J202" s="668">
        <v>235.44</v>
      </c>
      <c r="K202" s="681">
        <v>1</v>
      </c>
      <c r="L202" s="668">
        <v>4</v>
      </c>
      <c r="M202" s="669">
        <v>235.44</v>
      </c>
    </row>
    <row r="203" spans="1:13" ht="14.4" customHeight="1" x14ac:dyDescent="0.3">
      <c r="A203" s="664" t="s">
        <v>3983</v>
      </c>
      <c r="B203" s="665" t="s">
        <v>3780</v>
      </c>
      <c r="C203" s="665" t="s">
        <v>2719</v>
      </c>
      <c r="D203" s="665" t="s">
        <v>2724</v>
      </c>
      <c r="E203" s="665" t="s">
        <v>3779</v>
      </c>
      <c r="F203" s="668"/>
      <c r="G203" s="668"/>
      <c r="H203" s="681">
        <v>0</v>
      </c>
      <c r="I203" s="668">
        <v>5</v>
      </c>
      <c r="J203" s="668">
        <v>588.65</v>
      </c>
      <c r="K203" s="681">
        <v>1</v>
      </c>
      <c r="L203" s="668">
        <v>5</v>
      </c>
      <c r="M203" s="669">
        <v>588.65</v>
      </c>
    </row>
    <row r="204" spans="1:13" ht="14.4" customHeight="1" x14ac:dyDescent="0.3">
      <c r="A204" s="664" t="s">
        <v>3983</v>
      </c>
      <c r="B204" s="665" t="s">
        <v>3785</v>
      </c>
      <c r="C204" s="665" t="s">
        <v>2858</v>
      </c>
      <c r="D204" s="665" t="s">
        <v>2859</v>
      </c>
      <c r="E204" s="665" t="s">
        <v>3722</v>
      </c>
      <c r="F204" s="668"/>
      <c r="G204" s="668"/>
      <c r="H204" s="681">
        <v>0</v>
      </c>
      <c r="I204" s="668">
        <v>3</v>
      </c>
      <c r="J204" s="668">
        <v>353.19</v>
      </c>
      <c r="K204" s="681">
        <v>1</v>
      </c>
      <c r="L204" s="668">
        <v>3</v>
      </c>
      <c r="M204" s="669">
        <v>353.19</v>
      </c>
    </row>
    <row r="205" spans="1:13" ht="14.4" customHeight="1" x14ac:dyDescent="0.3">
      <c r="A205" s="664" t="s">
        <v>3983</v>
      </c>
      <c r="B205" s="665" t="s">
        <v>3797</v>
      </c>
      <c r="C205" s="665" t="s">
        <v>2639</v>
      </c>
      <c r="D205" s="665" t="s">
        <v>2640</v>
      </c>
      <c r="E205" s="665" t="s">
        <v>3798</v>
      </c>
      <c r="F205" s="668"/>
      <c r="G205" s="668"/>
      <c r="H205" s="681">
        <v>0</v>
      </c>
      <c r="I205" s="668">
        <v>1</v>
      </c>
      <c r="J205" s="668">
        <v>37.159999999999997</v>
      </c>
      <c r="K205" s="681">
        <v>1</v>
      </c>
      <c r="L205" s="668">
        <v>1</v>
      </c>
      <c r="M205" s="669">
        <v>37.159999999999997</v>
      </c>
    </row>
    <row r="206" spans="1:13" ht="14.4" customHeight="1" x14ac:dyDescent="0.3">
      <c r="A206" s="664" t="s">
        <v>3983</v>
      </c>
      <c r="B206" s="665" t="s">
        <v>3802</v>
      </c>
      <c r="C206" s="665" t="s">
        <v>4253</v>
      </c>
      <c r="D206" s="665" t="s">
        <v>2909</v>
      </c>
      <c r="E206" s="665" t="s">
        <v>4254</v>
      </c>
      <c r="F206" s="668"/>
      <c r="G206" s="668"/>
      <c r="H206" s="681"/>
      <c r="I206" s="668">
        <v>1</v>
      </c>
      <c r="J206" s="668">
        <v>0</v>
      </c>
      <c r="K206" s="681"/>
      <c r="L206" s="668">
        <v>1</v>
      </c>
      <c r="M206" s="669">
        <v>0</v>
      </c>
    </row>
    <row r="207" spans="1:13" ht="14.4" customHeight="1" x14ac:dyDescent="0.3">
      <c r="A207" s="664" t="s">
        <v>3983</v>
      </c>
      <c r="B207" s="665" t="s">
        <v>3802</v>
      </c>
      <c r="C207" s="665" t="s">
        <v>3103</v>
      </c>
      <c r="D207" s="665" t="s">
        <v>3104</v>
      </c>
      <c r="E207" s="665" t="s">
        <v>3808</v>
      </c>
      <c r="F207" s="668"/>
      <c r="G207" s="668"/>
      <c r="H207" s="681">
        <v>0</v>
      </c>
      <c r="I207" s="668">
        <v>1</v>
      </c>
      <c r="J207" s="668">
        <v>79.03</v>
      </c>
      <c r="K207" s="681">
        <v>1</v>
      </c>
      <c r="L207" s="668">
        <v>1</v>
      </c>
      <c r="M207" s="669">
        <v>79.03</v>
      </c>
    </row>
    <row r="208" spans="1:13" ht="14.4" customHeight="1" x14ac:dyDescent="0.3">
      <c r="A208" s="664" t="s">
        <v>3983</v>
      </c>
      <c r="B208" s="665" t="s">
        <v>3802</v>
      </c>
      <c r="C208" s="665" t="s">
        <v>2905</v>
      </c>
      <c r="D208" s="665" t="s">
        <v>3809</v>
      </c>
      <c r="E208" s="665" t="s">
        <v>3810</v>
      </c>
      <c r="F208" s="668"/>
      <c r="G208" s="668"/>
      <c r="H208" s="681">
        <v>0</v>
      </c>
      <c r="I208" s="668">
        <v>3</v>
      </c>
      <c r="J208" s="668">
        <v>177.81</v>
      </c>
      <c r="K208" s="681">
        <v>1</v>
      </c>
      <c r="L208" s="668">
        <v>3</v>
      </c>
      <c r="M208" s="669">
        <v>177.81</v>
      </c>
    </row>
    <row r="209" spans="1:13" ht="14.4" customHeight="1" x14ac:dyDescent="0.3">
      <c r="A209" s="664" t="s">
        <v>3983</v>
      </c>
      <c r="B209" s="665" t="s">
        <v>3802</v>
      </c>
      <c r="C209" s="665" t="s">
        <v>4255</v>
      </c>
      <c r="D209" s="665" t="s">
        <v>3811</v>
      </c>
      <c r="E209" s="665" t="s">
        <v>4256</v>
      </c>
      <c r="F209" s="668"/>
      <c r="G209" s="668"/>
      <c r="H209" s="681"/>
      <c r="I209" s="668">
        <v>6</v>
      </c>
      <c r="J209" s="668">
        <v>0</v>
      </c>
      <c r="K209" s="681"/>
      <c r="L209" s="668">
        <v>6</v>
      </c>
      <c r="M209" s="669">
        <v>0</v>
      </c>
    </row>
    <row r="210" spans="1:13" ht="14.4" customHeight="1" x14ac:dyDescent="0.3">
      <c r="A210" s="664" t="s">
        <v>3983</v>
      </c>
      <c r="B210" s="665" t="s">
        <v>3802</v>
      </c>
      <c r="C210" s="665" t="s">
        <v>3034</v>
      </c>
      <c r="D210" s="665" t="s">
        <v>3035</v>
      </c>
      <c r="E210" s="665" t="s">
        <v>3807</v>
      </c>
      <c r="F210" s="668"/>
      <c r="G210" s="668"/>
      <c r="H210" s="681">
        <v>0</v>
      </c>
      <c r="I210" s="668">
        <v>1</v>
      </c>
      <c r="J210" s="668">
        <v>46.07</v>
      </c>
      <c r="K210" s="681">
        <v>1</v>
      </c>
      <c r="L210" s="668">
        <v>1</v>
      </c>
      <c r="M210" s="669">
        <v>46.07</v>
      </c>
    </row>
    <row r="211" spans="1:13" ht="14.4" customHeight="1" x14ac:dyDescent="0.3">
      <c r="A211" s="664" t="s">
        <v>3983</v>
      </c>
      <c r="B211" s="665" t="s">
        <v>3818</v>
      </c>
      <c r="C211" s="665" t="s">
        <v>3422</v>
      </c>
      <c r="D211" s="665" t="s">
        <v>3056</v>
      </c>
      <c r="E211" s="665" t="s">
        <v>3819</v>
      </c>
      <c r="F211" s="668"/>
      <c r="G211" s="668"/>
      <c r="H211" s="681">
        <v>0</v>
      </c>
      <c r="I211" s="668">
        <v>1</v>
      </c>
      <c r="J211" s="668">
        <v>154.36000000000001</v>
      </c>
      <c r="K211" s="681">
        <v>1</v>
      </c>
      <c r="L211" s="668">
        <v>1</v>
      </c>
      <c r="M211" s="669">
        <v>154.36000000000001</v>
      </c>
    </row>
    <row r="212" spans="1:13" ht="14.4" customHeight="1" x14ac:dyDescent="0.3">
      <c r="A212" s="664" t="s">
        <v>3983</v>
      </c>
      <c r="B212" s="665" t="s">
        <v>3818</v>
      </c>
      <c r="C212" s="665" t="s">
        <v>4144</v>
      </c>
      <c r="D212" s="665" t="s">
        <v>4145</v>
      </c>
      <c r="E212" s="665" t="s">
        <v>4146</v>
      </c>
      <c r="F212" s="668"/>
      <c r="G212" s="668"/>
      <c r="H212" s="681">
        <v>0</v>
      </c>
      <c r="I212" s="668">
        <v>1</v>
      </c>
      <c r="J212" s="668">
        <v>149.52000000000001</v>
      </c>
      <c r="K212" s="681">
        <v>1</v>
      </c>
      <c r="L212" s="668">
        <v>1</v>
      </c>
      <c r="M212" s="669">
        <v>149.52000000000001</v>
      </c>
    </row>
    <row r="213" spans="1:13" ht="14.4" customHeight="1" x14ac:dyDescent="0.3">
      <c r="A213" s="664" t="s">
        <v>3983</v>
      </c>
      <c r="B213" s="665" t="s">
        <v>3818</v>
      </c>
      <c r="C213" s="665" t="s">
        <v>3055</v>
      </c>
      <c r="D213" s="665" t="s">
        <v>3056</v>
      </c>
      <c r="E213" s="665" t="s">
        <v>3820</v>
      </c>
      <c r="F213" s="668"/>
      <c r="G213" s="668"/>
      <c r="H213" s="681">
        <v>0</v>
      </c>
      <c r="I213" s="668">
        <v>1</v>
      </c>
      <c r="J213" s="668">
        <v>225.06</v>
      </c>
      <c r="K213" s="681">
        <v>1</v>
      </c>
      <c r="L213" s="668">
        <v>1</v>
      </c>
      <c r="M213" s="669">
        <v>225.06</v>
      </c>
    </row>
    <row r="214" spans="1:13" ht="14.4" customHeight="1" x14ac:dyDescent="0.3">
      <c r="A214" s="664" t="s">
        <v>3983</v>
      </c>
      <c r="B214" s="665" t="s">
        <v>3836</v>
      </c>
      <c r="C214" s="665" t="s">
        <v>5111</v>
      </c>
      <c r="D214" s="665" t="s">
        <v>3435</v>
      </c>
      <c r="E214" s="665" t="s">
        <v>5112</v>
      </c>
      <c r="F214" s="668"/>
      <c r="G214" s="668"/>
      <c r="H214" s="681">
        <v>0</v>
      </c>
      <c r="I214" s="668">
        <v>2</v>
      </c>
      <c r="J214" s="668">
        <v>282.18</v>
      </c>
      <c r="K214" s="681">
        <v>1</v>
      </c>
      <c r="L214" s="668">
        <v>2</v>
      </c>
      <c r="M214" s="669">
        <v>282.18</v>
      </c>
    </row>
    <row r="215" spans="1:13" ht="14.4" customHeight="1" x14ac:dyDescent="0.3">
      <c r="A215" s="664" t="s">
        <v>3983</v>
      </c>
      <c r="B215" s="665" t="s">
        <v>3883</v>
      </c>
      <c r="C215" s="665" t="s">
        <v>2829</v>
      </c>
      <c r="D215" s="665" t="s">
        <v>3884</v>
      </c>
      <c r="E215" s="665" t="s">
        <v>2831</v>
      </c>
      <c r="F215" s="668"/>
      <c r="G215" s="668"/>
      <c r="H215" s="681">
        <v>0</v>
      </c>
      <c r="I215" s="668">
        <v>2</v>
      </c>
      <c r="J215" s="668">
        <v>219.78</v>
      </c>
      <c r="K215" s="681">
        <v>1</v>
      </c>
      <c r="L215" s="668">
        <v>2</v>
      </c>
      <c r="M215" s="669">
        <v>219.78</v>
      </c>
    </row>
    <row r="216" spans="1:13" ht="14.4" customHeight="1" x14ac:dyDescent="0.3">
      <c r="A216" s="664" t="s">
        <v>3983</v>
      </c>
      <c r="B216" s="665" t="s">
        <v>3889</v>
      </c>
      <c r="C216" s="665" t="s">
        <v>4192</v>
      </c>
      <c r="D216" s="665" t="s">
        <v>3890</v>
      </c>
      <c r="E216" s="665" t="s">
        <v>4193</v>
      </c>
      <c r="F216" s="668"/>
      <c r="G216" s="668"/>
      <c r="H216" s="681">
        <v>0</v>
      </c>
      <c r="I216" s="668">
        <v>2</v>
      </c>
      <c r="J216" s="668">
        <v>214.84</v>
      </c>
      <c r="K216" s="681">
        <v>1</v>
      </c>
      <c r="L216" s="668">
        <v>2</v>
      </c>
      <c r="M216" s="669">
        <v>214.84</v>
      </c>
    </row>
    <row r="217" spans="1:13" ht="14.4" customHeight="1" x14ac:dyDescent="0.3">
      <c r="A217" s="664" t="s">
        <v>3983</v>
      </c>
      <c r="B217" s="665" t="s">
        <v>3889</v>
      </c>
      <c r="C217" s="665" t="s">
        <v>2922</v>
      </c>
      <c r="D217" s="665" t="s">
        <v>3894</v>
      </c>
      <c r="E217" s="665" t="s">
        <v>3895</v>
      </c>
      <c r="F217" s="668"/>
      <c r="G217" s="668"/>
      <c r="H217" s="681">
        <v>0</v>
      </c>
      <c r="I217" s="668">
        <v>1</v>
      </c>
      <c r="J217" s="668">
        <v>478.07</v>
      </c>
      <c r="K217" s="681">
        <v>1</v>
      </c>
      <c r="L217" s="668">
        <v>1</v>
      </c>
      <c r="M217" s="669">
        <v>478.07</v>
      </c>
    </row>
    <row r="218" spans="1:13" ht="14.4" customHeight="1" x14ac:dyDescent="0.3">
      <c r="A218" s="664" t="s">
        <v>3983</v>
      </c>
      <c r="B218" s="665" t="s">
        <v>3904</v>
      </c>
      <c r="C218" s="665" t="s">
        <v>2709</v>
      </c>
      <c r="D218" s="665" t="s">
        <v>3907</v>
      </c>
      <c r="E218" s="665" t="s">
        <v>3908</v>
      </c>
      <c r="F218" s="668"/>
      <c r="G218" s="668"/>
      <c r="H218" s="681">
        <v>0</v>
      </c>
      <c r="I218" s="668">
        <v>3</v>
      </c>
      <c r="J218" s="668">
        <v>14.100000000000001</v>
      </c>
      <c r="K218" s="681">
        <v>1</v>
      </c>
      <c r="L218" s="668">
        <v>3</v>
      </c>
      <c r="M218" s="669">
        <v>14.100000000000001</v>
      </c>
    </row>
    <row r="219" spans="1:13" ht="14.4" customHeight="1" x14ac:dyDescent="0.3">
      <c r="A219" s="664" t="s">
        <v>3983</v>
      </c>
      <c r="B219" s="665" t="s">
        <v>3904</v>
      </c>
      <c r="C219" s="665" t="s">
        <v>2731</v>
      </c>
      <c r="D219" s="665" t="s">
        <v>3911</v>
      </c>
      <c r="E219" s="665" t="s">
        <v>3912</v>
      </c>
      <c r="F219" s="668"/>
      <c r="G219" s="668"/>
      <c r="H219" s="681">
        <v>0</v>
      </c>
      <c r="I219" s="668">
        <v>1</v>
      </c>
      <c r="J219" s="668">
        <v>18.809999999999999</v>
      </c>
      <c r="K219" s="681">
        <v>1</v>
      </c>
      <c r="L219" s="668">
        <v>1</v>
      </c>
      <c r="M219" s="669">
        <v>18.809999999999999</v>
      </c>
    </row>
    <row r="220" spans="1:13" ht="14.4" customHeight="1" x14ac:dyDescent="0.3">
      <c r="A220" s="664" t="s">
        <v>3983</v>
      </c>
      <c r="B220" s="665" t="s">
        <v>3913</v>
      </c>
      <c r="C220" s="665" t="s">
        <v>2793</v>
      </c>
      <c r="D220" s="665" t="s">
        <v>2794</v>
      </c>
      <c r="E220" s="665" t="s">
        <v>3722</v>
      </c>
      <c r="F220" s="668"/>
      <c r="G220" s="668"/>
      <c r="H220" s="681">
        <v>0</v>
      </c>
      <c r="I220" s="668">
        <v>3</v>
      </c>
      <c r="J220" s="668">
        <v>127.71000000000001</v>
      </c>
      <c r="K220" s="681">
        <v>1</v>
      </c>
      <c r="L220" s="668">
        <v>3</v>
      </c>
      <c r="M220" s="669">
        <v>127.71000000000001</v>
      </c>
    </row>
    <row r="221" spans="1:13" ht="14.4" customHeight="1" x14ac:dyDescent="0.3">
      <c r="A221" s="664" t="s">
        <v>3983</v>
      </c>
      <c r="B221" s="665" t="s">
        <v>3913</v>
      </c>
      <c r="C221" s="665" t="s">
        <v>2930</v>
      </c>
      <c r="D221" s="665" t="s">
        <v>2931</v>
      </c>
      <c r="E221" s="665" t="s">
        <v>3779</v>
      </c>
      <c r="F221" s="668"/>
      <c r="G221" s="668"/>
      <c r="H221" s="681">
        <v>0</v>
      </c>
      <c r="I221" s="668">
        <v>4</v>
      </c>
      <c r="J221" s="668">
        <v>340.64</v>
      </c>
      <c r="K221" s="681">
        <v>1</v>
      </c>
      <c r="L221" s="668">
        <v>4</v>
      </c>
      <c r="M221" s="669">
        <v>340.64</v>
      </c>
    </row>
    <row r="222" spans="1:13" ht="14.4" customHeight="1" x14ac:dyDescent="0.3">
      <c r="A222" s="664" t="s">
        <v>3983</v>
      </c>
      <c r="B222" s="665" t="s">
        <v>3922</v>
      </c>
      <c r="C222" s="665" t="s">
        <v>2861</v>
      </c>
      <c r="D222" s="665" t="s">
        <v>2862</v>
      </c>
      <c r="E222" s="665" t="s">
        <v>3722</v>
      </c>
      <c r="F222" s="668"/>
      <c r="G222" s="668"/>
      <c r="H222" s="681">
        <v>0</v>
      </c>
      <c r="I222" s="668">
        <v>2</v>
      </c>
      <c r="J222" s="668">
        <v>170.32</v>
      </c>
      <c r="K222" s="681">
        <v>1</v>
      </c>
      <c r="L222" s="668">
        <v>2</v>
      </c>
      <c r="M222" s="669">
        <v>170.32</v>
      </c>
    </row>
    <row r="223" spans="1:13" ht="14.4" customHeight="1" x14ac:dyDescent="0.3">
      <c r="A223" s="664" t="s">
        <v>3983</v>
      </c>
      <c r="B223" s="665" t="s">
        <v>3923</v>
      </c>
      <c r="C223" s="665" t="s">
        <v>2970</v>
      </c>
      <c r="D223" s="665" t="s">
        <v>3924</v>
      </c>
      <c r="E223" s="665" t="s">
        <v>3925</v>
      </c>
      <c r="F223" s="668"/>
      <c r="G223" s="668"/>
      <c r="H223" s="681">
        <v>0</v>
      </c>
      <c r="I223" s="668">
        <v>1</v>
      </c>
      <c r="J223" s="668">
        <v>161.06</v>
      </c>
      <c r="K223" s="681">
        <v>1</v>
      </c>
      <c r="L223" s="668">
        <v>1</v>
      </c>
      <c r="M223" s="669">
        <v>161.06</v>
      </c>
    </row>
    <row r="224" spans="1:13" ht="14.4" customHeight="1" x14ac:dyDescent="0.3">
      <c r="A224" s="664" t="s">
        <v>3983</v>
      </c>
      <c r="B224" s="665" t="s">
        <v>3926</v>
      </c>
      <c r="C224" s="665" t="s">
        <v>745</v>
      </c>
      <c r="D224" s="665" t="s">
        <v>746</v>
      </c>
      <c r="E224" s="665" t="s">
        <v>4380</v>
      </c>
      <c r="F224" s="668"/>
      <c r="G224" s="668"/>
      <c r="H224" s="681"/>
      <c r="I224" s="668">
        <v>1</v>
      </c>
      <c r="J224" s="668">
        <v>0</v>
      </c>
      <c r="K224" s="681"/>
      <c r="L224" s="668">
        <v>1</v>
      </c>
      <c r="M224" s="669">
        <v>0</v>
      </c>
    </row>
    <row r="225" spans="1:13" ht="14.4" customHeight="1" x14ac:dyDescent="0.3">
      <c r="A225" s="664" t="s">
        <v>3983</v>
      </c>
      <c r="B225" s="665" t="s">
        <v>3928</v>
      </c>
      <c r="C225" s="665" t="s">
        <v>2895</v>
      </c>
      <c r="D225" s="665" t="s">
        <v>2896</v>
      </c>
      <c r="E225" s="665" t="s">
        <v>3929</v>
      </c>
      <c r="F225" s="668"/>
      <c r="G225" s="668"/>
      <c r="H225" s="681">
        <v>0</v>
      </c>
      <c r="I225" s="668">
        <v>2</v>
      </c>
      <c r="J225" s="668">
        <v>173</v>
      </c>
      <c r="K225" s="681">
        <v>1</v>
      </c>
      <c r="L225" s="668">
        <v>2</v>
      </c>
      <c r="M225" s="669">
        <v>173</v>
      </c>
    </row>
    <row r="226" spans="1:13" ht="14.4" customHeight="1" x14ac:dyDescent="0.3">
      <c r="A226" s="664" t="s">
        <v>3983</v>
      </c>
      <c r="B226" s="665" t="s">
        <v>3928</v>
      </c>
      <c r="C226" s="665" t="s">
        <v>1519</v>
      </c>
      <c r="D226" s="665" t="s">
        <v>2844</v>
      </c>
      <c r="E226" s="665" t="s">
        <v>3930</v>
      </c>
      <c r="F226" s="668"/>
      <c r="G226" s="668"/>
      <c r="H226" s="681">
        <v>0</v>
      </c>
      <c r="I226" s="668">
        <v>7</v>
      </c>
      <c r="J226" s="668">
        <v>865.7</v>
      </c>
      <c r="K226" s="681">
        <v>1</v>
      </c>
      <c r="L226" s="668">
        <v>7</v>
      </c>
      <c r="M226" s="669">
        <v>865.7</v>
      </c>
    </row>
    <row r="227" spans="1:13" ht="14.4" customHeight="1" x14ac:dyDescent="0.3">
      <c r="A227" s="664" t="s">
        <v>3983</v>
      </c>
      <c r="B227" s="665" t="s">
        <v>3943</v>
      </c>
      <c r="C227" s="665" t="s">
        <v>2686</v>
      </c>
      <c r="D227" s="665" t="s">
        <v>2593</v>
      </c>
      <c r="E227" s="665" t="s">
        <v>3722</v>
      </c>
      <c r="F227" s="668"/>
      <c r="G227" s="668"/>
      <c r="H227" s="681">
        <v>0</v>
      </c>
      <c r="I227" s="668">
        <v>1</v>
      </c>
      <c r="J227" s="668">
        <v>69.16</v>
      </c>
      <c r="K227" s="681">
        <v>1</v>
      </c>
      <c r="L227" s="668">
        <v>1</v>
      </c>
      <c r="M227" s="669">
        <v>69.16</v>
      </c>
    </row>
    <row r="228" spans="1:13" ht="14.4" customHeight="1" x14ac:dyDescent="0.3">
      <c r="A228" s="664" t="s">
        <v>3983</v>
      </c>
      <c r="B228" s="665" t="s">
        <v>3696</v>
      </c>
      <c r="C228" s="665" t="s">
        <v>3081</v>
      </c>
      <c r="D228" s="665" t="s">
        <v>3059</v>
      </c>
      <c r="E228" s="665" t="s">
        <v>3697</v>
      </c>
      <c r="F228" s="668"/>
      <c r="G228" s="668"/>
      <c r="H228" s="681">
        <v>0</v>
      </c>
      <c r="I228" s="668">
        <v>1</v>
      </c>
      <c r="J228" s="668">
        <v>792.3</v>
      </c>
      <c r="K228" s="681">
        <v>1</v>
      </c>
      <c r="L228" s="668">
        <v>1</v>
      </c>
      <c r="M228" s="669">
        <v>792.3</v>
      </c>
    </row>
    <row r="229" spans="1:13" ht="14.4" customHeight="1" x14ac:dyDescent="0.3">
      <c r="A229" s="664" t="s">
        <v>3983</v>
      </c>
      <c r="B229" s="665" t="s">
        <v>3638</v>
      </c>
      <c r="C229" s="665" t="s">
        <v>2687</v>
      </c>
      <c r="D229" s="665" t="s">
        <v>2688</v>
      </c>
      <c r="E229" s="665" t="s">
        <v>3639</v>
      </c>
      <c r="F229" s="668"/>
      <c r="G229" s="668"/>
      <c r="H229" s="681">
        <v>0</v>
      </c>
      <c r="I229" s="668">
        <v>3</v>
      </c>
      <c r="J229" s="668">
        <v>160.71</v>
      </c>
      <c r="K229" s="681">
        <v>1</v>
      </c>
      <c r="L229" s="668">
        <v>3</v>
      </c>
      <c r="M229" s="669">
        <v>160.71</v>
      </c>
    </row>
    <row r="230" spans="1:13" ht="14.4" customHeight="1" x14ac:dyDescent="0.3">
      <c r="A230" s="664" t="s">
        <v>3983</v>
      </c>
      <c r="B230" s="665" t="s">
        <v>3638</v>
      </c>
      <c r="C230" s="665" t="s">
        <v>2953</v>
      </c>
      <c r="D230" s="665" t="s">
        <v>2688</v>
      </c>
      <c r="E230" s="665" t="s">
        <v>3640</v>
      </c>
      <c r="F230" s="668"/>
      <c r="G230" s="668"/>
      <c r="H230" s="681">
        <v>0</v>
      </c>
      <c r="I230" s="668">
        <v>1</v>
      </c>
      <c r="J230" s="668">
        <v>133.94</v>
      </c>
      <c r="K230" s="681">
        <v>1</v>
      </c>
      <c r="L230" s="668">
        <v>1</v>
      </c>
      <c r="M230" s="669">
        <v>133.94</v>
      </c>
    </row>
    <row r="231" spans="1:13" ht="14.4" customHeight="1" x14ac:dyDescent="0.3">
      <c r="A231" s="664" t="s">
        <v>3984</v>
      </c>
      <c r="B231" s="665" t="s">
        <v>3626</v>
      </c>
      <c r="C231" s="665" t="s">
        <v>4463</v>
      </c>
      <c r="D231" s="665" t="s">
        <v>2654</v>
      </c>
      <c r="E231" s="665" t="s">
        <v>3630</v>
      </c>
      <c r="F231" s="668"/>
      <c r="G231" s="668"/>
      <c r="H231" s="681">
        <v>0</v>
      </c>
      <c r="I231" s="668">
        <v>1</v>
      </c>
      <c r="J231" s="668">
        <v>205.84</v>
      </c>
      <c r="K231" s="681">
        <v>1</v>
      </c>
      <c r="L231" s="668">
        <v>1</v>
      </c>
      <c r="M231" s="669">
        <v>205.84</v>
      </c>
    </row>
    <row r="232" spans="1:13" ht="14.4" customHeight="1" x14ac:dyDescent="0.3">
      <c r="A232" s="664" t="s">
        <v>3984</v>
      </c>
      <c r="B232" s="665" t="s">
        <v>3626</v>
      </c>
      <c r="C232" s="665" t="s">
        <v>4067</v>
      </c>
      <c r="D232" s="665" t="s">
        <v>3079</v>
      </c>
      <c r="E232" s="665" t="s">
        <v>3627</v>
      </c>
      <c r="F232" s="668"/>
      <c r="G232" s="668"/>
      <c r="H232" s="681">
        <v>0</v>
      </c>
      <c r="I232" s="668">
        <v>15</v>
      </c>
      <c r="J232" s="668">
        <v>432.15</v>
      </c>
      <c r="K232" s="681">
        <v>1</v>
      </c>
      <c r="L232" s="668">
        <v>15</v>
      </c>
      <c r="M232" s="669">
        <v>432.15</v>
      </c>
    </row>
    <row r="233" spans="1:13" ht="14.4" customHeight="1" x14ac:dyDescent="0.3">
      <c r="A233" s="664" t="s">
        <v>3984</v>
      </c>
      <c r="B233" s="665" t="s">
        <v>3626</v>
      </c>
      <c r="C233" s="665" t="s">
        <v>2653</v>
      </c>
      <c r="D233" s="665" t="s">
        <v>2654</v>
      </c>
      <c r="E233" s="665" t="s">
        <v>3629</v>
      </c>
      <c r="F233" s="668"/>
      <c r="G233" s="668"/>
      <c r="H233" s="681">
        <v>0</v>
      </c>
      <c r="I233" s="668">
        <v>5</v>
      </c>
      <c r="J233" s="668">
        <v>288.20000000000005</v>
      </c>
      <c r="K233" s="681">
        <v>1</v>
      </c>
      <c r="L233" s="668">
        <v>5</v>
      </c>
      <c r="M233" s="669">
        <v>288.20000000000005</v>
      </c>
    </row>
    <row r="234" spans="1:13" ht="14.4" customHeight="1" x14ac:dyDescent="0.3">
      <c r="A234" s="664" t="s">
        <v>3984</v>
      </c>
      <c r="B234" s="665" t="s">
        <v>3626</v>
      </c>
      <c r="C234" s="665" t="s">
        <v>4464</v>
      </c>
      <c r="D234" s="665" t="s">
        <v>3079</v>
      </c>
      <c r="E234" s="665" t="s">
        <v>4465</v>
      </c>
      <c r="F234" s="668"/>
      <c r="G234" s="668"/>
      <c r="H234" s="681">
        <v>0</v>
      </c>
      <c r="I234" s="668">
        <v>1</v>
      </c>
      <c r="J234" s="668">
        <v>150.59</v>
      </c>
      <c r="K234" s="681">
        <v>1</v>
      </c>
      <c r="L234" s="668">
        <v>1</v>
      </c>
      <c r="M234" s="669">
        <v>150.59</v>
      </c>
    </row>
    <row r="235" spans="1:13" ht="14.4" customHeight="1" x14ac:dyDescent="0.3">
      <c r="A235" s="664" t="s">
        <v>3984</v>
      </c>
      <c r="B235" s="665" t="s">
        <v>3643</v>
      </c>
      <c r="C235" s="665" t="s">
        <v>550</v>
      </c>
      <c r="D235" s="665" t="s">
        <v>551</v>
      </c>
      <c r="E235" s="665" t="s">
        <v>3644</v>
      </c>
      <c r="F235" s="668">
        <v>2</v>
      </c>
      <c r="G235" s="668">
        <v>0</v>
      </c>
      <c r="H235" s="681"/>
      <c r="I235" s="668">
        <v>3</v>
      </c>
      <c r="J235" s="668">
        <v>0</v>
      </c>
      <c r="K235" s="681"/>
      <c r="L235" s="668">
        <v>5</v>
      </c>
      <c r="M235" s="669">
        <v>0</v>
      </c>
    </row>
    <row r="236" spans="1:13" ht="14.4" customHeight="1" x14ac:dyDescent="0.3">
      <c r="A236" s="664" t="s">
        <v>3984</v>
      </c>
      <c r="B236" s="665" t="s">
        <v>3666</v>
      </c>
      <c r="C236" s="665" t="s">
        <v>2663</v>
      </c>
      <c r="D236" s="665" t="s">
        <v>2664</v>
      </c>
      <c r="E236" s="665" t="s">
        <v>3671</v>
      </c>
      <c r="F236" s="668"/>
      <c r="G236" s="668"/>
      <c r="H236" s="681">
        <v>0</v>
      </c>
      <c r="I236" s="668">
        <v>2</v>
      </c>
      <c r="J236" s="668">
        <v>86.42</v>
      </c>
      <c r="K236" s="681">
        <v>1</v>
      </c>
      <c r="L236" s="668">
        <v>2</v>
      </c>
      <c r="M236" s="669">
        <v>86.42</v>
      </c>
    </row>
    <row r="237" spans="1:13" ht="14.4" customHeight="1" x14ac:dyDescent="0.3">
      <c r="A237" s="664" t="s">
        <v>3984</v>
      </c>
      <c r="B237" s="665" t="s">
        <v>3675</v>
      </c>
      <c r="C237" s="665" t="s">
        <v>2841</v>
      </c>
      <c r="D237" s="665" t="s">
        <v>3677</v>
      </c>
      <c r="E237" s="665" t="s">
        <v>3678</v>
      </c>
      <c r="F237" s="668"/>
      <c r="G237" s="668"/>
      <c r="H237" s="681">
        <v>0</v>
      </c>
      <c r="I237" s="668">
        <v>2</v>
      </c>
      <c r="J237" s="668">
        <v>241.22</v>
      </c>
      <c r="K237" s="681">
        <v>1</v>
      </c>
      <c r="L237" s="668">
        <v>2</v>
      </c>
      <c r="M237" s="669">
        <v>241.22</v>
      </c>
    </row>
    <row r="238" spans="1:13" ht="14.4" customHeight="1" x14ac:dyDescent="0.3">
      <c r="A238" s="664" t="s">
        <v>3984</v>
      </c>
      <c r="B238" s="665" t="s">
        <v>3675</v>
      </c>
      <c r="C238" s="665" t="s">
        <v>2727</v>
      </c>
      <c r="D238" s="665" t="s">
        <v>3679</v>
      </c>
      <c r="E238" s="665" t="s">
        <v>3680</v>
      </c>
      <c r="F238" s="668"/>
      <c r="G238" s="668"/>
      <c r="H238" s="681">
        <v>0</v>
      </c>
      <c r="I238" s="668">
        <v>2</v>
      </c>
      <c r="J238" s="668">
        <v>369.48</v>
      </c>
      <c r="K238" s="681">
        <v>1</v>
      </c>
      <c r="L238" s="668">
        <v>2</v>
      </c>
      <c r="M238" s="669">
        <v>369.48</v>
      </c>
    </row>
    <row r="239" spans="1:13" ht="14.4" customHeight="1" x14ac:dyDescent="0.3">
      <c r="A239" s="664" t="s">
        <v>3984</v>
      </c>
      <c r="B239" s="665" t="s">
        <v>3681</v>
      </c>
      <c r="C239" s="665" t="s">
        <v>2888</v>
      </c>
      <c r="D239" s="665" t="s">
        <v>2636</v>
      </c>
      <c r="E239" s="665" t="s">
        <v>3685</v>
      </c>
      <c r="F239" s="668"/>
      <c r="G239" s="668"/>
      <c r="H239" s="681">
        <v>0</v>
      </c>
      <c r="I239" s="668">
        <v>8</v>
      </c>
      <c r="J239" s="668">
        <v>3221.01</v>
      </c>
      <c r="K239" s="681">
        <v>1</v>
      </c>
      <c r="L239" s="668">
        <v>8</v>
      </c>
      <c r="M239" s="669">
        <v>3221.01</v>
      </c>
    </row>
    <row r="240" spans="1:13" ht="14.4" customHeight="1" x14ac:dyDescent="0.3">
      <c r="A240" s="664" t="s">
        <v>3984</v>
      </c>
      <c r="B240" s="665" t="s">
        <v>3681</v>
      </c>
      <c r="C240" s="665" t="s">
        <v>4060</v>
      </c>
      <c r="D240" s="665" t="s">
        <v>2636</v>
      </c>
      <c r="E240" s="665" t="s">
        <v>3688</v>
      </c>
      <c r="F240" s="668"/>
      <c r="G240" s="668"/>
      <c r="H240" s="681">
        <v>0</v>
      </c>
      <c r="I240" s="668">
        <v>8</v>
      </c>
      <c r="J240" s="668">
        <v>4189.62</v>
      </c>
      <c r="K240" s="681">
        <v>1</v>
      </c>
      <c r="L240" s="668">
        <v>8</v>
      </c>
      <c r="M240" s="669">
        <v>4189.62</v>
      </c>
    </row>
    <row r="241" spans="1:13" ht="14.4" customHeight="1" x14ac:dyDescent="0.3">
      <c r="A241" s="664" t="s">
        <v>3984</v>
      </c>
      <c r="B241" s="665" t="s">
        <v>3681</v>
      </c>
      <c r="C241" s="665" t="s">
        <v>4061</v>
      </c>
      <c r="D241" s="665" t="s">
        <v>2680</v>
      </c>
      <c r="E241" s="665" t="s">
        <v>3684</v>
      </c>
      <c r="F241" s="668"/>
      <c r="G241" s="668"/>
      <c r="H241" s="681">
        <v>0</v>
      </c>
      <c r="I241" s="668">
        <v>3</v>
      </c>
      <c r="J241" s="668">
        <v>4156.8599999999997</v>
      </c>
      <c r="K241" s="681">
        <v>1</v>
      </c>
      <c r="L241" s="668">
        <v>3</v>
      </c>
      <c r="M241" s="669">
        <v>4156.8599999999997</v>
      </c>
    </row>
    <row r="242" spans="1:13" ht="14.4" customHeight="1" x14ac:dyDescent="0.3">
      <c r="A242" s="664" t="s">
        <v>3984</v>
      </c>
      <c r="B242" s="665" t="s">
        <v>3691</v>
      </c>
      <c r="C242" s="665" t="s">
        <v>3029</v>
      </c>
      <c r="D242" s="665" t="s">
        <v>3030</v>
      </c>
      <c r="E242" s="665" t="s">
        <v>3692</v>
      </c>
      <c r="F242" s="668"/>
      <c r="G242" s="668"/>
      <c r="H242" s="681">
        <v>0</v>
      </c>
      <c r="I242" s="668">
        <v>3</v>
      </c>
      <c r="J242" s="668">
        <v>280.29000000000002</v>
      </c>
      <c r="K242" s="681">
        <v>1</v>
      </c>
      <c r="L242" s="668">
        <v>3</v>
      </c>
      <c r="M242" s="669">
        <v>280.29000000000002</v>
      </c>
    </row>
    <row r="243" spans="1:13" ht="14.4" customHeight="1" x14ac:dyDescent="0.3">
      <c r="A243" s="664" t="s">
        <v>3984</v>
      </c>
      <c r="B243" s="665" t="s">
        <v>3701</v>
      </c>
      <c r="C243" s="665" t="s">
        <v>2601</v>
      </c>
      <c r="D243" s="665" t="s">
        <v>2602</v>
      </c>
      <c r="E243" s="665" t="s">
        <v>3703</v>
      </c>
      <c r="F243" s="668"/>
      <c r="G243" s="668"/>
      <c r="H243" s="681">
        <v>0</v>
      </c>
      <c r="I243" s="668">
        <v>3</v>
      </c>
      <c r="J243" s="668">
        <v>216</v>
      </c>
      <c r="K243" s="681">
        <v>1</v>
      </c>
      <c r="L243" s="668">
        <v>3</v>
      </c>
      <c r="M243" s="669">
        <v>216</v>
      </c>
    </row>
    <row r="244" spans="1:13" ht="14.4" customHeight="1" x14ac:dyDescent="0.3">
      <c r="A244" s="664" t="s">
        <v>3984</v>
      </c>
      <c r="B244" s="665" t="s">
        <v>3705</v>
      </c>
      <c r="C244" s="665" t="s">
        <v>546</v>
      </c>
      <c r="D244" s="665" t="s">
        <v>547</v>
      </c>
      <c r="E244" s="665" t="s">
        <v>3707</v>
      </c>
      <c r="F244" s="668">
        <v>1</v>
      </c>
      <c r="G244" s="668">
        <v>131.32</v>
      </c>
      <c r="H244" s="681">
        <v>1</v>
      </c>
      <c r="I244" s="668"/>
      <c r="J244" s="668"/>
      <c r="K244" s="681">
        <v>0</v>
      </c>
      <c r="L244" s="668">
        <v>1</v>
      </c>
      <c r="M244" s="669">
        <v>131.32</v>
      </c>
    </row>
    <row r="245" spans="1:13" ht="14.4" customHeight="1" x14ac:dyDescent="0.3">
      <c r="A245" s="664" t="s">
        <v>3984</v>
      </c>
      <c r="B245" s="665" t="s">
        <v>3708</v>
      </c>
      <c r="C245" s="665" t="s">
        <v>2789</v>
      </c>
      <c r="D245" s="665" t="s">
        <v>3710</v>
      </c>
      <c r="E245" s="665" t="s">
        <v>3711</v>
      </c>
      <c r="F245" s="668"/>
      <c r="G245" s="668"/>
      <c r="H245" s="681">
        <v>0</v>
      </c>
      <c r="I245" s="668">
        <v>1</v>
      </c>
      <c r="J245" s="668">
        <v>105.46</v>
      </c>
      <c r="K245" s="681">
        <v>1</v>
      </c>
      <c r="L245" s="668">
        <v>1</v>
      </c>
      <c r="M245" s="669">
        <v>105.46</v>
      </c>
    </row>
    <row r="246" spans="1:13" ht="14.4" customHeight="1" x14ac:dyDescent="0.3">
      <c r="A246" s="664" t="s">
        <v>3984</v>
      </c>
      <c r="B246" s="665" t="s">
        <v>3708</v>
      </c>
      <c r="C246" s="665" t="s">
        <v>2618</v>
      </c>
      <c r="D246" s="665" t="s">
        <v>3712</v>
      </c>
      <c r="E246" s="665" t="s">
        <v>3713</v>
      </c>
      <c r="F246" s="668"/>
      <c r="G246" s="668"/>
      <c r="H246" s="681">
        <v>0</v>
      </c>
      <c r="I246" s="668">
        <v>1</v>
      </c>
      <c r="J246" s="668">
        <v>140.6</v>
      </c>
      <c r="K246" s="681">
        <v>1</v>
      </c>
      <c r="L246" s="668">
        <v>1</v>
      </c>
      <c r="M246" s="669">
        <v>140.6</v>
      </c>
    </row>
    <row r="247" spans="1:13" ht="14.4" customHeight="1" x14ac:dyDescent="0.3">
      <c r="A247" s="664" t="s">
        <v>3984</v>
      </c>
      <c r="B247" s="665" t="s">
        <v>3714</v>
      </c>
      <c r="C247" s="665" t="s">
        <v>2813</v>
      </c>
      <c r="D247" s="665" t="s">
        <v>2814</v>
      </c>
      <c r="E247" s="665" t="s">
        <v>3716</v>
      </c>
      <c r="F247" s="668"/>
      <c r="G247" s="668"/>
      <c r="H247" s="681">
        <v>0</v>
      </c>
      <c r="I247" s="668">
        <v>2</v>
      </c>
      <c r="J247" s="668">
        <v>263.08</v>
      </c>
      <c r="K247" s="681">
        <v>1</v>
      </c>
      <c r="L247" s="668">
        <v>2</v>
      </c>
      <c r="M247" s="669">
        <v>263.08</v>
      </c>
    </row>
    <row r="248" spans="1:13" ht="14.4" customHeight="1" x14ac:dyDescent="0.3">
      <c r="A248" s="664" t="s">
        <v>3984</v>
      </c>
      <c r="B248" s="665" t="s">
        <v>3717</v>
      </c>
      <c r="C248" s="665" t="s">
        <v>2657</v>
      </c>
      <c r="D248" s="665" t="s">
        <v>2658</v>
      </c>
      <c r="E248" s="665" t="s">
        <v>3718</v>
      </c>
      <c r="F248" s="668"/>
      <c r="G248" s="668"/>
      <c r="H248" s="681">
        <v>0</v>
      </c>
      <c r="I248" s="668">
        <v>1</v>
      </c>
      <c r="J248" s="668">
        <v>65.540000000000006</v>
      </c>
      <c r="K248" s="681">
        <v>1</v>
      </c>
      <c r="L248" s="668">
        <v>1</v>
      </c>
      <c r="M248" s="669">
        <v>65.540000000000006</v>
      </c>
    </row>
    <row r="249" spans="1:13" ht="14.4" customHeight="1" x14ac:dyDescent="0.3">
      <c r="A249" s="664" t="s">
        <v>3984</v>
      </c>
      <c r="B249" s="665" t="s">
        <v>3720</v>
      </c>
      <c r="C249" s="665" t="s">
        <v>4396</v>
      </c>
      <c r="D249" s="665" t="s">
        <v>2648</v>
      </c>
      <c r="E249" s="665" t="s">
        <v>3738</v>
      </c>
      <c r="F249" s="668"/>
      <c r="G249" s="668"/>
      <c r="H249" s="681">
        <v>0</v>
      </c>
      <c r="I249" s="668">
        <v>2</v>
      </c>
      <c r="J249" s="668">
        <v>210.64</v>
      </c>
      <c r="K249" s="681">
        <v>1</v>
      </c>
      <c r="L249" s="668">
        <v>2</v>
      </c>
      <c r="M249" s="669">
        <v>210.64</v>
      </c>
    </row>
    <row r="250" spans="1:13" ht="14.4" customHeight="1" x14ac:dyDescent="0.3">
      <c r="A250" s="664" t="s">
        <v>3984</v>
      </c>
      <c r="B250" s="665" t="s">
        <v>3720</v>
      </c>
      <c r="C250" s="665" t="s">
        <v>2647</v>
      </c>
      <c r="D250" s="665" t="s">
        <v>2648</v>
      </c>
      <c r="E250" s="665" t="s">
        <v>3721</v>
      </c>
      <c r="F250" s="668"/>
      <c r="G250" s="668"/>
      <c r="H250" s="681">
        <v>0</v>
      </c>
      <c r="I250" s="668">
        <v>3</v>
      </c>
      <c r="J250" s="668">
        <v>105.33</v>
      </c>
      <c r="K250" s="681">
        <v>1</v>
      </c>
      <c r="L250" s="668">
        <v>3</v>
      </c>
      <c r="M250" s="669">
        <v>105.33</v>
      </c>
    </row>
    <row r="251" spans="1:13" ht="14.4" customHeight="1" x14ac:dyDescent="0.3">
      <c r="A251" s="664" t="s">
        <v>3984</v>
      </c>
      <c r="B251" s="665" t="s">
        <v>3726</v>
      </c>
      <c r="C251" s="665" t="s">
        <v>2598</v>
      </c>
      <c r="D251" s="665" t="s">
        <v>3729</v>
      </c>
      <c r="E251" s="665" t="s">
        <v>3730</v>
      </c>
      <c r="F251" s="668"/>
      <c r="G251" s="668"/>
      <c r="H251" s="681">
        <v>0</v>
      </c>
      <c r="I251" s="668">
        <v>1</v>
      </c>
      <c r="J251" s="668">
        <v>57.83</v>
      </c>
      <c r="K251" s="681">
        <v>1</v>
      </c>
      <c r="L251" s="668">
        <v>1</v>
      </c>
      <c r="M251" s="669">
        <v>57.83</v>
      </c>
    </row>
    <row r="252" spans="1:13" ht="14.4" customHeight="1" x14ac:dyDescent="0.3">
      <c r="A252" s="664" t="s">
        <v>3984</v>
      </c>
      <c r="B252" s="665" t="s">
        <v>3731</v>
      </c>
      <c r="C252" s="665" t="s">
        <v>2864</v>
      </c>
      <c r="D252" s="665" t="s">
        <v>2865</v>
      </c>
      <c r="E252" s="665" t="s">
        <v>3734</v>
      </c>
      <c r="F252" s="668"/>
      <c r="G252" s="668"/>
      <c r="H252" s="681">
        <v>0</v>
      </c>
      <c r="I252" s="668">
        <v>4</v>
      </c>
      <c r="J252" s="668">
        <v>124.36</v>
      </c>
      <c r="K252" s="681">
        <v>1</v>
      </c>
      <c r="L252" s="668">
        <v>4</v>
      </c>
      <c r="M252" s="669">
        <v>124.36</v>
      </c>
    </row>
    <row r="253" spans="1:13" ht="14.4" customHeight="1" x14ac:dyDescent="0.3">
      <c r="A253" s="664" t="s">
        <v>3984</v>
      </c>
      <c r="B253" s="665" t="s">
        <v>3731</v>
      </c>
      <c r="C253" s="665" t="s">
        <v>4452</v>
      </c>
      <c r="D253" s="665" t="s">
        <v>4453</v>
      </c>
      <c r="E253" s="665" t="s">
        <v>4186</v>
      </c>
      <c r="F253" s="668">
        <v>1</v>
      </c>
      <c r="G253" s="668">
        <v>29.02</v>
      </c>
      <c r="H253" s="681">
        <v>1</v>
      </c>
      <c r="I253" s="668"/>
      <c r="J253" s="668"/>
      <c r="K253" s="681">
        <v>0</v>
      </c>
      <c r="L253" s="668">
        <v>1</v>
      </c>
      <c r="M253" s="669">
        <v>29.02</v>
      </c>
    </row>
    <row r="254" spans="1:13" ht="14.4" customHeight="1" x14ac:dyDescent="0.3">
      <c r="A254" s="664" t="s">
        <v>3984</v>
      </c>
      <c r="B254" s="665" t="s">
        <v>3731</v>
      </c>
      <c r="C254" s="665" t="s">
        <v>4454</v>
      </c>
      <c r="D254" s="665" t="s">
        <v>4455</v>
      </c>
      <c r="E254" s="665" t="s">
        <v>3732</v>
      </c>
      <c r="F254" s="668">
        <v>1</v>
      </c>
      <c r="G254" s="668">
        <v>15.55</v>
      </c>
      <c r="H254" s="681">
        <v>1</v>
      </c>
      <c r="I254" s="668"/>
      <c r="J254" s="668"/>
      <c r="K254" s="681">
        <v>0</v>
      </c>
      <c r="L254" s="668">
        <v>1</v>
      </c>
      <c r="M254" s="669">
        <v>15.55</v>
      </c>
    </row>
    <row r="255" spans="1:13" ht="14.4" customHeight="1" x14ac:dyDescent="0.3">
      <c r="A255" s="664" t="s">
        <v>3984</v>
      </c>
      <c r="B255" s="665" t="s">
        <v>3737</v>
      </c>
      <c r="C255" s="665" t="s">
        <v>2740</v>
      </c>
      <c r="D255" s="665" t="s">
        <v>2741</v>
      </c>
      <c r="E255" s="665" t="s">
        <v>3721</v>
      </c>
      <c r="F255" s="668"/>
      <c r="G255" s="668"/>
      <c r="H255" s="681">
        <v>0</v>
      </c>
      <c r="I255" s="668">
        <v>2</v>
      </c>
      <c r="J255" s="668">
        <v>96.54</v>
      </c>
      <c r="K255" s="681">
        <v>1</v>
      </c>
      <c r="L255" s="668">
        <v>2</v>
      </c>
      <c r="M255" s="669">
        <v>96.54</v>
      </c>
    </row>
    <row r="256" spans="1:13" ht="14.4" customHeight="1" x14ac:dyDescent="0.3">
      <c r="A256" s="664" t="s">
        <v>3984</v>
      </c>
      <c r="B256" s="665" t="s">
        <v>3737</v>
      </c>
      <c r="C256" s="665" t="s">
        <v>2743</v>
      </c>
      <c r="D256" s="665" t="s">
        <v>2744</v>
      </c>
      <c r="E256" s="665" t="s">
        <v>3722</v>
      </c>
      <c r="F256" s="668"/>
      <c r="G256" s="668"/>
      <c r="H256" s="681">
        <v>0</v>
      </c>
      <c r="I256" s="668">
        <v>2</v>
      </c>
      <c r="J256" s="668">
        <v>193.06</v>
      </c>
      <c r="K256" s="681">
        <v>1</v>
      </c>
      <c r="L256" s="668">
        <v>2</v>
      </c>
      <c r="M256" s="669">
        <v>193.06</v>
      </c>
    </row>
    <row r="257" spans="1:13" ht="14.4" customHeight="1" x14ac:dyDescent="0.3">
      <c r="A257" s="664" t="s">
        <v>3984</v>
      </c>
      <c r="B257" s="665" t="s">
        <v>3741</v>
      </c>
      <c r="C257" s="665" t="s">
        <v>2585</v>
      </c>
      <c r="D257" s="665" t="s">
        <v>2586</v>
      </c>
      <c r="E257" s="665" t="s">
        <v>3743</v>
      </c>
      <c r="F257" s="668"/>
      <c r="G257" s="668"/>
      <c r="H257" s="681">
        <v>0</v>
      </c>
      <c r="I257" s="668">
        <v>3</v>
      </c>
      <c r="J257" s="668">
        <v>31.23</v>
      </c>
      <c r="K257" s="681">
        <v>1</v>
      </c>
      <c r="L257" s="668">
        <v>3</v>
      </c>
      <c r="M257" s="669">
        <v>31.23</v>
      </c>
    </row>
    <row r="258" spans="1:13" ht="14.4" customHeight="1" x14ac:dyDescent="0.3">
      <c r="A258" s="664" t="s">
        <v>3984</v>
      </c>
      <c r="B258" s="665" t="s">
        <v>3763</v>
      </c>
      <c r="C258" s="665" t="s">
        <v>2853</v>
      </c>
      <c r="D258" s="665" t="s">
        <v>2767</v>
      </c>
      <c r="E258" s="665" t="s">
        <v>3764</v>
      </c>
      <c r="F258" s="668"/>
      <c r="G258" s="668"/>
      <c r="H258" s="681">
        <v>0</v>
      </c>
      <c r="I258" s="668">
        <v>1</v>
      </c>
      <c r="J258" s="668">
        <v>117.46</v>
      </c>
      <c r="K258" s="681">
        <v>1</v>
      </c>
      <c r="L258" s="668">
        <v>1</v>
      </c>
      <c r="M258" s="669">
        <v>117.46</v>
      </c>
    </row>
    <row r="259" spans="1:13" ht="14.4" customHeight="1" x14ac:dyDescent="0.3">
      <c r="A259" s="664" t="s">
        <v>3984</v>
      </c>
      <c r="B259" s="665" t="s">
        <v>3763</v>
      </c>
      <c r="C259" s="665" t="s">
        <v>2855</v>
      </c>
      <c r="D259" s="665" t="s">
        <v>2856</v>
      </c>
      <c r="E259" s="665" t="s">
        <v>3766</v>
      </c>
      <c r="F259" s="668"/>
      <c r="G259" s="668"/>
      <c r="H259" s="681">
        <v>0</v>
      </c>
      <c r="I259" s="668">
        <v>1</v>
      </c>
      <c r="J259" s="668">
        <v>234.91</v>
      </c>
      <c r="K259" s="681">
        <v>1</v>
      </c>
      <c r="L259" s="668">
        <v>1</v>
      </c>
      <c r="M259" s="669">
        <v>234.91</v>
      </c>
    </row>
    <row r="260" spans="1:13" ht="14.4" customHeight="1" x14ac:dyDescent="0.3">
      <c r="A260" s="664" t="s">
        <v>3984</v>
      </c>
      <c r="B260" s="665" t="s">
        <v>3763</v>
      </c>
      <c r="C260" s="665" t="s">
        <v>4468</v>
      </c>
      <c r="D260" s="665" t="s">
        <v>4469</v>
      </c>
      <c r="E260" s="665" t="s">
        <v>4470</v>
      </c>
      <c r="F260" s="668"/>
      <c r="G260" s="668"/>
      <c r="H260" s="681">
        <v>0</v>
      </c>
      <c r="I260" s="668">
        <v>1</v>
      </c>
      <c r="J260" s="668">
        <v>106.22</v>
      </c>
      <c r="K260" s="681">
        <v>1</v>
      </c>
      <c r="L260" s="668">
        <v>1</v>
      </c>
      <c r="M260" s="669">
        <v>106.22</v>
      </c>
    </row>
    <row r="261" spans="1:13" ht="14.4" customHeight="1" x14ac:dyDescent="0.3">
      <c r="A261" s="664" t="s">
        <v>3984</v>
      </c>
      <c r="B261" s="665" t="s">
        <v>3769</v>
      </c>
      <c r="C261" s="665" t="s">
        <v>4262</v>
      </c>
      <c r="D261" s="665" t="s">
        <v>2738</v>
      </c>
      <c r="E261" s="665" t="s">
        <v>4263</v>
      </c>
      <c r="F261" s="668"/>
      <c r="G261" s="668"/>
      <c r="H261" s="681">
        <v>0</v>
      </c>
      <c r="I261" s="668">
        <v>1</v>
      </c>
      <c r="J261" s="668">
        <v>54.98</v>
      </c>
      <c r="K261" s="681">
        <v>1</v>
      </c>
      <c r="L261" s="668">
        <v>1</v>
      </c>
      <c r="M261" s="669">
        <v>54.98</v>
      </c>
    </row>
    <row r="262" spans="1:13" ht="14.4" customHeight="1" x14ac:dyDescent="0.3">
      <c r="A262" s="664" t="s">
        <v>3984</v>
      </c>
      <c r="B262" s="665" t="s">
        <v>3773</v>
      </c>
      <c r="C262" s="665" t="s">
        <v>2815</v>
      </c>
      <c r="D262" s="665" t="s">
        <v>2816</v>
      </c>
      <c r="E262" s="665" t="s">
        <v>3774</v>
      </c>
      <c r="F262" s="668"/>
      <c r="G262" s="668"/>
      <c r="H262" s="681">
        <v>0</v>
      </c>
      <c r="I262" s="668">
        <v>2</v>
      </c>
      <c r="J262" s="668">
        <v>186.92</v>
      </c>
      <c r="K262" s="681">
        <v>1</v>
      </c>
      <c r="L262" s="668">
        <v>2</v>
      </c>
      <c r="M262" s="669">
        <v>186.92</v>
      </c>
    </row>
    <row r="263" spans="1:13" ht="14.4" customHeight="1" x14ac:dyDescent="0.3">
      <c r="A263" s="664" t="s">
        <v>3984</v>
      </c>
      <c r="B263" s="665" t="s">
        <v>3778</v>
      </c>
      <c r="C263" s="665" t="s">
        <v>2783</v>
      </c>
      <c r="D263" s="665" t="s">
        <v>2784</v>
      </c>
      <c r="E263" s="665" t="s">
        <v>3779</v>
      </c>
      <c r="F263" s="668"/>
      <c r="G263" s="668"/>
      <c r="H263" s="681">
        <v>0</v>
      </c>
      <c r="I263" s="668">
        <v>1</v>
      </c>
      <c r="J263" s="668">
        <v>58.86</v>
      </c>
      <c r="K263" s="681">
        <v>1</v>
      </c>
      <c r="L263" s="668">
        <v>1</v>
      </c>
      <c r="M263" s="669">
        <v>58.86</v>
      </c>
    </row>
    <row r="264" spans="1:13" ht="14.4" customHeight="1" x14ac:dyDescent="0.3">
      <c r="A264" s="664" t="s">
        <v>3984</v>
      </c>
      <c r="B264" s="665" t="s">
        <v>3780</v>
      </c>
      <c r="C264" s="665" t="s">
        <v>4393</v>
      </c>
      <c r="D264" s="665" t="s">
        <v>4394</v>
      </c>
      <c r="E264" s="665" t="s">
        <v>4395</v>
      </c>
      <c r="F264" s="668"/>
      <c r="G264" s="668"/>
      <c r="H264" s="681">
        <v>0</v>
      </c>
      <c r="I264" s="668">
        <v>1</v>
      </c>
      <c r="J264" s="668">
        <v>117.73</v>
      </c>
      <c r="K264" s="681">
        <v>1</v>
      </c>
      <c r="L264" s="668">
        <v>1</v>
      </c>
      <c r="M264" s="669">
        <v>117.73</v>
      </c>
    </row>
    <row r="265" spans="1:13" ht="14.4" customHeight="1" x14ac:dyDescent="0.3">
      <c r="A265" s="664" t="s">
        <v>3984</v>
      </c>
      <c r="B265" s="665" t="s">
        <v>3780</v>
      </c>
      <c r="C265" s="665" t="s">
        <v>2719</v>
      </c>
      <c r="D265" s="665" t="s">
        <v>2724</v>
      </c>
      <c r="E265" s="665" t="s">
        <v>3779</v>
      </c>
      <c r="F265" s="668"/>
      <c r="G265" s="668"/>
      <c r="H265" s="681">
        <v>0</v>
      </c>
      <c r="I265" s="668">
        <v>2</v>
      </c>
      <c r="J265" s="668">
        <v>235.46</v>
      </c>
      <c r="K265" s="681">
        <v>1</v>
      </c>
      <c r="L265" s="668">
        <v>2</v>
      </c>
      <c r="M265" s="669">
        <v>235.46</v>
      </c>
    </row>
    <row r="266" spans="1:13" ht="14.4" customHeight="1" x14ac:dyDescent="0.3">
      <c r="A266" s="664" t="s">
        <v>3984</v>
      </c>
      <c r="B266" s="665" t="s">
        <v>3785</v>
      </c>
      <c r="C266" s="665" t="s">
        <v>2764</v>
      </c>
      <c r="D266" s="665" t="s">
        <v>2761</v>
      </c>
      <c r="E266" s="665" t="s">
        <v>3779</v>
      </c>
      <c r="F266" s="668"/>
      <c r="G266" s="668"/>
      <c r="H266" s="681">
        <v>0</v>
      </c>
      <c r="I266" s="668">
        <v>3</v>
      </c>
      <c r="J266" s="668">
        <v>543.39</v>
      </c>
      <c r="K266" s="681">
        <v>1</v>
      </c>
      <c r="L266" s="668">
        <v>3</v>
      </c>
      <c r="M266" s="669">
        <v>543.39</v>
      </c>
    </row>
    <row r="267" spans="1:13" ht="14.4" customHeight="1" x14ac:dyDescent="0.3">
      <c r="A267" s="664" t="s">
        <v>3984</v>
      </c>
      <c r="B267" s="665" t="s">
        <v>3797</v>
      </c>
      <c r="C267" s="665" t="s">
        <v>2639</v>
      </c>
      <c r="D267" s="665" t="s">
        <v>2640</v>
      </c>
      <c r="E267" s="665" t="s">
        <v>3798</v>
      </c>
      <c r="F267" s="668"/>
      <c r="G267" s="668"/>
      <c r="H267" s="681">
        <v>0</v>
      </c>
      <c r="I267" s="668">
        <v>2</v>
      </c>
      <c r="J267" s="668">
        <v>74.319999999999993</v>
      </c>
      <c r="K267" s="681">
        <v>1</v>
      </c>
      <c r="L267" s="668">
        <v>2</v>
      </c>
      <c r="M267" s="669">
        <v>74.319999999999993</v>
      </c>
    </row>
    <row r="268" spans="1:13" ht="14.4" customHeight="1" x14ac:dyDescent="0.3">
      <c r="A268" s="664" t="s">
        <v>3984</v>
      </c>
      <c r="B268" s="665" t="s">
        <v>3797</v>
      </c>
      <c r="C268" s="665" t="s">
        <v>2643</v>
      </c>
      <c r="D268" s="665" t="s">
        <v>2644</v>
      </c>
      <c r="E268" s="665" t="s">
        <v>3799</v>
      </c>
      <c r="F268" s="668"/>
      <c r="G268" s="668"/>
      <c r="H268" s="681">
        <v>0</v>
      </c>
      <c r="I268" s="668">
        <v>1</v>
      </c>
      <c r="J268" s="668">
        <v>247.78</v>
      </c>
      <c r="K268" s="681">
        <v>1</v>
      </c>
      <c r="L268" s="668">
        <v>1</v>
      </c>
      <c r="M268" s="669">
        <v>247.78</v>
      </c>
    </row>
    <row r="269" spans="1:13" ht="14.4" customHeight="1" x14ac:dyDescent="0.3">
      <c r="A269" s="664" t="s">
        <v>3984</v>
      </c>
      <c r="B269" s="665" t="s">
        <v>3802</v>
      </c>
      <c r="C269" s="665" t="s">
        <v>3103</v>
      </c>
      <c r="D269" s="665" t="s">
        <v>3104</v>
      </c>
      <c r="E269" s="665" t="s">
        <v>3808</v>
      </c>
      <c r="F269" s="668"/>
      <c r="G269" s="668"/>
      <c r="H269" s="681">
        <v>0</v>
      </c>
      <c r="I269" s="668">
        <v>1</v>
      </c>
      <c r="J269" s="668">
        <v>79.03</v>
      </c>
      <c r="K269" s="681">
        <v>1</v>
      </c>
      <c r="L269" s="668">
        <v>1</v>
      </c>
      <c r="M269" s="669">
        <v>79.03</v>
      </c>
    </row>
    <row r="270" spans="1:13" ht="14.4" customHeight="1" x14ac:dyDescent="0.3">
      <c r="A270" s="664" t="s">
        <v>3984</v>
      </c>
      <c r="B270" s="665" t="s">
        <v>3802</v>
      </c>
      <c r="C270" s="665" t="s">
        <v>2905</v>
      </c>
      <c r="D270" s="665" t="s">
        <v>3809</v>
      </c>
      <c r="E270" s="665" t="s">
        <v>3810</v>
      </c>
      <c r="F270" s="668"/>
      <c r="G270" s="668"/>
      <c r="H270" s="681">
        <v>0</v>
      </c>
      <c r="I270" s="668">
        <v>1</v>
      </c>
      <c r="J270" s="668">
        <v>59.27</v>
      </c>
      <c r="K270" s="681">
        <v>1</v>
      </c>
      <c r="L270" s="668">
        <v>1</v>
      </c>
      <c r="M270" s="669">
        <v>59.27</v>
      </c>
    </row>
    <row r="271" spans="1:13" ht="14.4" customHeight="1" x14ac:dyDescent="0.3">
      <c r="A271" s="664" t="s">
        <v>3984</v>
      </c>
      <c r="B271" s="665" t="s">
        <v>3802</v>
      </c>
      <c r="C271" s="665" t="s">
        <v>2819</v>
      </c>
      <c r="D271" s="665" t="s">
        <v>3811</v>
      </c>
      <c r="E271" s="665" t="s">
        <v>3812</v>
      </c>
      <c r="F271" s="668"/>
      <c r="G271" s="668"/>
      <c r="H271" s="681">
        <v>0</v>
      </c>
      <c r="I271" s="668">
        <v>1</v>
      </c>
      <c r="J271" s="668">
        <v>46.07</v>
      </c>
      <c r="K271" s="681">
        <v>1</v>
      </c>
      <c r="L271" s="668">
        <v>1</v>
      </c>
      <c r="M271" s="669">
        <v>46.07</v>
      </c>
    </row>
    <row r="272" spans="1:13" ht="14.4" customHeight="1" x14ac:dyDescent="0.3">
      <c r="A272" s="664" t="s">
        <v>3984</v>
      </c>
      <c r="B272" s="665" t="s">
        <v>3802</v>
      </c>
      <c r="C272" s="665" t="s">
        <v>2983</v>
      </c>
      <c r="D272" s="665" t="s">
        <v>3813</v>
      </c>
      <c r="E272" s="665" t="s">
        <v>3814</v>
      </c>
      <c r="F272" s="668"/>
      <c r="G272" s="668"/>
      <c r="H272" s="681">
        <v>0</v>
      </c>
      <c r="I272" s="668">
        <v>1</v>
      </c>
      <c r="J272" s="668">
        <v>118.54</v>
      </c>
      <c r="K272" s="681">
        <v>1</v>
      </c>
      <c r="L272" s="668">
        <v>1</v>
      </c>
      <c r="M272" s="669">
        <v>118.54</v>
      </c>
    </row>
    <row r="273" spans="1:13" ht="14.4" customHeight="1" x14ac:dyDescent="0.3">
      <c r="A273" s="664" t="s">
        <v>3984</v>
      </c>
      <c r="B273" s="665" t="s">
        <v>3802</v>
      </c>
      <c r="C273" s="665" t="s">
        <v>3037</v>
      </c>
      <c r="D273" s="665" t="s">
        <v>3038</v>
      </c>
      <c r="E273" s="665" t="s">
        <v>3806</v>
      </c>
      <c r="F273" s="668"/>
      <c r="G273" s="668"/>
      <c r="H273" s="681">
        <v>0</v>
      </c>
      <c r="I273" s="668">
        <v>1</v>
      </c>
      <c r="J273" s="668">
        <v>59.27</v>
      </c>
      <c r="K273" s="681">
        <v>1</v>
      </c>
      <c r="L273" s="668">
        <v>1</v>
      </c>
      <c r="M273" s="669">
        <v>59.27</v>
      </c>
    </row>
    <row r="274" spans="1:13" ht="14.4" customHeight="1" x14ac:dyDescent="0.3">
      <c r="A274" s="664" t="s">
        <v>3984</v>
      </c>
      <c r="B274" s="665" t="s">
        <v>3802</v>
      </c>
      <c r="C274" s="665" t="s">
        <v>3034</v>
      </c>
      <c r="D274" s="665" t="s">
        <v>3035</v>
      </c>
      <c r="E274" s="665" t="s">
        <v>3807</v>
      </c>
      <c r="F274" s="668"/>
      <c r="G274" s="668"/>
      <c r="H274" s="681">
        <v>0</v>
      </c>
      <c r="I274" s="668">
        <v>1</v>
      </c>
      <c r="J274" s="668">
        <v>46.07</v>
      </c>
      <c r="K274" s="681">
        <v>1</v>
      </c>
      <c r="L274" s="668">
        <v>1</v>
      </c>
      <c r="M274" s="669">
        <v>46.07</v>
      </c>
    </row>
    <row r="275" spans="1:13" ht="14.4" customHeight="1" x14ac:dyDescent="0.3">
      <c r="A275" s="664" t="s">
        <v>3984</v>
      </c>
      <c r="B275" s="665" t="s">
        <v>3836</v>
      </c>
      <c r="C275" s="665" t="s">
        <v>3434</v>
      </c>
      <c r="D275" s="665" t="s">
        <v>3435</v>
      </c>
      <c r="E275" s="665" t="s">
        <v>3837</v>
      </c>
      <c r="F275" s="668"/>
      <c r="G275" s="668"/>
      <c r="H275" s="681">
        <v>0</v>
      </c>
      <c r="I275" s="668">
        <v>1</v>
      </c>
      <c r="J275" s="668">
        <v>70.540000000000006</v>
      </c>
      <c r="K275" s="681">
        <v>1</v>
      </c>
      <c r="L275" s="668">
        <v>1</v>
      </c>
      <c r="M275" s="669">
        <v>70.540000000000006</v>
      </c>
    </row>
    <row r="276" spans="1:13" ht="14.4" customHeight="1" x14ac:dyDescent="0.3">
      <c r="A276" s="664" t="s">
        <v>3984</v>
      </c>
      <c r="B276" s="665" t="s">
        <v>3865</v>
      </c>
      <c r="C276" s="665" t="s">
        <v>4439</v>
      </c>
      <c r="D276" s="665" t="s">
        <v>2988</v>
      </c>
      <c r="E276" s="665" t="s">
        <v>4440</v>
      </c>
      <c r="F276" s="668"/>
      <c r="G276" s="668"/>
      <c r="H276" s="681">
        <v>0</v>
      </c>
      <c r="I276" s="668">
        <v>1</v>
      </c>
      <c r="J276" s="668">
        <v>48.72</v>
      </c>
      <c r="K276" s="681">
        <v>1</v>
      </c>
      <c r="L276" s="668">
        <v>1</v>
      </c>
      <c r="M276" s="669">
        <v>48.72</v>
      </c>
    </row>
    <row r="277" spans="1:13" ht="14.4" customHeight="1" x14ac:dyDescent="0.3">
      <c r="A277" s="664" t="s">
        <v>3984</v>
      </c>
      <c r="B277" s="665" t="s">
        <v>3889</v>
      </c>
      <c r="C277" s="665" t="s">
        <v>2697</v>
      </c>
      <c r="D277" s="665" t="s">
        <v>3890</v>
      </c>
      <c r="E277" s="665" t="s">
        <v>3891</v>
      </c>
      <c r="F277" s="668"/>
      <c r="G277" s="668"/>
      <c r="H277" s="681">
        <v>0</v>
      </c>
      <c r="I277" s="668">
        <v>1</v>
      </c>
      <c r="J277" s="668">
        <v>537.12</v>
      </c>
      <c r="K277" s="681">
        <v>1</v>
      </c>
      <c r="L277" s="668">
        <v>1</v>
      </c>
      <c r="M277" s="669">
        <v>537.12</v>
      </c>
    </row>
    <row r="278" spans="1:13" ht="14.4" customHeight="1" x14ac:dyDescent="0.3">
      <c r="A278" s="664" t="s">
        <v>3984</v>
      </c>
      <c r="B278" s="665" t="s">
        <v>3889</v>
      </c>
      <c r="C278" s="665" t="s">
        <v>2701</v>
      </c>
      <c r="D278" s="665" t="s">
        <v>2706</v>
      </c>
      <c r="E278" s="665" t="s">
        <v>3892</v>
      </c>
      <c r="F278" s="668"/>
      <c r="G278" s="668"/>
      <c r="H278" s="681">
        <v>0</v>
      </c>
      <c r="I278" s="668">
        <v>2</v>
      </c>
      <c r="J278" s="668">
        <v>848.48</v>
      </c>
      <c r="K278" s="681">
        <v>1</v>
      </c>
      <c r="L278" s="668">
        <v>2</v>
      </c>
      <c r="M278" s="669">
        <v>848.48</v>
      </c>
    </row>
    <row r="279" spans="1:13" ht="14.4" customHeight="1" x14ac:dyDescent="0.3">
      <c r="A279" s="664" t="s">
        <v>3984</v>
      </c>
      <c r="B279" s="665" t="s">
        <v>3889</v>
      </c>
      <c r="C279" s="665" t="s">
        <v>2705</v>
      </c>
      <c r="D279" s="665" t="s">
        <v>2706</v>
      </c>
      <c r="E279" s="665" t="s">
        <v>3893</v>
      </c>
      <c r="F279" s="668"/>
      <c r="G279" s="668"/>
      <c r="H279" s="681">
        <v>0</v>
      </c>
      <c r="I279" s="668">
        <v>1</v>
      </c>
      <c r="J279" s="668">
        <v>848.49</v>
      </c>
      <c r="K279" s="681">
        <v>1</v>
      </c>
      <c r="L279" s="668">
        <v>1</v>
      </c>
      <c r="M279" s="669">
        <v>848.49</v>
      </c>
    </row>
    <row r="280" spans="1:13" ht="14.4" customHeight="1" x14ac:dyDescent="0.3">
      <c r="A280" s="664" t="s">
        <v>3984</v>
      </c>
      <c r="B280" s="665" t="s">
        <v>3904</v>
      </c>
      <c r="C280" s="665" t="s">
        <v>2709</v>
      </c>
      <c r="D280" s="665" t="s">
        <v>3907</v>
      </c>
      <c r="E280" s="665" t="s">
        <v>3908</v>
      </c>
      <c r="F280" s="668"/>
      <c r="G280" s="668"/>
      <c r="H280" s="681">
        <v>0</v>
      </c>
      <c r="I280" s="668">
        <v>2</v>
      </c>
      <c r="J280" s="668">
        <v>9.4</v>
      </c>
      <c r="K280" s="681">
        <v>1</v>
      </c>
      <c r="L280" s="668">
        <v>2</v>
      </c>
      <c r="M280" s="669">
        <v>9.4</v>
      </c>
    </row>
    <row r="281" spans="1:13" ht="14.4" customHeight="1" x14ac:dyDescent="0.3">
      <c r="A281" s="664" t="s">
        <v>3984</v>
      </c>
      <c r="B281" s="665" t="s">
        <v>3913</v>
      </c>
      <c r="C281" s="665" t="s">
        <v>2793</v>
      </c>
      <c r="D281" s="665" t="s">
        <v>2794</v>
      </c>
      <c r="E281" s="665" t="s">
        <v>3722</v>
      </c>
      <c r="F281" s="668"/>
      <c r="G281" s="668"/>
      <c r="H281" s="681">
        <v>0</v>
      </c>
      <c r="I281" s="668">
        <v>3</v>
      </c>
      <c r="J281" s="668">
        <v>151.13</v>
      </c>
      <c r="K281" s="681">
        <v>1</v>
      </c>
      <c r="L281" s="668">
        <v>3</v>
      </c>
      <c r="M281" s="669">
        <v>151.13</v>
      </c>
    </row>
    <row r="282" spans="1:13" ht="14.4" customHeight="1" x14ac:dyDescent="0.3">
      <c r="A282" s="664" t="s">
        <v>3984</v>
      </c>
      <c r="B282" s="665" t="s">
        <v>3913</v>
      </c>
      <c r="C282" s="665" t="s">
        <v>2930</v>
      </c>
      <c r="D282" s="665" t="s">
        <v>2931</v>
      </c>
      <c r="E282" s="665" t="s">
        <v>3779</v>
      </c>
      <c r="F282" s="668"/>
      <c r="G282" s="668"/>
      <c r="H282" s="681">
        <v>0</v>
      </c>
      <c r="I282" s="668">
        <v>5</v>
      </c>
      <c r="J282" s="668">
        <v>519.48</v>
      </c>
      <c r="K282" s="681">
        <v>1</v>
      </c>
      <c r="L282" s="668">
        <v>5</v>
      </c>
      <c r="M282" s="669">
        <v>519.48</v>
      </c>
    </row>
    <row r="283" spans="1:13" ht="14.4" customHeight="1" x14ac:dyDescent="0.3">
      <c r="A283" s="664" t="s">
        <v>3984</v>
      </c>
      <c r="B283" s="665" t="s">
        <v>3922</v>
      </c>
      <c r="C283" s="665" t="s">
        <v>2861</v>
      </c>
      <c r="D283" s="665" t="s">
        <v>2862</v>
      </c>
      <c r="E283" s="665" t="s">
        <v>3722</v>
      </c>
      <c r="F283" s="668"/>
      <c r="G283" s="668"/>
      <c r="H283" s="681">
        <v>0</v>
      </c>
      <c r="I283" s="668">
        <v>1</v>
      </c>
      <c r="J283" s="668">
        <v>132</v>
      </c>
      <c r="K283" s="681">
        <v>1</v>
      </c>
      <c r="L283" s="668">
        <v>1</v>
      </c>
      <c r="M283" s="669">
        <v>132</v>
      </c>
    </row>
    <row r="284" spans="1:13" ht="14.4" customHeight="1" x14ac:dyDescent="0.3">
      <c r="A284" s="664" t="s">
        <v>3984</v>
      </c>
      <c r="B284" s="665" t="s">
        <v>3926</v>
      </c>
      <c r="C284" s="665" t="s">
        <v>769</v>
      </c>
      <c r="D284" s="665" t="s">
        <v>770</v>
      </c>
      <c r="E284" s="665" t="s">
        <v>3732</v>
      </c>
      <c r="F284" s="668"/>
      <c r="G284" s="668"/>
      <c r="H284" s="681"/>
      <c r="I284" s="668">
        <v>1</v>
      </c>
      <c r="J284" s="668">
        <v>0</v>
      </c>
      <c r="K284" s="681"/>
      <c r="L284" s="668">
        <v>1</v>
      </c>
      <c r="M284" s="669">
        <v>0</v>
      </c>
    </row>
    <row r="285" spans="1:13" ht="14.4" customHeight="1" x14ac:dyDescent="0.3">
      <c r="A285" s="664" t="s">
        <v>3984</v>
      </c>
      <c r="B285" s="665" t="s">
        <v>3926</v>
      </c>
      <c r="C285" s="665" t="s">
        <v>745</v>
      </c>
      <c r="D285" s="665" t="s">
        <v>746</v>
      </c>
      <c r="E285" s="665" t="s">
        <v>4380</v>
      </c>
      <c r="F285" s="668"/>
      <c r="G285" s="668"/>
      <c r="H285" s="681"/>
      <c r="I285" s="668">
        <v>1</v>
      </c>
      <c r="J285" s="668">
        <v>0</v>
      </c>
      <c r="K285" s="681"/>
      <c r="L285" s="668">
        <v>1</v>
      </c>
      <c r="M285" s="669">
        <v>0</v>
      </c>
    </row>
    <row r="286" spans="1:13" ht="14.4" customHeight="1" x14ac:dyDescent="0.3">
      <c r="A286" s="664" t="s">
        <v>3984</v>
      </c>
      <c r="B286" s="665" t="s">
        <v>3928</v>
      </c>
      <c r="C286" s="665" t="s">
        <v>1519</v>
      </c>
      <c r="D286" s="665" t="s">
        <v>2844</v>
      </c>
      <c r="E286" s="665" t="s">
        <v>3930</v>
      </c>
      <c r="F286" s="668"/>
      <c r="G286" s="668"/>
      <c r="H286" s="681">
        <v>0</v>
      </c>
      <c r="I286" s="668">
        <v>1</v>
      </c>
      <c r="J286" s="668">
        <v>103.8</v>
      </c>
      <c r="K286" s="681">
        <v>1</v>
      </c>
      <c r="L286" s="668">
        <v>1</v>
      </c>
      <c r="M286" s="669">
        <v>103.8</v>
      </c>
    </row>
    <row r="287" spans="1:13" ht="14.4" customHeight="1" x14ac:dyDescent="0.3">
      <c r="A287" s="664" t="s">
        <v>3984</v>
      </c>
      <c r="B287" s="665" t="s">
        <v>3928</v>
      </c>
      <c r="C287" s="665" t="s">
        <v>2690</v>
      </c>
      <c r="D287" s="665" t="s">
        <v>2691</v>
      </c>
      <c r="E287" s="665" t="s">
        <v>3931</v>
      </c>
      <c r="F287" s="668"/>
      <c r="G287" s="668"/>
      <c r="H287" s="681">
        <v>0</v>
      </c>
      <c r="I287" s="668">
        <v>2</v>
      </c>
      <c r="J287" s="668">
        <v>311.39999999999998</v>
      </c>
      <c r="K287" s="681">
        <v>1</v>
      </c>
      <c r="L287" s="668">
        <v>2</v>
      </c>
      <c r="M287" s="669">
        <v>311.39999999999998</v>
      </c>
    </row>
    <row r="288" spans="1:13" ht="14.4" customHeight="1" x14ac:dyDescent="0.3">
      <c r="A288" s="664" t="s">
        <v>3984</v>
      </c>
      <c r="B288" s="665" t="s">
        <v>3696</v>
      </c>
      <c r="C288" s="665" t="s">
        <v>4494</v>
      </c>
      <c r="D288" s="665" t="s">
        <v>4495</v>
      </c>
      <c r="E288" s="665" t="s">
        <v>4496</v>
      </c>
      <c r="F288" s="668"/>
      <c r="G288" s="668"/>
      <c r="H288" s="681">
        <v>0</v>
      </c>
      <c r="I288" s="668">
        <v>1</v>
      </c>
      <c r="J288" s="668">
        <v>1906.97</v>
      </c>
      <c r="K288" s="681">
        <v>1</v>
      </c>
      <c r="L288" s="668">
        <v>1</v>
      </c>
      <c r="M288" s="669">
        <v>1906.97</v>
      </c>
    </row>
    <row r="289" spans="1:13" ht="14.4" customHeight="1" x14ac:dyDescent="0.3">
      <c r="A289" s="664" t="s">
        <v>3984</v>
      </c>
      <c r="B289" s="665" t="s">
        <v>3638</v>
      </c>
      <c r="C289" s="665" t="s">
        <v>2687</v>
      </c>
      <c r="D289" s="665" t="s">
        <v>2688</v>
      </c>
      <c r="E289" s="665" t="s">
        <v>3639</v>
      </c>
      <c r="F289" s="668"/>
      <c r="G289" s="668"/>
      <c r="H289" s="681">
        <v>0</v>
      </c>
      <c r="I289" s="668">
        <v>2</v>
      </c>
      <c r="J289" s="668">
        <v>107.14</v>
      </c>
      <c r="K289" s="681">
        <v>1</v>
      </c>
      <c r="L289" s="668">
        <v>2</v>
      </c>
      <c r="M289" s="669">
        <v>107.14</v>
      </c>
    </row>
    <row r="290" spans="1:13" ht="14.4" customHeight="1" x14ac:dyDescent="0.3">
      <c r="A290" s="664" t="s">
        <v>3985</v>
      </c>
      <c r="B290" s="665" t="s">
        <v>3626</v>
      </c>
      <c r="C290" s="665" t="s">
        <v>4067</v>
      </c>
      <c r="D290" s="665" t="s">
        <v>3079</v>
      </c>
      <c r="E290" s="665" t="s">
        <v>3627</v>
      </c>
      <c r="F290" s="668"/>
      <c r="G290" s="668"/>
      <c r="H290" s="681">
        <v>0</v>
      </c>
      <c r="I290" s="668">
        <v>11</v>
      </c>
      <c r="J290" s="668">
        <v>316.90999999999997</v>
      </c>
      <c r="K290" s="681">
        <v>1</v>
      </c>
      <c r="L290" s="668">
        <v>11</v>
      </c>
      <c r="M290" s="669">
        <v>316.90999999999997</v>
      </c>
    </row>
    <row r="291" spans="1:13" ht="14.4" customHeight="1" x14ac:dyDescent="0.3">
      <c r="A291" s="664" t="s">
        <v>3985</v>
      </c>
      <c r="B291" s="665" t="s">
        <v>3626</v>
      </c>
      <c r="C291" s="665" t="s">
        <v>4594</v>
      </c>
      <c r="D291" s="665" t="s">
        <v>3079</v>
      </c>
      <c r="E291" s="665" t="s">
        <v>4595</v>
      </c>
      <c r="F291" s="668"/>
      <c r="G291" s="668"/>
      <c r="H291" s="681"/>
      <c r="I291" s="668">
        <v>1</v>
      </c>
      <c r="J291" s="668">
        <v>0</v>
      </c>
      <c r="K291" s="681"/>
      <c r="L291" s="668">
        <v>1</v>
      </c>
      <c r="M291" s="669">
        <v>0</v>
      </c>
    </row>
    <row r="292" spans="1:13" ht="14.4" customHeight="1" x14ac:dyDescent="0.3">
      <c r="A292" s="664" t="s">
        <v>3985</v>
      </c>
      <c r="B292" s="665" t="s">
        <v>3626</v>
      </c>
      <c r="C292" s="665" t="s">
        <v>4128</v>
      </c>
      <c r="D292" s="665" t="s">
        <v>2654</v>
      </c>
      <c r="E292" s="665" t="s">
        <v>4129</v>
      </c>
      <c r="F292" s="668"/>
      <c r="G292" s="668"/>
      <c r="H292" s="681"/>
      <c r="I292" s="668">
        <v>1</v>
      </c>
      <c r="J292" s="668">
        <v>0</v>
      </c>
      <c r="K292" s="681"/>
      <c r="L292" s="668">
        <v>1</v>
      </c>
      <c r="M292" s="669">
        <v>0</v>
      </c>
    </row>
    <row r="293" spans="1:13" ht="14.4" customHeight="1" x14ac:dyDescent="0.3">
      <c r="A293" s="664" t="s">
        <v>3985</v>
      </c>
      <c r="B293" s="665" t="s">
        <v>3626</v>
      </c>
      <c r="C293" s="665" t="s">
        <v>4596</v>
      </c>
      <c r="D293" s="665" t="s">
        <v>2654</v>
      </c>
      <c r="E293" s="665" t="s">
        <v>4597</v>
      </c>
      <c r="F293" s="668"/>
      <c r="G293" s="668"/>
      <c r="H293" s="681">
        <v>0</v>
      </c>
      <c r="I293" s="668">
        <v>1</v>
      </c>
      <c r="J293" s="668">
        <v>100.18</v>
      </c>
      <c r="K293" s="681">
        <v>1</v>
      </c>
      <c r="L293" s="668">
        <v>1</v>
      </c>
      <c r="M293" s="669">
        <v>100.18</v>
      </c>
    </row>
    <row r="294" spans="1:13" ht="14.4" customHeight="1" x14ac:dyDescent="0.3">
      <c r="A294" s="664" t="s">
        <v>3985</v>
      </c>
      <c r="B294" s="665" t="s">
        <v>3631</v>
      </c>
      <c r="C294" s="665" t="s">
        <v>2622</v>
      </c>
      <c r="D294" s="665" t="s">
        <v>3633</v>
      </c>
      <c r="E294" s="665" t="s">
        <v>3634</v>
      </c>
      <c r="F294" s="668"/>
      <c r="G294" s="668"/>
      <c r="H294" s="681">
        <v>0</v>
      </c>
      <c r="I294" s="668">
        <v>3</v>
      </c>
      <c r="J294" s="668">
        <v>172.92000000000002</v>
      </c>
      <c r="K294" s="681">
        <v>1</v>
      </c>
      <c r="L294" s="668">
        <v>3</v>
      </c>
      <c r="M294" s="669">
        <v>172.92000000000002</v>
      </c>
    </row>
    <row r="295" spans="1:13" ht="14.4" customHeight="1" x14ac:dyDescent="0.3">
      <c r="A295" s="664" t="s">
        <v>3985</v>
      </c>
      <c r="B295" s="665" t="s">
        <v>3643</v>
      </c>
      <c r="C295" s="665" t="s">
        <v>4559</v>
      </c>
      <c r="D295" s="665" t="s">
        <v>551</v>
      </c>
      <c r="E295" s="665" t="s">
        <v>4560</v>
      </c>
      <c r="F295" s="668">
        <v>2</v>
      </c>
      <c r="G295" s="668">
        <v>0</v>
      </c>
      <c r="H295" s="681"/>
      <c r="I295" s="668"/>
      <c r="J295" s="668"/>
      <c r="K295" s="681"/>
      <c r="L295" s="668">
        <v>2</v>
      </c>
      <c r="M295" s="669">
        <v>0</v>
      </c>
    </row>
    <row r="296" spans="1:13" ht="14.4" customHeight="1" x14ac:dyDescent="0.3">
      <c r="A296" s="664" t="s">
        <v>3985</v>
      </c>
      <c r="B296" s="665" t="s">
        <v>3666</v>
      </c>
      <c r="C296" s="665" t="s">
        <v>2663</v>
      </c>
      <c r="D296" s="665" t="s">
        <v>2664</v>
      </c>
      <c r="E296" s="665" t="s">
        <v>3671</v>
      </c>
      <c r="F296" s="668"/>
      <c r="G296" s="668"/>
      <c r="H296" s="681">
        <v>0</v>
      </c>
      <c r="I296" s="668">
        <v>2</v>
      </c>
      <c r="J296" s="668">
        <v>86.42</v>
      </c>
      <c r="K296" s="681">
        <v>1</v>
      </c>
      <c r="L296" s="668">
        <v>2</v>
      </c>
      <c r="M296" s="669">
        <v>86.42</v>
      </c>
    </row>
    <row r="297" spans="1:13" ht="14.4" customHeight="1" x14ac:dyDescent="0.3">
      <c r="A297" s="664" t="s">
        <v>3985</v>
      </c>
      <c r="B297" s="665" t="s">
        <v>3666</v>
      </c>
      <c r="C297" s="665" t="s">
        <v>2667</v>
      </c>
      <c r="D297" s="665" t="s">
        <v>2668</v>
      </c>
      <c r="E297" s="665" t="s">
        <v>3672</v>
      </c>
      <c r="F297" s="668"/>
      <c r="G297" s="668"/>
      <c r="H297" s="681">
        <v>0</v>
      </c>
      <c r="I297" s="668">
        <v>2</v>
      </c>
      <c r="J297" s="668">
        <v>146.9</v>
      </c>
      <c r="K297" s="681">
        <v>1</v>
      </c>
      <c r="L297" s="668">
        <v>2</v>
      </c>
      <c r="M297" s="669">
        <v>146.9</v>
      </c>
    </row>
    <row r="298" spans="1:13" ht="14.4" customHeight="1" x14ac:dyDescent="0.3">
      <c r="A298" s="664" t="s">
        <v>3985</v>
      </c>
      <c r="B298" s="665" t="s">
        <v>3675</v>
      </c>
      <c r="C298" s="665" t="s">
        <v>4099</v>
      </c>
      <c r="D298" s="665" t="s">
        <v>4100</v>
      </c>
      <c r="E298" s="665" t="s">
        <v>4101</v>
      </c>
      <c r="F298" s="668"/>
      <c r="G298" s="668"/>
      <c r="H298" s="681"/>
      <c r="I298" s="668">
        <v>1</v>
      </c>
      <c r="J298" s="668">
        <v>0</v>
      </c>
      <c r="K298" s="681"/>
      <c r="L298" s="668">
        <v>1</v>
      </c>
      <c r="M298" s="669">
        <v>0</v>
      </c>
    </row>
    <row r="299" spans="1:13" ht="14.4" customHeight="1" x14ac:dyDescent="0.3">
      <c r="A299" s="664" t="s">
        <v>3985</v>
      </c>
      <c r="B299" s="665" t="s">
        <v>3675</v>
      </c>
      <c r="C299" s="665" t="s">
        <v>2841</v>
      </c>
      <c r="D299" s="665" t="s">
        <v>3677</v>
      </c>
      <c r="E299" s="665" t="s">
        <v>3678</v>
      </c>
      <c r="F299" s="668"/>
      <c r="G299" s="668"/>
      <c r="H299" s="681">
        <v>0</v>
      </c>
      <c r="I299" s="668">
        <v>1</v>
      </c>
      <c r="J299" s="668">
        <v>120.61</v>
      </c>
      <c r="K299" s="681">
        <v>1</v>
      </c>
      <c r="L299" s="668">
        <v>1</v>
      </c>
      <c r="M299" s="669">
        <v>120.61</v>
      </c>
    </row>
    <row r="300" spans="1:13" ht="14.4" customHeight="1" x14ac:dyDescent="0.3">
      <c r="A300" s="664" t="s">
        <v>3985</v>
      </c>
      <c r="B300" s="665" t="s">
        <v>3681</v>
      </c>
      <c r="C300" s="665" t="s">
        <v>2888</v>
      </c>
      <c r="D300" s="665" t="s">
        <v>2636</v>
      </c>
      <c r="E300" s="665" t="s">
        <v>3685</v>
      </c>
      <c r="F300" s="668"/>
      <c r="G300" s="668"/>
      <c r="H300" s="681">
        <v>0</v>
      </c>
      <c r="I300" s="668">
        <v>2</v>
      </c>
      <c r="J300" s="668">
        <v>815.1</v>
      </c>
      <c r="K300" s="681">
        <v>1</v>
      </c>
      <c r="L300" s="668">
        <v>2</v>
      </c>
      <c r="M300" s="669">
        <v>815.1</v>
      </c>
    </row>
    <row r="301" spans="1:13" ht="14.4" customHeight="1" x14ac:dyDescent="0.3">
      <c r="A301" s="664" t="s">
        <v>3985</v>
      </c>
      <c r="B301" s="665" t="s">
        <v>3681</v>
      </c>
      <c r="C301" s="665" t="s">
        <v>4060</v>
      </c>
      <c r="D301" s="665" t="s">
        <v>2636</v>
      </c>
      <c r="E301" s="665" t="s">
        <v>3688</v>
      </c>
      <c r="F301" s="668"/>
      <c r="G301" s="668"/>
      <c r="H301" s="681">
        <v>0</v>
      </c>
      <c r="I301" s="668">
        <v>5</v>
      </c>
      <c r="J301" s="668">
        <v>2611.9499999999998</v>
      </c>
      <c r="K301" s="681">
        <v>1</v>
      </c>
      <c r="L301" s="668">
        <v>5</v>
      </c>
      <c r="M301" s="669">
        <v>2611.9499999999998</v>
      </c>
    </row>
    <row r="302" spans="1:13" ht="14.4" customHeight="1" x14ac:dyDescent="0.3">
      <c r="A302" s="664" t="s">
        <v>3985</v>
      </c>
      <c r="B302" s="665" t="s">
        <v>3681</v>
      </c>
      <c r="C302" s="665" t="s">
        <v>4293</v>
      </c>
      <c r="D302" s="665" t="s">
        <v>2636</v>
      </c>
      <c r="E302" s="665" t="s">
        <v>3686</v>
      </c>
      <c r="F302" s="668"/>
      <c r="G302" s="668"/>
      <c r="H302" s="681">
        <v>0</v>
      </c>
      <c r="I302" s="668">
        <v>3</v>
      </c>
      <c r="J302" s="668">
        <v>2287.7600000000002</v>
      </c>
      <c r="K302" s="681">
        <v>1</v>
      </c>
      <c r="L302" s="668">
        <v>3</v>
      </c>
      <c r="M302" s="669">
        <v>2287.7600000000002</v>
      </c>
    </row>
    <row r="303" spans="1:13" ht="14.4" customHeight="1" x14ac:dyDescent="0.3">
      <c r="A303" s="664" t="s">
        <v>3985</v>
      </c>
      <c r="B303" s="665" t="s">
        <v>3681</v>
      </c>
      <c r="C303" s="665" t="s">
        <v>3076</v>
      </c>
      <c r="D303" s="665" t="s">
        <v>2636</v>
      </c>
      <c r="E303" s="665" t="s">
        <v>3688</v>
      </c>
      <c r="F303" s="668"/>
      <c r="G303" s="668"/>
      <c r="H303" s="681">
        <v>0</v>
      </c>
      <c r="I303" s="668">
        <v>1</v>
      </c>
      <c r="J303" s="668">
        <v>543.39</v>
      </c>
      <c r="K303" s="681">
        <v>1</v>
      </c>
      <c r="L303" s="668">
        <v>1</v>
      </c>
      <c r="M303" s="669">
        <v>543.39</v>
      </c>
    </row>
    <row r="304" spans="1:13" ht="14.4" customHeight="1" x14ac:dyDescent="0.3">
      <c r="A304" s="664" t="s">
        <v>3985</v>
      </c>
      <c r="B304" s="665" t="s">
        <v>3691</v>
      </c>
      <c r="C304" s="665" t="s">
        <v>3029</v>
      </c>
      <c r="D304" s="665" t="s">
        <v>3030</v>
      </c>
      <c r="E304" s="665" t="s">
        <v>3692</v>
      </c>
      <c r="F304" s="668"/>
      <c r="G304" s="668"/>
      <c r="H304" s="681">
        <v>0</v>
      </c>
      <c r="I304" s="668">
        <v>2</v>
      </c>
      <c r="J304" s="668">
        <v>186.86</v>
      </c>
      <c r="K304" s="681">
        <v>1</v>
      </c>
      <c r="L304" s="668">
        <v>2</v>
      </c>
      <c r="M304" s="669">
        <v>186.86</v>
      </c>
    </row>
    <row r="305" spans="1:13" ht="14.4" customHeight="1" x14ac:dyDescent="0.3">
      <c r="A305" s="664" t="s">
        <v>3985</v>
      </c>
      <c r="B305" s="665" t="s">
        <v>3691</v>
      </c>
      <c r="C305" s="665" t="s">
        <v>3064</v>
      </c>
      <c r="D305" s="665" t="s">
        <v>3030</v>
      </c>
      <c r="E305" s="665" t="s">
        <v>3693</v>
      </c>
      <c r="F305" s="668"/>
      <c r="G305" s="668"/>
      <c r="H305" s="681">
        <v>0</v>
      </c>
      <c r="I305" s="668">
        <v>1</v>
      </c>
      <c r="J305" s="668">
        <v>186.87</v>
      </c>
      <c r="K305" s="681">
        <v>1</v>
      </c>
      <c r="L305" s="668">
        <v>1</v>
      </c>
      <c r="M305" s="669">
        <v>186.87</v>
      </c>
    </row>
    <row r="306" spans="1:13" ht="14.4" customHeight="1" x14ac:dyDescent="0.3">
      <c r="A306" s="664" t="s">
        <v>3985</v>
      </c>
      <c r="B306" s="665" t="s">
        <v>3691</v>
      </c>
      <c r="C306" s="665" t="s">
        <v>4550</v>
      </c>
      <c r="D306" s="665" t="s">
        <v>3030</v>
      </c>
      <c r="E306" s="665" t="s">
        <v>4551</v>
      </c>
      <c r="F306" s="668">
        <v>1</v>
      </c>
      <c r="G306" s="668">
        <v>0</v>
      </c>
      <c r="H306" s="681"/>
      <c r="I306" s="668"/>
      <c r="J306" s="668"/>
      <c r="K306" s="681"/>
      <c r="L306" s="668">
        <v>1</v>
      </c>
      <c r="M306" s="669">
        <v>0</v>
      </c>
    </row>
    <row r="307" spans="1:13" ht="14.4" customHeight="1" x14ac:dyDescent="0.3">
      <c r="A307" s="664" t="s">
        <v>3985</v>
      </c>
      <c r="B307" s="665" t="s">
        <v>3699</v>
      </c>
      <c r="C307" s="665" t="s">
        <v>554</v>
      </c>
      <c r="D307" s="665" t="s">
        <v>555</v>
      </c>
      <c r="E307" s="665" t="s">
        <v>3700</v>
      </c>
      <c r="F307" s="668">
        <v>2</v>
      </c>
      <c r="G307" s="668">
        <v>320.2</v>
      </c>
      <c r="H307" s="681">
        <v>0.66666666666666674</v>
      </c>
      <c r="I307" s="668">
        <v>1</v>
      </c>
      <c r="J307" s="668">
        <v>160.1</v>
      </c>
      <c r="K307" s="681">
        <v>0.33333333333333337</v>
      </c>
      <c r="L307" s="668">
        <v>3</v>
      </c>
      <c r="M307" s="669">
        <v>480.29999999999995</v>
      </c>
    </row>
    <row r="308" spans="1:13" ht="14.4" customHeight="1" x14ac:dyDescent="0.3">
      <c r="A308" s="664" t="s">
        <v>3985</v>
      </c>
      <c r="B308" s="665" t="s">
        <v>3705</v>
      </c>
      <c r="C308" s="665" t="s">
        <v>546</v>
      </c>
      <c r="D308" s="665" t="s">
        <v>547</v>
      </c>
      <c r="E308" s="665" t="s">
        <v>3707</v>
      </c>
      <c r="F308" s="668">
        <v>1</v>
      </c>
      <c r="G308" s="668">
        <v>131.32</v>
      </c>
      <c r="H308" s="681">
        <v>1</v>
      </c>
      <c r="I308" s="668"/>
      <c r="J308" s="668"/>
      <c r="K308" s="681">
        <v>0</v>
      </c>
      <c r="L308" s="668">
        <v>1</v>
      </c>
      <c r="M308" s="669">
        <v>131.32</v>
      </c>
    </row>
    <row r="309" spans="1:13" ht="14.4" customHeight="1" x14ac:dyDescent="0.3">
      <c r="A309" s="664" t="s">
        <v>3985</v>
      </c>
      <c r="B309" s="665" t="s">
        <v>3705</v>
      </c>
      <c r="C309" s="665" t="s">
        <v>4350</v>
      </c>
      <c r="D309" s="665" t="s">
        <v>547</v>
      </c>
      <c r="E309" s="665" t="s">
        <v>4351</v>
      </c>
      <c r="F309" s="668">
        <v>1</v>
      </c>
      <c r="G309" s="668">
        <v>0</v>
      </c>
      <c r="H309" s="681"/>
      <c r="I309" s="668"/>
      <c r="J309" s="668"/>
      <c r="K309" s="681"/>
      <c r="L309" s="668">
        <v>1</v>
      </c>
      <c r="M309" s="669">
        <v>0</v>
      </c>
    </row>
    <row r="310" spans="1:13" ht="14.4" customHeight="1" x14ac:dyDescent="0.3">
      <c r="A310" s="664" t="s">
        <v>3985</v>
      </c>
      <c r="B310" s="665" t="s">
        <v>3708</v>
      </c>
      <c r="C310" s="665" t="s">
        <v>3007</v>
      </c>
      <c r="D310" s="665" t="s">
        <v>3008</v>
      </c>
      <c r="E310" s="665" t="s">
        <v>3709</v>
      </c>
      <c r="F310" s="668"/>
      <c r="G310" s="668"/>
      <c r="H310" s="681">
        <v>0</v>
      </c>
      <c r="I310" s="668">
        <v>1</v>
      </c>
      <c r="J310" s="668">
        <v>70.3</v>
      </c>
      <c r="K310" s="681">
        <v>1</v>
      </c>
      <c r="L310" s="668">
        <v>1</v>
      </c>
      <c r="M310" s="669">
        <v>70.3</v>
      </c>
    </row>
    <row r="311" spans="1:13" ht="14.4" customHeight="1" x14ac:dyDescent="0.3">
      <c r="A311" s="664" t="s">
        <v>3985</v>
      </c>
      <c r="B311" s="665" t="s">
        <v>3708</v>
      </c>
      <c r="C311" s="665" t="s">
        <v>2789</v>
      </c>
      <c r="D311" s="665" t="s">
        <v>3710</v>
      </c>
      <c r="E311" s="665" t="s">
        <v>3711</v>
      </c>
      <c r="F311" s="668"/>
      <c r="G311" s="668"/>
      <c r="H311" s="681">
        <v>0</v>
      </c>
      <c r="I311" s="668">
        <v>1</v>
      </c>
      <c r="J311" s="668">
        <v>105.46</v>
      </c>
      <c r="K311" s="681">
        <v>1</v>
      </c>
      <c r="L311" s="668">
        <v>1</v>
      </c>
      <c r="M311" s="669">
        <v>105.46</v>
      </c>
    </row>
    <row r="312" spans="1:13" ht="14.4" customHeight="1" x14ac:dyDescent="0.3">
      <c r="A312" s="664" t="s">
        <v>3985</v>
      </c>
      <c r="B312" s="665" t="s">
        <v>3717</v>
      </c>
      <c r="C312" s="665" t="s">
        <v>2657</v>
      </c>
      <c r="D312" s="665" t="s">
        <v>2658</v>
      </c>
      <c r="E312" s="665" t="s">
        <v>3718</v>
      </c>
      <c r="F312" s="668"/>
      <c r="G312" s="668"/>
      <c r="H312" s="681">
        <v>0</v>
      </c>
      <c r="I312" s="668">
        <v>1</v>
      </c>
      <c r="J312" s="668">
        <v>65.540000000000006</v>
      </c>
      <c r="K312" s="681">
        <v>1</v>
      </c>
      <c r="L312" s="668">
        <v>1</v>
      </c>
      <c r="M312" s="669">
        <v>65.540000000000006</v>
      </c>
    </row>
    <row r="313" spans="1:13" ht="14.4" customHeight="1" x14ac:dyDescent="0.3">
      <c r="A313" s="664" t="s">
        <v>3985</v>
      </c>
      <c r="B313" s="665" t="s">
        <v>3720</v>
      </c>
      <c r="C313" s="665" t="s">
        <v>2647</v>
      </c>
      <c r="D313" s="665" t="s">
        <v>2648</v>
      </c>
      <c r="E313" s="665" t="s">
        <v>3721</v>
      </c>
      <c r="F313" s="668"/>
      <c r="G313" s="668"/>
      <c r="H313" s="681">
        <v>0</v>
      </c>
      <c r="I313" s="668">
        <v>7</v>
      </c>
      <c r="J313" s="668">
        <v>245.77000000000004</v>
      </c>
      <c r="K313" s="681">
        <v>1</v>
      </c>
      <c r="L313" s="668">
        <v>7</v>
      </c>
      <c r="M313" s="669">
        <v>245.77000000000004</v>
      </c>
    </row>
    <row r="314" spans="1:13" ht="14.4" customHeight="1" x14ac:dyDescent="0.3">
      <c r="A314" s="664" t="s">
        <v>3985</v>
      </c>
      <c r="B314" s="665" t="s">
        <v>3720</v>
      </c>
      <c r="C314" s="665" t="s">
        <v>2650</v>
      </c>
      <c r="D314" s="665" t="s">
        <v>2651</v>
      </c>
      <c r="E314" s="665" t="s">
        <v>3722</v>
      </c>
      <c r="F314" s="668"/>
      <c r="G314" s="668"/>
      <c r="H314" s="681">
        <v>0</v>
      </c>
      <c r="I314" s="668">
        <v>2</v>
      </c>
      <c r="J314" s="668">
        <v>140.46</v>
      </c>
      <c r="K314" s="681">
        <v>1</v>
      </c>
      <c r="L314" s="668">
        <v>2</v>
      </c>
      <c r="M314" s="669">
        <v>140.46</v>
      </c>
    </row>
    <row r="315" spans="1:13" ht="14.4" customHeight="1" x14ac:dyDescent="0.3">
      <c r="A315" s="664" t="s">
        <v>3985</v>
      </c>
      <c r="B315" s="665" t="s">
        <v>3723</v>
      </c>
      <c r="C315" s="665" t="s">
        <v>2776</v>
      </c>
      <c r="D315" s="665" t="s">
        <v>2777</v>
      </c>
      <c r="E315" s="665" t="s">
        <v>3724</v>
      </c>
      <c r="F315" s="668"/>
      <c r="G315" s="668"/>
      <c r="H315" s="681">
        <v>0</v>
      </c>
      <c r="I315" s="668">
        <v>2</v>
      </c>
      <c r="J315" s="668">
        <v>17.579999999999998</v>
      </c>
      <c r="K315" s="681">
        <v>1</v>
      </c>
      <c r="L315" s="668">
        <v>2</v>
      </c>
      <c r="M315" s="669">
        <v>17.579999999999998</v>
      </c>
    </row>
    <row r="316" spans="1:13" ht="14.4" customHeight="1" x14ac:dyDescent="0.3">
      <c r="A316" s="664" t="s">
        <v>3985</v>
      </c>
      <c r="B316" s="665" t="s">
        <v>3726</v>
      </c>
      <c r="C316" s="665" t="s">
        <v>2598</v>
      </c>
      <c r="D316" s="665" t="s">
        <v>3729</v>
      </c>
      <c r="E316" s="665" t="s">
        <v>3730</v>
      </c>
      <c r="F316" s="668"/>
      <c r="G316" s="668"/>
      <c r="H316" s="681">
        <v>0</v>
      </c>
      <c r="I316" s="668">
        <v>1</v>
      </c>
      <c r="J316" s="668">
        <v>57.83</v>
      </c>
      <c r="K316" s="681">
        <v>1</v>
      </c>
      <c r="L316" s="668">
        <v>1</v>
      </c>
      <c r="M316" s="669">
        <v>57.83</v>
      </c>
    </row>
    <row r="317" spans="1:13" ht="14.4" customHeight="1" x14ac:dyDescent="0.3">
      <c r="A317" s="664" t="s">
        <v>3985</v>
      </c>
      <c r="B317" s="665" t="s">
        <v>3726</v>
      </c>
      <c r="C317" s="665" t="s">
        <v>3001</v>
      </c>
      <c r="D317" s="665" t="s">
        <v>3727</v>
      </c>
      <c r="E317" s="665" t="s">
        <v>3728</v>
      </c>
      <c r="F317" s="668"/>
      <c r="G317" s="668"/>
      <c r="H317" s="681">
        <v>0</v>
      </c>
      <c r="I317" s="668">
        <v>1</v>
      </c>
      <c r="J317" s="668">
        <v>36.369999999999997</v>
      </c>
      <c r="K317" s="681">
        <v>1</v>
      </c>
      <c r="L317" s="668">
        <v>1</v>
      </c>
      <c r="M317" s="669">
        <v>36.369999999999997</v>
      </c>
    </row>
    <row r="318" spans="1:13" ht="14.4" customHeight="1" x14ac:dyDescent="0.3">
      <c r="A318" s="664" t="s">
        <v>3985</v>
      </c>
      <c r="B318" s="665" t="s">
        <v>3731</v>
      </c>
      <c r="C318" s="665" t="s">
        <v>2864</v>
      </c>
      <c r="D318" s="665" t="s">
        <v>2865</v>
      </c>
      <c r="E318" s="665" t="s">
        <v>3734</v>
      </c>
      <c r="F318" s="668"/>
      <c r="G318" s="668"/>
      <c r="H318" s="681">
        <v>0</v>
      </c>
      <c r="I318" s="668">
        <v>1</v>
      </c>
      <c r="J318" s="668">
        <v>31.09</v>
      </c>
      <c r="K318" s="681">
        <v>1</v>
      </c>
      <c r="L318" s="668">
        <v>1</v>
      </c>
      <c r="M318" s="669">
        <v>31.09</v>
      </c>
    </row>
    <row r="319" spans="1:13" ht="14.4" customHeight="1" x14ac:dyDescent="0.3">
      <c r="A319" s="664" t="s">
        <v>3985</v>
      </c>
      <c r="B319" s="665" t="s">
        <v>3737</v>
      </c>
      <c r="C319" s="665" t="s">
        <v>2740</v>
      </c>
      <c r="D319" s="665" t="s">
        <v>2741</v>
      </c>
      <c r="E319" s="665" t="s">
        <v>3721</v>
      </c>
      <c r="F319" s="668"/>
      <c r="G319" s="668"/>
      <c r="H319" s="681">
        <v>0</v>
      </c>
      <c r="I319" s="668">
        <v>4</v>
      </c>
      <c r="J319" s="668">
        <v>193.08</v>
      </c>
      <c r="K319" s="681">
        <v>1</v>
      </c>
      <c r="L319" s="668">
        <v>4</v>
      </c>
      <c r="M319" s="669">
        <v>193.08</v>
      </c>
    </row>
    <row r="320" spans="1:13" ht="14.4" customHeight="1" x14ac:dyDescent="0.3">
      <c r="A320" s="664" t="s">
        <v>3985</v>
      </c>
      <c r="B320" s="665" t="s">
        <v>3741</v>
      </c>
      <c r="C320" s="665" t="s">
        <v>2615</v>
      </c>
      <c r="D320" s="665" t="s">
        <v>3742</v>
      </c>
      <c r="E320" s="665" t="s">
        <v>3732</v>
      </c>
      <c r="F320" s="668"/>
      <c r="G320" s="668"/>
      <c r="H320" s="681">
        <v>0</v>
      </c>
      <c r="I320" s="668">
        <v>2</v>
      </c>
      <c r="J320" s="668">
        <v>193.06</v>
      </c>
      <c r="K320" s="681">
        <v>1</v>
      </c>
      <c r="L320" s="668">
        <v>2</v>
      </c>
      <c r="M320" s="669">
        <v>193.06</v>
      </c>
    </row>
    <row r="321" spans="1:13" ht="14.4" customHeight="1" x14ac:dyDescent="0.3">
      <c r="A321" s="664" t="s">
        <v>3985</v>
      </c>
      <c r="B321" s="665" t="s">
        <v>3741</v>
      </c>
      <c r="C321" s="665" t="s">
        <v>2588</v>
      </c>
      <c r="D321" s="665" t="s">
        <v>2589</v>
      </c>
      <c r="E321" s="665" t="s">
        <v>3744</v>
      </c>
      <c r="F321" s="668"/>
      <c r="G321" s="668"/>
      <c r="H321" s="681">
        <v>0</v>
      </c>
      <c r="I321" s="668">
        <v>1</v>
      </c>
      <c r="J321" s="668">
        <v>16.09</v>
      </c>
      <c r="K321" s="681">
        <v>1</v>
      </c>
      <c r="L321" s="668">
        <v>1</v>
      </c>
      <c r="M321" s="669">
        <v>16.09</v>
      </c>
    </row>
    <row r="322" spans="1:13" ht="14.4" customHeight="1" x14ac:dyDescent="0.3">
      <c r="A322" s="664" t="s">
        <v>3985</v>
      </c>
      <c r="B322" s="665" t="s">
        <v>3741</v>
      </c>
      <c r="C322" s="665" t="s">
        <v>4611</v>
      </c>
      <c r="D322" s="665" t="s">
        <v>2589</v>
      </c>
      <c r="E322" s="665" t="s">
        <v>4210</v>
      </c>
      <c r="F322" s="668"/>
      <c r="G322" s="668"/>
      <c r="H322" s="681"/>
      <c r="I322" s="668">
        <v>1</v>
      </c>
      <c r="J322" s="668">
        <v>0</v>
      </c>
      <c r="K322" s="681"/>
      <c r="L322" s="668">
        <v>1</v>
      </c>
      <c r="M322" s="669">
        <v>0</v>
      </c>
    </row>
    <row r="323" spans="1:13" ht="14.4" customHeight="1" x14ac:dyDescent="0.3">
      <c r="A323" s="664" t="s">
        <v>3985</v>
      </c>
      <c r="B323" s="665" t="s">
        <v>3747</v>
      </c>
      <c r="C323" s="665" t="s">
        <v>2751</v>
      </c>
      <c r="D323" s="665" t="s">
        <v>3748</v>
      </c>
      <c r="E323" s="665" t="s">
        <v>3749</v>
      </c>
      <c r="F323" s="668"/>
      <c r="G323" s="668"/>
      <c r="H323" s="681">
        <v>0</v>
      </c>
      <c r="I323" s="668">
        <v>1</v>
      </c>
      <c r="J323" s="668">
        <v>87.41</v>
      </c>
      <c r="K323" s="681">
        <v>1</v>
      </c>
      <c r="L323" s="668">
        <v>1</v>
      </c>
      <c r="M323" s="669">
        <v>87.41</v>
      </c>
    </row>
    <row r="324" spans="1:13" ht="14.4" customHeight="1" x14ac:dyDescent="0.3">
      <c r="A324" s="664" t="s">
        <v>3985</v>
      </c>
      <c r="B324" s="665" t="s">
        <v>3747</v>
      </c>
      <c r="C324" s="665" t="s">
        <v>2773</v>
      </c>
      <c r="D324" s="665" t="s">
        <v>2774</v>
      </c>
      <c r="E324" s="665" t="s">
        <v>3755</v>
      </c>
      <c r="F324" s="668"/>
      <c r="G324" s="668"/>
      <c r="H324" s="681">
        <v>0</v>
      </c>
      <c r="I324" s="668">
        <v>1</v>
      </c>
      <c r="J324" s="668">
        <v>174.81</v>
      </c>
      <c r="K324" s="681">
        <v>1</v>
      </c>
      <c r="L324" s="668">
        <v>1</v>
      </c>
      <c r="M324" s="669">
        <v>174.81</v>
      </c>
    </row>
    <row r="325" spans="1:13" ht="14.4" customHeight="1" x14ac:dyDescent="0.3">
      <c r="A325" s="664" t="s">
        <v>3985</v>
      </c>
      <c r="B325" s="665" t="s">
        <v>3759</v>
      </c>
      <c r="C325" s="665" t="s">
        <v>2694</v>
      </c>
      <c r="D325" s="665" t="s">
        <v>3761</v>
      </c>
      <c r="E325" s="665" t="s">
        <v>3762</v>
      </c>
      <c r="F325" s="668"/>
      <c r="G325" s="668"/>
      <c r="H325" s="681">
        <v>0</v>
      </c>
      <c r="I325" s="668">
        <v>1</v>
      </c>
      <c r="J325" s="668">
        <v>32.200000000000003</v>
      </c>
      <c r="K325" s="681">
        <v>1</v>
      </c>
      <c r="L325" s="668">
        <v>1</v>
      </c>
      <c r="M325" s="669">
        <v>32.200000000000003</v>
      </c>
    </row>
    <row r="326" spans="1:13" ht="14.4" customHeight="1" x14ac:dyDescent="0.3">
      <c r="A326" s="664" t="s">
        <v>3985</v>
      </c>
      <c r="B326" s="665" t="s">
        <v>3763</v>
      </c>
      <c r="C326" s="665" t="s">
        <v>2853</v>
      </c>
      <c r="D326" s="665" t="s">
        <v>2767</v>
      </c>
      <c r="E326" s="665" t="s">
        <v>3764</v>
      </c>
      <c r="F326" s="668"/>
      <c r="G326" s="668"/>
      <c r="H326" s="681">
        <v>0</v>
      </c>
      <c r="I326" s="668">
        <v>1</v>
      </c>
      <c r="J326" s="668">
        <v>117.46</v>
      </c>
      <c r="K326" s="681">
        <v>1</v>
      </c>
      <c r="L326" s="668">
        <v>1</v>
      </c>
      <c r="M326" s="669">
        <v>117.46</v>
      </c>
    </row>
    <row r="327" spans="1:13" ht="14.4" customHeight="1" x14ac:dyDescent="0.3">
      <c r="A327" s="664" t="s">
        <v>3985</v>
      </c>
      <c r="B327" s="665" t="s">
        <v>3763</v>
      </c>
      <c r="C327" s="665" t="s">
        <v>4602</v>
      </c>
      <c r="D327" s="665" t="s">
        <v>4603</v>
      </c>
      <c r="E327" s="665" t="s">
        <v>4604</v>
      </c>
      <c r="F327" s="668"/>
      <c r="G327" s="668"/>
      <c r="H327" s="681">
        <v>0</v>
      </c>
      <c r="I327" s="668">
        <v>1</v>
      </c>
      <c r="J327" s="668">
        <v>181.94</v>
      </c>
      <c r="K327" s="681">
        <v>1</v>
      </c>
      <c r="L327" s="668">
        <v>1</v>
      </c>
      <c r="M327" s="669">
        <v>181.94</v>
      </c>
    </row>
    <row r="328" spans="1:13" ht="14.4" customHeight="1" x14ac:dyDescent="0.3">
      <c r="A328" s="664" t="s">
        <v>3985</v>
      </c>
      <c r="B328" s="665" t="s">
        <v>3773</v>
      </c>
      <c r="C328" s="665" t="s">
        <v>2815</v>
      </c>
      <c r="D328" s="665" t="s">
        <v>2816</v>
      </c>
      <c r="E328" s="665" t="s">
        <v>3774</v>
      </c>
      <c r="F328" s="668"/>
      <c r="G328" s="668"/>
      <c r="H328" s="681">
        <v>0</v>
      </c>
      <c r="I328" s="668">
        <v>1</v>
      </c>
      <c r="J328" s="668">
        <v>93.46</v>
      </c>
      <c r="K328" s="681">
        <v>1</v>
      </c>
      <c r="L328" s="668">
        <v>1</v>
      </c>
      <c r="M328" s="669">
        <v>93.46</v>
      </c>
    </row>
    <row r="329" spans="1:13" ht="14.4" customHeight="1" x14ac:dyDescent="0.3">
      <c r="A329" s="664" t="s">
        <v>3985</v>
      </c>
      <c r="B329" s="665" t="s">
        <v>3778</v>
      </c>
      <c r="C329" s="665" t="s">
        <v>2783</v>
      </c>
      <c r="D329" s="665" t="s">
        <v>2784</v>
      </c>
      <c r="E329" s="665" t="s">
        <v>3779</v>
      </c>
      <c r="F329" s="668"/>
      <c r="G329" s="668"/>
      <c r="H329" s="681">
        <v>0</v>
      </c>
      <c r="I329" s="668">
        <v>1</v>
      </c>
      <c r="J329" s="668">
        <v>58.86</v>
      </c>
      <c r="K329" s="681">
        <v>1</v>
      </c>
      <c r="L329" s="668">
        <v>1</v>
      </c>
      <c r="M329" s="669">
        <v>58.86</v>
      </c>
    </row>
    <row r="330" spans="1:13" ht="14.4" customHeight="1" x14ac:dyDescent="0.3">
      <c r="A330" s="664" t="s">
        <v>3985</v>
      </c>
      <c r="B330" s="665" t="s">
        <v>3780</v>
      </c>
      <c r="C330" s="665" t="s">
        <v>4147</v>
      </c>
      <c r="D330" s="665" t="s">
        <v>4148</v>
      </c>
      <c r="E330" s="665" t="s">
        <v>4149</v>
      </c>
      <c r="F330" s="668"/>
      <c r="G330" s="668"/>
      <c r="H330" s="681">
        <v>0</v>
      </c>
      <c r="I330" s="668">
        <v>1</v>
      </c>
      <c r="J330" s="668">
        <v>278.64</v>
      </c>
      <c r="K330" s="681">
        <v>1</v>
      </c>
      <c r="L330" s="668">
        <v>1</v>
      </c>
      <c r="M330" s="669">
        <v>278.64</v>
      </c>
    </row>
    <row r="331" spans="1:13" ht="14.4" customHeight="1" x14ac:dyDescent="0.3">
      <c r="A331" s="664" t="s">
        <v>3985</v>
      </c>
      <c r="B331" s="665" t="s">
        <v>3780</v>
      </c>
      <c r="C331" s="665" t="s">
        <v>4510</v>
      </c>
      <c r="D331" s="665" t="s">
        <v>4394</v>
      </c>
      <c r="E331" s="665" t="s">
        <v>3779</v>
      </c>
      <c r="F331" s="668"/>
      <c r="G331" s="668"/>
      <c r="H331" s="681">
        <v>0</v>
      </c>
      <c r="I331" s="668">
        <v>1</v>
      </c>
      <c r="J331" s="668">
        <v>117.73</v>
      </c>
      <c r="K331" s="681">
        <v>1</v>
      </c>
      <c r="L331" s="668">
        <v>1</v>
      </c>
      <c r="M331" s="669">
        <v>117.73</v>
      </c>
    </row>
    <row r="332" spans="1:13" ht="14.4" customHeight="1" x14ac:dyDescent="0.3">
      <c r="A332" s="664" t="s">
        <v>3985</v>
      </c>
      <c r="B332" s="665" t="s">
        <v>3780</v>
      </c>
      <c r="C332" s="665" t="s">
        <v>4393</v>
      </c>
      <c r="D332" s="665" t="s">
        <v>4394</v>
      </c>
      <c r="E332" s="665" t="s">
        <v>4395</v>
      </c>
      <c r="F332" s="668"/>
      <c r="G332" s="668"/>
      <c r="H332" s="681">
        <v>0</v>
      </c>
      <c r="I332" s="668">
        <v>1</v>
      </c>
      <c r="J332" s="668">
        <v>117.73</v>
      </c>
      <c r="K332" s="681">
        <v>1</v>
      </c>
      <c r="L332" s="668">
        <v>1</v>
      </c>
      <c r="M332" s="669">
        <v>117.73</v>
      </c>
    </row>
    <row r="333" spans="1:13" ht="14.4" customHeight="1" x14ac:dyDescent="0.3">
      <c r="A333" s="664" t="s">
        <v>3985</v>
      </c>
      <c r="B333" s="665" t="s">
        <v>3780</v>
      </c>
      <c r="C333" s="665" t="s">
        <v>2716</v>
      </c>
      <c r="D333" s="665" t="s">
        <v>3781</v>
      </c>
      <c r="E333" s="665" t="s">
        <v>3722</v>
      </c>
      <c r="F333" s="668"/>
      <c r="G333" s="668"/>
      <c r="H333" s="681">
        <v>0</v>
      </c>
      <c r="I333" s="668">
        <v>2</v>
      </c>
      <c r="J333" s="668">
        <v>117.72</v>
      </c>
      <c r="K333" s="681">
        <v>1</v>
      </c>
      <c r="L333" s="668">
        <v>2</v>
      </c>
      <c r="M333" s="669">
        <v>117.72</v>
      </c>
    </row>
    <row r="334" spans="1:13" ht="14.4" customHeight="1" x14ac:dyDescent="0.3">
      <c r="A334" s="664" t="s">
        <v>3985</v>
      </c>
      <c r="B334" s="665" t="s">
        <v>3780</v>
      </c>
      <c r="C334" s="665" t="s">
        <v>2719</v>
      </c>
      <c r="D334" s="665" t="s">
        <v>2724</v>
      </c>
      <c r="E334" s="665" t="s">
        <v>3779</v>
      </c>
      <c r="F334" s="668"/>
      <c r="G334" s="668"/>
      <c r="H334" s="681">
        <v>0</v>
      </c>
      <c r="I334" s="668">
        <v>5</v>
      </c>
      <c r="J334" s="668">
        <v>588.65</v>
      </c>
      <c r="K334" s="681">
        <v>1</v>
      </c>
      <c r="L334" s="668">
        <v>5</v>
      </c>
      <c r="M334" s="669">
        <v>588.65</v>
      </c>
    </row>
    <row r="335" spans="1:13" ht="14.4" customHeight="1" x14ac:dyDescent="0.3">
      <c r="A335" s="664" t="s">
        <v>3985</v>
      </c>
      <c r="B335" s="665" t="s">
        <v>3780</v>
      </c>
      <c r="C335" s="665" t="s">
        <v>2833</v>
      </c>
      <c r="D335" s="665" t="s">
        <v>2838</v>
      </c>
      <c r="E335" s="665" t="s">
        <v>3783</v>
      </c>
      <c r="F335" s="668"/>
      <c r="G335" s="668"/>
      <c r="H335" s="681">
        <v>0</v>
      </c>
      <c r="I335" s="668">
        <v>1</v>
      </c>
      <c r="J335" s="668">
        <v>181.13</v>
      </c>
      <c r="K335" s="681">
        <v>1</v>
      </c>
      <c r="L335" s="668">
        <v>1</v>
      </c>
      <c r="M335" s="669">
        <v>181.13</v>
      </c>
    </row>
    <row r="336" spans="1:13" ht="14.4" customHeight="1" x14ac:dyDescent="0.3">
      <c r="A336" s="664" t="s">
        <v>3985</v>
      </c>
      <c r="B336" s="665" t="s">
        <v>3780</v>
      </c>
      <c r="C336" s="665" t="s">
        <v>4511</v>
      </c>
      <c r="D336" s="665" t="s">
        <v>3781</v>
      </c>
      <c r="E336" s="665" t="s">
        <v>4512</v>
      </c>
      <c r="F336" s="668">
        <v>1</v>
      </c>
      <c r="G336" s="668">
        <v>0</v>
      </c>
      <c r="H336" s="681"/>
      <c r="I336" s="668"/>
      <c r="J336" s="668"/>
      <c r="K336" s="681"/>
      <c r="L336" s="668">
        <v>1</v>
      </c>
      <c r="M336" s="669">
        <v>0</v>
      </c>
    </row>
    <row r="337" spans="1:13" ht="14.4" customHeight="1" x14ac:dyDescent="0.3">
      <c r="A337" s="664" t="s">
        <v>3985</v>
      </c>
      <c r="B337" s="665" t="s">
        <v>3797</v>
      </c>
      <c r="C337" s="665" t="s">
        <v>2639</v>
      </c>
      <c r="D337" s="665" t="s">
        <v>2640</v>
      </c>
      <c r="E337" s="665" t="s">
        <v>3798</v>
      </c>
      <c r="F337" s="668"/>
      <c r="G337" s="668"/>
      <c r="H337" s="681">
        <v>0</v>
      </c>
      <c r="I337" s="668">
        <v>3</v>
      </c>
      <c r="J337" s="668">
        <v>111.47999999999999</v>
      </c>
      <c r="K337" s="681">
        <v>1</v>
      </c>
      <c r="L337" s="668">
        <v>3</v>
      </c>
      <c r="M337" s="669">
        <v>111.47999999999999</v>
      </c>
    </row>
    <row r="338" spans="1:13" ht="14.4" customHeight="1" x14ac:dyDescent="0.3">
      <c r="A338" s="664" t="s">
        <v>3985</v>
      </c>
      <c r="B338" s="665" t="s">
        <v>3797</v>
      </c>
      <c r="C338" s="665" t="s">
        <v>2643</v>
      </c>
      <c r="D338" s="665" t="s">
        <v>2644</v>
      </c>
      <c r="E338" s="665" t="s">
        <v>3799</v>
      </c>
      <c r="F338" s="668"/>
      <c r="G338" s="668"/>
      <c r="H338" s="681">
        <v>0</v>
      </c>
      <c r="I338" s="668">
        <v>1</v>
      </c>
      <c r="J338" s="668">
        <v>247.78</v>
      </c>
      <c r="K338" s="681">
        <v>1</v>
      </c>
      <c r="L338" s="668">
        <v>1</v>
      </c>
      <c r="M338" s="669">
        <v>247.78</v>
      </c>
    </row>
    <row r="339" spans="1:13" ht="14.4" customHeight="1" x14ac:dyDescent="0.3">
      <c r="A339" s="664" t="s">
        <v>3985</v>
      </c>
      <c r="B339" s="665" t="s">
        <v>3802</v>
      </c>
      <c r="C339" s="665" t="s">
        <v>3046</v>
      </c>
      <c r="D339" s="665" t="s">
        <v>3047</v>
      </c>
      <c r="E339" s="665" t="s">
        <v>3805</v>
      </c>
      <c r="F339" s="668"/>
      <c r="G339" s="668"/>
      <c r="H339" s="681">
        <v>0</v>
      </c>
      <c r="I339" s="668">
        <v>2</v>
      </c>
      <c r="J339" s="668">
        <v>197.56</v>
      </c>
      <c r="K339" s="681">
        <v>1</v>
      </c>
      <c r="L339" s="668">
        <v>2</v>
      </c>
      <c r="M339" s="669">
        <v>197.56</v>
      </c>
    </row>
    <row r="340" spans="1:13" ht="14.4" customHeight="1" x14ac:dyDescent="0.3">
      <c r="A340" s="664" t="s">
        <v>3985</v>
      </c>
      <c r="B340" s="665" t="s">
        <v>3802</v>
      </c>
      <c r="C340" s="665" t="s">
        <v>3103</v>
      </c>
      <c r="D340" s="665" t="s">
        <v>3104</v>
      </c>
      <c r="E340" s="665" t="s">
        <v>3808</v>
      </c>
      <c r="F340" s="668"/>
      <c r="G340" s="668"/>
      <c r="H340" s="681">
        <v>0</v>
      </c>
      <c r="I340" s="668">
        <v>3</v>
      </c>
      <c r="J340" s="668">
        <v>237.09</v>
      </c>
      <c r="K340" s="681">
        <v>1</v>
      </c>
      <c r="L340" s="668">
        <v>3</v>
      </c>
      <c r="M340" s="669">
        <v>237.09</v>
      </c>
    </row>
    <row r="341" spans="1:13" ht="14.4" customHeight="1" x14ac:dyDescent="0.3">
      <c r="A341" s="664" t="s">
        <v>3985</v>
      </c>
      <c r="B341" s="665" t="s">
        <v>3802</v>
      </c>
      <c r="C341" s="665" t="s">
        <v>2905</v>
      </c>
      <c r="D341" s="665" t="s">
        <v>3809</v>
      </c>
      <c r="E341" s="665" t="s">
        <v>3810</v>
      </c>
      <c r="F341" s="668"/>
      <c r="G341" s="668"/>
      <c r="H341" s="681">
        <v>0</v>
      </c>
      <c r="I341" s="668">
        <v>4</v>
      </c>
      <c r="J341" s="668">
        <v>237.08</v>
      </c>
      <c r="K341" s="681">
        <v>1</v>
      </c>
      <c r="L341" s="668">
        <v>4</v>
      </c>
      <c r="M341" s="669">
        <v>237.08</v>
      </c>
    </row>
    <row r="342" spans="1:13" ht="14.4" customHeight="1" x14ac:dyDescent="0.3">
      <c r="A342" s="664" t="s">
        <v>3985</v>
      </c>
      <c r="B342" s="665" t="s">
        <v>3802</v>
      </c>
      <c r="C342" s="665" t="s">
        <v>4568</v>
      </c>
      <c r="D342" s="665" t="s">
        <v>4569</v>
      </c>
      <c r="E342" s="665" t="s">
        <v>4570</v>
      </c>
      <c r="F342" s="668">
        <v>1</v>
      </c>
      <c r="G342" s="668">
        <v>0</v>
      </c>
      <c r="H342" s="681"/>
      <c r="I342" s="668"/>
      <c r="J342" s="668"/>
      <c r="K342" s="681"/>
      <c r="L342" s="668">
        <v>1</v>
      </c>
      <c r="M342" s="669">
        <v>0</v>
      </c>
    </row>
    <row r="343" spans="1:13" ht="14.4" customHeight="1" x14ac:dyDescent="0.3">
      <c r="A343" s="664" t="s">
        <v>3985</v>
      </c>
      <c r="B343" s="665" t="s">
        <v>3802</v>
      </c>
      <c r="C343" s="665" t="s">
        <v>2819</v>
      </c>
      <c r="D343" s="665" t="s">
        <v>3811</v>
      </c>
      <c r="E343" s="665" t="s">
        <v>3812</v>
      </c>
      <c r="F343" s="668"/>
      <c r="G343" s="668"/>
      <c r="H343" s="681">
        <v>0</v>
      </c>
      <c r="I343" s="668">
        <v>5</v>
      </c>
      <c r="J343" s="668">
        <v>230.35</v>
      </c>
      <c r="K343" s="681">
        <v>1</v>
      </c>
      <c r="L343" s="668">
        <v>5</v>
      </c>
      <c r="M343" s="669">
        <v>230.35</v>
      </c>
    </row>
    <row r="344" spans="1:13" ht="14.4" customHeight="1" x14ac:dyDescent="0.3">
      <c r="A344" s="664" t="s">
        <v>3985</v>
      </c>
      <c r="B344" s="665" t="s">
        <v>3802</v>
      </c>
      <c r="C344" s="665" t="s">
        <v>4255</v>
      </c>
      <c r="D344" s="665" t="s">
        <v>3811</v>
      </c>
      <c r="E344" s="665" t="s">
        <v>4256</v>
      </c>
      <c r="F344" s="668"/>
      <c r="G344" s="668"/>
      <c r="H344" s="681"/>
      <c r="I344" s="668">
        <v>3</v>
      </c>
      <c r="J344" s="668">
        <v>0</v>
      </c>
      <c r="K344" s="681"/>
      <c r="L344" s="668">
        <v>3</v>
      </c>
      <c r="M344" s="669">
        <v>0</v>
      </c>
    </row>
    <row r="345" spans="1:13" ht="14.4" customHeight="1" x14ac:dyDescent="0.3">
      <c r="A345" s="664" t="s">
        <v>3985</v>
      </c>
      <c r="B345" s="665" t="s">
        <v>3802</v>
      </c>
      <c r="C345" s="665" t="s">
        <v>4571</v>
      </c>
      <c r="D345" s="665" t="s">
        <v>4572</v>
      </c>
      <c r="E345" s="665" t="s">
        <v>4573</v>
      </c>
      <c r="F345" s="668">
        <v>2</v>
      </c>
      <c r="G345" s="668">
        <v>158.06</v>
      </c>
      <c r="H345" s="681">
        <v>1</v>
      </c>
      <c r="I345" s="668"/>
      <c r="J345" s="668"/>
      <c r="K345" s="681">
        <v>0</v>
      </c>
      <c r="L345" s="668">
        <v>2</v>
      </c>
      <c r="M345" s="669">
        <v>158.06</v>
      </c>
    </row>
    <row r="346" spans="1:13" ht="14.4" customHeight="1" x14ac:dyDescent="0.3">
      <c r="A346" s="664" t="s">
        <v>3985</v>
      </c>
      <c r="B346" s="665" t="s">
        <v>3802</v>
      </c>
      <c r="C346" s="665" t="s">
        <v>4565</v>
      </c>
      <c r="D346" s="665" t="s">
        <v>4566</v>
      </c>
      <c r="E346" s="665" t="s">
        <v>4567</v>
      </c>
      <c r="F346" s="668"/>
      <c r="G346" s="668"/>
      <c r="H346" s="681">
        <v>0</v>
      </c>
      <c r="I346" s="668">
        <v>1</v>
      </c>
      <c r="J346" s="668">
        <v>118.54</v>
      </c>
      <c r="K346" s="681">
        <v>1</v>
      </c>
      <c r="L346" s="668">
        <v>1</v>
      </c>
      <c r="M346" s="669">
        <v>118.54</v>
      </c>
    </row>
    <row r="347" spans="1:13" ht="14.4" customHeight="1" x14ac:dyDescent="0.3">
      <c r="A347" s="664" t="s">
        <v>3985</v>
      </c>
      <c r="B347" s="665" t="s">
        <v>3802</v>
      </c>
      <c r="C347" s="665" t="s">
        <v>4574</v>
      </c>
      <c r="D347" s="665" t="s">
        <v>3813</v>
      </c>
      <c r="E347" s="665" t="s">
        <v>4575</v>
      </c>
      <c r="F347" s="668"/>
      <c r="G347" s="668"/>
      <c r="H347" s="681"/>
      <c r="I347" s="668">
        <v>1</v>
      </c>
      <c r="J347" s="668">
        <v>0</v>
      </c>
      <c r="K347" s="681"/>
      <c r="L347" s="668">
        <v>1</v>
      </c>
      <c r="M347" s="669">
        <v>0</v>
      </c>
    </row>
    <row r="348" spans="1:13" ht="14.4" customHeight="1" x14ac:dyDescent="0.3">
      <c r="A348" s="664" t="s">
        <v>3985</v>
      </c>
      <c r="B348" s="665" t="s">
        <v>3818</v>
      </c>
      <c r="C348" s="665" t="s">
        <v>3422</v>
      </c>
      <c r="D348" s="665" t="s">
        <v>3056</v>
      </c>
      <c r="E348" s="665" t="s">
        <v>3819</v>
      </c>
      <c r="F348" s="668"/>
      <c r="G348" s="668"/>
      <c r="H348" s="681">
        <v>0</v>
      </c>
      <c r="I348" s="668">
        <v>4</v>
      </c>
      <c r="J348" s="668">
        <v>617.44000000000005</v>
      </c>
      <c r="K348" s="681">
        <v>1</v>
      </c>
      <c r="L348" s="668">
        <v>4</v>
      </c>
      <c r="M348" s="669">
        <v>617.44000000000005</v>
      </c>
    </row>
    <row r="349" spans="1:13" ht="14.4" customHeight="1" x14ac:dyDescent="0.3">
      <c r="A349" s="664" t="s">
        <v>3985</v>
      </c>
      <c r="B349" s="665" t="s">
        <v>3874</v>
      </c>
      <c r="C349" s="665" t="s">
        <v>987</v>
      </c>
      <c r="D349" s="665" t="s">
        <v>984</v>
      </c>
      <c r="E349" s="665" t="s">
        <v>3880</v>
      </c>
      <c r="F349" s="668"/>
      <c r="G349" s="668"/>
      <c r="H349" s="681">
        <v>0</v>
      </c>
      <c r="I349" s="668">
        <v>2</v>
      </c>
      <c r="J349" s="668">
        <v>187.92</v>
      </c>
      <c r="K349" s="681">
        <v>1</v>
      </c>
      <c r="L349" s="668">
        <v>2</v>
      </c>
      <c r="M349" s="669">
        <v>187.92</v>
      </c>
    </row>
    <row r="350" spans="1:13" ht="14.4" customHeight="1" x14ac:dyDescent="0.3">
      <c r="A350" s="664" t="s">
        <v>3985</v>
      </c>
      <c r="B350" s="665" t="s">
        <v>3883</v>
      </c>
      <c r="C350" s="665" t="s">
        <v>2937</v>
      </c>
      <c r="D350" s="665" t="s">
        <v>3885</v>
      </c>
      <c r="E350" s="665" t="s">
        <v>2939</v>
      </c>
      <c r="F350" s="668"/>
      <c r="G350" s="668"/>
      <c r="H350" s="681">
        <v>0</v>
      </c>
      <c r="I350" s="668">
        <v>2</v>
      </c>
      <c r="J350" s="668">
        <v>439.56</v>
      </c>
      <c r="K350" s="681">
        <v>1</v>
      </c>
      <c r="L350" s="668">
        <v>2</v>
      </c>
      <c r="M350" s="669">
        <v>439.56</v>
      </c>
    </row>
    <row r="351" spans="1:13" ht="14.4" customHeight="1" x14ac:dyDescent="0.3">
      <c r="A351" s="664" t="s">
        <v>3985</v>
      </c>
      <c r="B351" s="665" t="s">
        <v>3883</v>
      </c>
      <c r="C351" s="665" t="s">
        <v>2829</v>
      </c>
      <c r="D351" s="665" t="s">
        <v>3884</v>
      </c>
      <c r="E351" s="665" t="s">
        <v>2831</v>
      </c>
      <c r="F351" s="668"/>
      <c r="G351" s="668"/>
      <c r="H351" s="681">
        <v>0</v>
      </c>
      <c r="I351" s="668">
        <v>1</v>
      </c>
      <c r="J351" s="668">
        <v>109.89</v>
      </c>
      <c r="K351" s="681">
        <v>1</v>
      </c>
      <c r="L351" s="668">
        <v>1</v>
      </c>
      <c r="M351" s="669">
        <v>109.89</v>
      </c>
    </row>
    <row r="352" spans="1:13" ht="14.4" customHeight="1" x14ac:dyDescent="0.3">
      <c r="A352" s="664" t="s">
        <v>3985</v>
      </c>
      <c r="B352" s="665" t="s">
        <v>3886</v>
      </c>
      <c r="C352" s="665" t="s">
        <v>4562</v>
      </c>
      <c r="D352" s="665" t="s">
        <v>2918</v>
      </c>
      <c r="E352" s="665" t="s">
        <v>3869</v>
      </c>
      <c r="F352" s="668"/>
      <c r="G352" s="668"/>
      <c r="H352" s="681"/>
      <c r="I352" s="668">
        <v>1</v>
      </c>
      <c r="J352" s="668">
        <v>0</v>
      </c>
      <c r="K352" s="681"/>
      <c r="L352" s="668">
        <v>1</v>
      </c>
      <c r="M352" s="669">
        <v>0</v>
      </c>
    </row>
    <row r="353" spans="1:13" ht="14.4" customHeight="1" x14ac:dyDescent="0.3">
      <c r="A353" s="664" t="s">
        <v>3985</v>
      </c>
      <c r="B353" s="665" t="s">
        <v>3889</v>
      </c>
      <c r="C353" s="665" t="s">
        <v>4192</v>
      </c>
      <c r="D353" s="665" t="s">
        <v>3890</v>
      </c>
      <c r="E353" s="665" t="s">
        <v>4193</v>
      </c>
      <c r="F353" s="668"/>
      <c r="G353" s="668"/>
      <c r="H353" s="681">
        <v>0</v>
      </c>
      <c r="I353" s="668">
        <v>1</v>
      </c>
      <c r="J353" s="668">
        <v>107.42</v>
      </c>
      <c r="K353" s="681">
        <v>1</v>
      </c>
      <c r="L353" s="668">
        <v>1</v>
      </c>
      <c r="M353" s="669">
        <v>107.42</v>
      </c>
    </row>
    <row r="354" spans="1:13" ht="14.4" customHeight="1" x14ac:dyDescent="0.3">
      <c r="A354" s="664" t="s">
        <v>3985</v>
      </c>
      <c r="B354" s="665" t="s">
        <v>3889</v>
      </c>
      <c r="C354" s="665" t="s">
        <v>2701</v>
      </c>
      <c r="D354" s="665" t="s">
        <v>2706</v>
      </c>
      <c r="E354" s="665" t="s">
        <v>3892</v>
      </c>
      <c r="F354" s="668"/>
      <c r="G354" s="668"/>
      <c r="H354" s="681">
        <v>0</v>
      </c>
      <c r="I354" s="668">
        <v>4</v>
      </c>
      <c r="J354" s="668">
        <v>1696.96</v>
      </c>
      <c r="K354" s="681">
        <v>1</v>
      </c>
      <c r="L354" s="668">
        <v>4</v>
      </c>
      <c r="M354" s="669">
        <v>1696.96</v>
      </c>
    </row>
    <row r="355" spans="1:13" ht="14.4" customHeight="1" x14ac:dyDescent="0.3">
      <c r="A355" s="664" t="s">
        <v>3985</v>
      </c>
      <c r="B355" s="665" t="s">
        <v>3904</v>
      </c>
      <c r="C355" s="665" t="s">
        <v>2825</v>
      </c>
      <c r="D355" s="665" t="s">
        <v>3905</v>
      </c>
      <c r="E355" s="665" t="s">
        <v>3906</v>
      </c>
      <c r="F355" s="668"/>
      <c r="G355" s="668"/>
      <c r="H355" s="681">
        <v>0</v>
      </c>
      <c r="I355" s="668">
        <v>1</v>
      </c>
      <c r="J355" s="668">
        <v>14.11</v>
      </c>
      <c r="K355" s="681">
        <v>1</v>
      </c>
      <c r="L355" s="668">
        <v>1</v>
      </c>
      <c r="M355" s="669">
        <v>14.11</v>
      </c>
    </row>
    <row r="356" spans="1:13" ht="14.4" customHeight="1" x14ac:dyDescent="0.3">
      <c r="A356" s="664" t="s">
        <v>3985</v>
      </c>
      <c r="B356" s="665" t="s">
        <v>3904</v>
      </c>
      <c r="C356" s="665" t="s">
        <v>2709</v>
      </c>
      <c r="D356" s="665" t="s">
        <v>3907</v>
      </c>
      <c r="E356" s="665" t="s">
        <v>3908</v>
      </c>
      <c r="F356" s="668"/>
      <c r="G356" s="668"/>
      <c r="H356" s="681">
        <v>0</v>
      </c>
      <c r="I356" s="668">
        <v>1</v>
      </c>
      <c r="J356" s="668">
        <v>4.7</v>
      </c>
      <c r="K356" s="681">
        <v>1</v>
      </c>
      <c r="L356" s="668">
        <v>1</v>
      </c>
      <c r="M356" s="669">
        <v>4.7</v>
      </c>
    </row>
    <row r="357" spans="1:13" ht="14.4" customHeight="1" x14ac:dyDescent="0.3">
      <c r="A357" s="664" t="s">
        <v>3985</v>
      </c>
      <c r="B357" s="665" t="s">
        <v>3913</v>
      </c>
      <c r="C357" s="665" t="s">
        <v>2930</v>
      </c>
      <c r="D357" s="665" t="s">
        <v>2931</v>
      </c>
      <c r="E357" s="665" t="s">
        <v>3779</v>
      </c>
      <c r="F357" s="668"/>
      <c r="G357" s="668"/>
      <c r="H357" s="681">
        <v>0</v>
      </c>
      <c r="I357" s="668">
        <v>6</v>
      </c>
      <c r="J357" s="668">
        <v>651.48</v>
      </c>
      <c r="K357" s="681">
        <v>1</v>
      </c>
      <c r="L357" s="668">
        <v>6</v>
      </c>
      <c r="M357" s="669">
        <v>651.48</v>
      </c>
    </row>
    <row r="358" spans="1:13" ht="14.4" customHeight="1" x14ac:dyDescent="0.3">
      <c r="A358" s="664" t="s">
        <v>3985</v>
      </c>
      <c r="B358" s="665" t="s">
        <v>3916</v>
      </c>
      <c r="C358" s="665" t="s">
        <v>4615</v>
      </c>
      <c r="D358" s="665" t="s">
        <v>4616</v>
      </c>
      <c r="E358" s="665" t="s">
        <v>4487</v>
      </c>
      <c r="F358" s="668"/>
      <c r="G358" s="668"/>
      <c r="H358" s="681">
        <v>0</v>
      </c>
      <c r="I358" s="668">
        <v>1</v>
      </c>
      <c r="J358" s="668">
        <v>132</v>
      </c>
      <c r="K358" s="681">
        <v>1</v>
      </c>
      <c r="L358" s="668">
        <v>1</v>
      </c>
      <c r="M358" s="669">
        <v>132</v>
      </c>
    </row>
    <row r="359" spans="1:13" ht="14.4" customHeight="1" x14ac:dyDescent="0.3">
      <c r="A359" s="664" t="s">
        <v>3985</v>
      </c>
      <c r="B359" s="665" t="s">
        <v>3916</v>
      </c>
      <c r="C359" s="665" t="s">
        <v>3099</v>
      </c>
      <c r="D359" s="665" t="s">
        <v>3100</v>
      </c>
      <c r="E359" s="665" t="s">
        <v>3917</v>
      </c>
      <c r="F359" s="668"/>
      <c r="G359" s="668"/>
      <c r="H359" s="681">
        <v>0</v>
      </c>
      <c r="I359" s="668">
        <v>1</v>
      </c>
      <c r="J359" s="668">
        <v>324.38</v>
      </c>
      <c r="K359" s="681">
        <v>1</v>
      </c>
      <c r="L359" s="668">
        <v>1</v>
      </c>
      <c r="M359" s="669">
        <v>324.38</v>
      </c>
    </row>
    <row r="360" spans="1:13" ht="14.4" customHeight="1" x14ac:dyDescent="0.3">
      <c r="A360" s="664" t="s">
        <v>3985</v>
      </c>
      <c r="B360" s="665" t="s">
        <v>3922</v>
      </c>
      <c r="C360" s="665" t="s">
        <v>2861</v>
      </c>
      <c r="D360" s="665" t="s">
        <v>2862</v>
      </c>
      <c r="E360" s="665" t="s">
        <v>3722</v>
      </c>
      <c r="F360" s="668"/>
      <c r="G360" s="668"/>
      <c r="H360" s="681">
        <v>0</v>
      </c>
      <c r="I360" s="668">
        <v>2</v>
      </c>
      <c r="J360" s="668">
        <v>217.16</v>
      </c>
      <c r="K360" s="681">
        <v>1</v>
      </c>
      <c r="L360" s="668">
        <v>2</v>
      </c>
      <c r="M360" s="669">
        <v>217.16</v>
      </c>
    </row>
    <row r="361" spans="1:13" ht="14.4" customHeight="1" x14ac:dyDescent="0.3">
      <c r="A361" s="664" t="s">
        <v>3985</v>
      </c>
      <c r="B361" s="665" t="s">
        <v>3923</v>
      </c>
      <c r="C361" s="665" t="s">
        <v>2941</v>
      </c>
      <c r="D361" s="665" t="s">
        <v>2942</v>
      </c>
      <c r="E361" s="665" t="s">
        <v>2943</v>
      </c>
      <c r="F361" s="668"/>
      <c r="G361" s="668"/>
      <c r="H361" s="681">
        <v>0</v>
      </c>
      <c r="I361" s="668">
        <v>1</v>
      </c>
      <c r="J361" s="668">
        <v>133.38999999999999</v>
      </c>
      <c r="K361" s="681">
        <v>1</v>
      </c>
      <c r="L361" s="668">
        <v>1</v>
      </c>
      <c r="M361" s="669">
        <v>133.38999999999999</v>
      </c>
    </row>
    <row r="362" spans="1:13" ht="14.4" customHeight="1" x14ac:dyDescent="0.3">
      <c r="A362" s="664" t="s">
        <v>3985</v>
      </c>
      <c r="B362" s="665" t="s">
        <v>3926</v>
      </c>
      <c r="C362" s="665" t="s">
        <v>745</v>
      </c>
      <c r="D362" s="665" t="s">
        <v>746</v>
      </c>
      <c r="E362" s="665" t="s">
        <v>4380</v>
      </c>
      <c r="F362" s="668"/>
      <c r="G362" s="668"/>
      <c r="H362" s="681"/>
      <c r="I362" s="668">
        <v>1</v>
      </c>
      <c r="J362" s="668">
        <v>0</v>
      </c>
      <c r="K362" s="681"/>
      <c r="L362" s="668">
        <v>1</v>
      </c>
      <c r="M362" s="669">
        <v>0</v>
      </c>
    </row>
    <row r="363" spans="1:13" ht="14.4" customHeight="1" x14ac:dyDescent="0.3">
      <c r="A363" s="664" t="s">
        <v>3985</v>
      </c>
      <c r="B363" s="665" t="s">
        <v>3928</v>
      </c>
      <c r="C363" s="665" t="s">
        <v>1519</v>
      </c>
      <c r="D363" s="665" t="s">
        <v>2844</v>
      </c>
      <c r="E363" s="665" t="s">
        <v>3930</v>
      </c>
      <c r="F363" s="668"/>
      <c r="G363" s="668"/>
      <c r="H363" s="681">
        <v>0</v>
      </c>
      <c r="I363" s="668">
        <v>1</v>
      </c>
      <c r="J363" s="668">
        <v>131.62</v>
      </c>
      <c r="K363" s="681">
        <v>1</v>
      </c>
      <c r="L363" s="668">
        <v>1</v>
      </c>
      <c r="M363" s="669">
        <v>131.62</v>
      </c>
    </row>
    <row r="364" spans="1:13" ht="14.4" customHeight="1" x14ac:dyDescent="0.3">
      <c r="A364" s="664" t="s">
        <v>3985</v>
      </c>
      <c r="B364" s="665" t="s">
        <v>3947</v>
      </c>
      <c r="C364" s="665" t="s">
        <v>3147</v>
      </c>
      <c r="D364" s="665" t="s">
        <v>3950</v>
      </c>
      <c r="E364" s="665" t="s">
        <v>3120</v>
      </c>
      <c r="F364" s="668"/>
      <c r="G364" s="668"/>
      <c r="H364" s="681">
        <v>0</v>
      </c>
      <c r="I364" s="668">
        <v>4</v>
      </c>
      <c r="J364" s="668">
        <v>178.4</v>
      </c>
      <c r="K364" s="681">
        <v>1</v>
      </c>
      <c r="L364" s="668">
        <v>4</v>
      </c>
      <c r="M364" s="669">
        <v>178.4</v>
      </c>
    </row>
    <row r="365" spans="1:13" ht="14.4" customHeight="1" x14ac:dyDescent="0.3">
      <c r="A365" s="664" t="s">
        <v>3985</v>
      </c>
      <c r="B365" s="665" t="s">
        <v>3947</v>
      </c>
      <c r="C365" s="665" t="s">
        <v>3150</v>
      </c>
      <c r="D365" s="665" t="s">
        <v>3951</v>
      </c>
      <c r="E365" s="665" t="s">
        <v>3120</v>
      </c>
      <c r="F365" s="668"/>
      <c r="G365" s="668"/>
      <c r="H365" s="681">
        <v>0</v>
      </c>
      <c r="I365" s="668">
        <v>4</v>
      </c>
      <c r="J365" s="668">
        <v>178.4</v>
      </c>
      <c r="K365" s="681">
        <v>1</v>
      </c>
      <c r="L365" s="668">
        <v>4</v>
      </c>
      <c r="M365" s="669">
        <v>178.4</v>
      </c>
    </row>
    <row r="366" spans="1:13" ht="14.4" customHeight="1" x14ac:dyDescent="0.3">
      <c r="A366" s="664" t="s">
        <v>3985</v>
      </c>
      <c r="B366" s="665" t="s">
        <v>3947</v>
      </c>
      <c r="C366" s="665" t="s">
        <v>3153</v>
      </c>
      <c r="D366" s="665" t="s">
        <v>3952</v>
      </c>
      <c r="E366" s="665" t="s">
        <v>3120</v>
      </c>
      <c r="F366" s="668"/>
      <c r="G366" s="668"/>
      <c r="H366" s="681">
        <v>0</v>
      </c>
      <c r="I366" s="668">
        <v>4</v>
      </c>
      <c r="J366" s="668">
        <v>178.4</v>
      </c>
      <c r="K366" s="681">
        <v>1</v>
      </c>
      <c r="L366" s="668">
        <v>4</v>
      </c>
      <c r="M366" s="669">
        <v>178.4</v>
      </c>
    </row>
    <row r="367" spans="1:13" ht="14.4" customHeight="1" x14ac:dyDescent="0.3">
      <c r="A367" s="664" t="s">
        <v>3985</v>
      </c>
      <c r="B367" s="665" t="s">
        <v>3947</v>
      </c>
      <c r="C367" s="665" t="s">
        <v>3168</v>
      </c>
      <c r="D367" s="665" t="s">
        <v>3953</v>
      </c>
      <c r="E367" s="665" t="s">
        <v>3157</v>
      </c>
      <c r="F367" s="668"/>
      <c r="G367" s="668"/>
      <c r="H367" s="681">
        <v>0</v>
      </c>
      <c r="I367" s="668">
        <v>16</v>
      </c>
      <c r="J367" s="668">
        <v>1266.72</v>
      </c>
      <c r="K367" s="681">
        <v>1</v>
      </c>
      <c r="L367" s="668">
        <v>16</v>
      </c>
      <c r="M367" s="669">
        <v>1266.72</v>
      </c>
    </row>
    <row r="368" spans="1:13" ht="14.4" customHeight="1" x14ac:dyDescent="0.3">
      <c r="A368" s="664" t="s">
        <v>3985</v>
      </c>
      <c r="B368" s="665" t="s">
        <v>3947</v>
      </c>
      <c r="C368" s="665" t="s">
        <v>3166</v>
      </c>
      <c r="D368" s="665" t="s">
        <v>3136</v>
      </c>
      <c r="E368" s="665" t="s">
        <v>3157</v>
      </c>
      <c r="F368" s="668"/>
      <c r="G368" s="668"/>
      <c r="H368" s="681">
        <v>0</v>
      </c>
      <c r="I368" s="668">
        <v>50</v>
      </c>
      <c r="J368" s="668">
        <v>7294.5</v>
      </c>
      <c r="K368" s="681">
        <v>1</v>
      </c>
      <c r="L368" s="668">
        <v>50</v>
      </c>
      <c r="M368" s="669">
        <v>7294.5</v>
      </c>
    </row>
    <row r="369" spans="1:13" ht="14.4" customHeight="1" x14ac:dyDescent="0.3">
      <c r="A369" s="664" t="s">
        <v>3985</v>
      </c>
      <c r="B369" s="665" t="s">
        <v>3947</v>
      </c>
      <c r="C369" s="665" t="s">
        <v>3177</v>
      </c>
      <c r="D369" s="665" t="s">
        <v>3958</v>
      </c>
      <c r="E369" s="665" t="s">
        <v>3173</v>
      </c>
      <c r="F369" s="668"/>
      <c r="G369" s="668"/>
      <c r="H369" s="681">
        <v>0</v>
      </c>
      <c r="I369" s="668">
        <v>1</v>
      </c>
      <c r="J369" s="668">
        <v>84.89</v>
      </c>
      <c r="K369" s="681">
        <v>1</v>
      </c>
      <c r="L369" s="668">
        <v>1</v>
      </c>
      <c r="M369" s="669">
        <v>84.89</v>
      </c>
    </row>
    <row r="370" spans="1:13" ht="14.4" customHeight="1" x14ac:dyDescent="0.3">
      <c r="A370" s="664" t="s">
        <v>3985</v>
      </c>
      <c r="B370" s="665" t="s">
        <v>3947</v>
      </c>
      <c r="C370" s="665" t="s">
        <v>3171</v>
      </c>
      <c r="D370" s="665" t="s">
        <v>3172</v>
      </c>
      <c r="E370" s="665" t="s">
        <v>3173</v>
      </c>
      <c r="F370" s="668"/>
      <c r="G370" s="668"/>
      <c r="H370" s="681">
        <v>0</v>
      </c>
      <c r="I370" s="668">
        <v>1</v>
      </c>
      <c r="J370" s="668">
        <v>84.89</v>
      </c>
      <c r="K370" s="681">
        <v>1</v>
      </c>
      <c r="L370" s="668">
        <v>1</v>
      </c>
      <c r="M370" s="669">
        <v>84.89</v>
      </c>
    </row>
    <row r="371" spans="1:13" ht="14.4" customHeight="1" x14ac:dyDescent="0.3">
      <c r="A371" s="664" t="s">
        <v>3985</v>
      </c>
      <c r="B371" s="665" t="s">
        <v>3947</v>
      </c>
      <c r="C371" s="665" t="s">
        <v>3204</v>
      </c>
      <c r="D371" s="665" t="s">
        <v>3959</v>
      </c>
      <c r="E371" s="665" t="s">
        <v>3206</v>
      </c>
      <c r="F371" s="668"/>
      <c r="G371" s="668"/>
      <c r="H371" s="681">
        <v>0</v>
      </c>
      <c r="I371" s="668">
        <v>10</v>
      </c>
      <c r="J371" s="668">
        <v>1942.6</v>
      </c>
      <c r="K371" s="681">
        <v>1</v>
      </c>
      <c r="L371" s="668">
        <v>10</v>
      </c>
      <c r="M371" s="669">
        <v>1942.6</v>
      </c>
    </row>
    <row r="372" spans="1:13" ht="14.4" customHeight="1" x14ac:dyDescent="0.3">
      <c r="A372" s="664" t="s">
        <v>3985</v>
      </c>
      <c r="B372" s="665" t="s">
        <v>3947</v>
      </c>
      <c r="C372" s="665" t="s">
        <v>3115</v>
      </c>
      <c r="D372" s="665" t="s">
        <v>3954</v>
      </c>
      <c r="E372" s="665" t="s">
        <v>3117</v>
      </c>
      <c r="F372" s="668">
        <v>60</v>
      </c>
      <c r="G372" s="668">
        <v>4945.8</v>
      </c>
      <c r="H372" s="681">
        <v>1</v>
      </c>
      <c r="I372" s="668"/>
      <c r="J372" s="668"/>
      <c r="K372" s="681">
        <v>0</v>
      </c>
      <c r="L372" s="668">
        <v>60</v>
      </c>
      <c r="M372" s="669">
        <v>4945.8</v>
      </c>
    </row>
    <row r="373" spans="1:13" ht="14.4" customHeight="1" x14ac:dyDescent="0.3">
      <c r="A373" s="664" t="s">
        <v>3985</v>
      </c>
      <c r="B373" s="665" t="s">
        <v>3696</v>
      </c>
      <c r="C373" s="665" t="s">
        <v>3058</v>
      </c>
      <c r="D373" s="665" t="s">
        <v>3059</v>
      </c>
      <c r="E373" s="665" t="s">
        <v>3698</v>
      </c>
      <c r="F373" s="668"/>
      <c r="G373" s="668"/>
      <c r="H373" s="681">
        <v>0</v>
      </c>
      <c r="I373" s="668">
        <v>1</v>
      </c>
      <c r="J373" s="668">
        <v>2376.9299999999998</v>
      </c>
      <c r="K373" s="681">
        <v>1</v>
      </c>
      <c r="L373" s="668">
        <v>1</v>
      </c>
      <c r="M373" s="669">
        <v>2376.9299999999998</v>
      </c>
    </row>
    <row r="374" spans="1:13" ht="14.4" customHeight="1" x14ac:dyDescent="0.3">
      <c r="A374" s="664" t="s">
        <v>3985</v>
      </c>
      <c r="B374" s="665" t="s">
        <v>3638</v>
      </c>
      <c r="C374" s="665" t="s">
        <v>2687</v>
      </c>
      <c r="D374" s="665" t="s">
        <v>2688</v>
      </c>
      <c r="E374" s="665" t="s">
        <v>3639</v>
      </c>
      <c r="F374" s="668"/>
      <c r="G374" s="668"/>
      <c r="H374" s="681">
        <v>0</v>
      </c>
      <c r="I374" s="668">
        <v>2</v>
      </c>
      <c r="J374" s="668">
        <v>107.14</v>
      </c>
      <c r="K374" s="681">
        <v>1</v>
      </c>
      <c r="L374" s="668">
        <v>2</v>
      </c>
      <c r="M374" s="669">
        <v>107.14</v>
      </c>
    </row>
    <row r="375" spans="1:13" ht="14.4" customHeight="1" x14ac:dyDescent="0.3">
      <c r="A375" s="664" t="s">
        <v>3986</v>
      </c>
      <c r="B375" s="665" t="s">
        <v>3626</v>
      </c>
      <c r="C375" s="665" t="s">
        <v>4067</v>
      </c>
      <c r="D375" s="665" t="s">
        <v>3079</v>
      </c>
      <c r="E375" s="665" t="s">
        <v>3627</v>
      </c>
      <c r="F375" s="668"/>
      <c r="G375" s="668"/>
      <c r="H375" s="681">
        <v>0</v>
      </c>
      <c r="I375" s="668">
        <v>8</v>
      </c>
      <c r="J375" s="668">
        <v>230.48</v>
      </c>
      <c r="K375" s="681">
        <v>1</v>
      </c>
      <c r="L375" s="668">
        <v>8</v>
      </c>
      <c r="M375" s="669">
        <v>230.48</v>
      </c>
    </row>
    <row r="376" spans="1:13" ht="14.4" customHeight="1" x14ac:dyDescent="0.3">
      <c r="A376" s="664" t="s">
        <v>3986</v>
      </c>
      <c r="B376" s="665" t="s">
        <v>3626</v>
      </c>
      <c r="C376" s="665" t="s">
        <v>4594</v>
      </c>
      <c r="D376" s="665" t="s">
        <v>3079</v>
      </c>
      <c r="E376" s="665" t="s">
        <v>4595</v>
      </c>
      <c r="F376" s="668"/>
      <c r="G376" s="668"/>
      <c r="H376" s="681"/>
      <c r="I376" s="668">
        <v>1</v>
      </c>
      <c r="J376" s="668">
        <v>0</v>
      </c>
      <c r="K376" s="681"/>
      <c r="L376" s="668">
        <v>1</v>
      </c>
      <c r="M376" s="669">
        <v>0</v>
      </c>
    </row>
    <row r="377" spans="1:13" ht="14.4" customHeight="1" x14ac:dyDescent="0.3">
      <c r="A377" s="664" t="s">
        <v>3986</v>
      </c>
      <c r="B377" s="665" t="s">
        <v>3626</v>
      </c>
      <c r="C377" s="665" t="s">
        <v>4676</v>
      </c>
      <c r="D377" s="665" t="s">
        <v>3079</v>
      </c>
      <c r="E377" s="665" t="s">
        <v>4677</v>
      </c>
      <c r="F377" s="668"/>
      <c r="G377" s="668"/>
      <c r="H377" s="681"/>
      <c r="I377" s="668">
        <v>1</v>
      </c>
      <c r="J377" s="668">
        <v>0</v>
      </c>
      <c r="K377" s="681"/>
      <c r="L377" s="668">
        <v>1</v>
      </c>
      <c r="M377" s="669">
        <v>0</v>
      </c>
    </row>
    <row r="378" spans="1:13" ht="14.4" customHeight="1" x14ac:dyDescent="0.3">
      <c r="A378" s="664" t="s">
        <v>3986</v>
      </c>
      <c r="B378" s="665" t="s">
        <v>3666</v>
      </c>
      <c r="C378" s="665" t="s">
        <v>2663</v>
      </c>
      <c r="D378" s="665" t="s">
        <v>2664</v>
      </c>
      <c r="E378" s="665" t="s">
        <v>3671</v>
      </c>
      <c r="F378" s="668"/>
      <c r="G378" s="668"/>
      <c r="H378" s="681">
        <v>0</v>
      </c>
      <c r="I378" s="668">
        <v>1</v>
      </c>
      <c r="J378" s="668">
        <v>43.21</v>
      </c>
      <c r="K378" s="681">
        <v>1</v>
      </c>
      <c r="L378" s="668">
        <v>1</v>
      </c>
      <c r="M378" s="669">
        <v>43.21</v>
      </c>
    </row>
    <row r="379" spans="1:13" ht="14.4" customHeight="1" x14ac:dyDescent="0.3">
      <c r="A379" s="664" t="s">
        <v>3986</v>
      </c>
      <c r="B379" s="665" t="s">
        <v>3673</v>
      </c>
      <c r="C379" s="665" t="s">
        <v>4662</v>
      </c>
      <c r="D379" s="665" t="s">
        <v>4663</v>
      </c>
      <c r="E379" s="665" t="s">
        <v>3674</v>
      </c>
      <c r="F379" s="668">
        <v>1</v>
      </c>
      <c r="G379" s="668">
        <v>30.83</v>
      </c>
      <c r="H379" s="681">
        <v>1</v>
      </c>
      <c r="I379" s="668"/>
      <c r="J379" s="668"/>
      <c r="K379" s="681">
        <v>0</v>
      </c>
      <c r="L379" s="668">
        <v>1</v>
      </c>
      <c r="M379" s="669">
        <v>30.83</v>
      </c>
    </row>
    <row r="380" spans="1:13" ht="14.4" customHeight="1" x14ac:dyDescent="0.3">
      <c r="A380" s="664" t="s">
        <v>3986</v>
      </c>
      <c r="B380" s="665" t="s">
        <v>3675</v>
      </c>
      <c r="C380" s="665" t="s">
        <v>2841</v>
      </c>
      <c r="D380" s="665" t="s">
        <v>3677</v>
      </c>
      <c r="E380" s="665" t="s">
        <v>3678</v>
      </c>
      <c r="F380" s="668"/>
      <c r="G380" s="668"/>
      <c r="H380" s="681">
        <v>0</v>
      </c>
      <c r="I380" s="668">
        <v>1</v>
      </c>
      <c r="J380" s="668">
        <v>120.61</v>
      </c>
      <c r="K380" s="681">
        <v>1</v>
      </c>
      <c r="L380" s="668">
        <v>1</v>
      </c>
      <c r="M380" s="669">
        <v>120.61</v>
      </c>
    </row>
    <row r="381" spans="1:13" ht="14.4" customHeight="1" x14ac:dyDescent="0.3">
      <c r="A381" s="664" t="s">
        <v>3986</v>
      </c>
      <c r="B381" s="665" t="s">
        <v>3681</v>
      </c>
      <c r="C381" s="665" t="s">
        <v>4060</v>
      </c>
      <c r="D381" s="665" t="s">
        <v>2636</v>
      </c>
      <c r="E381" s="665" t="s">
        <v>3688</v>
      </c>
      <c r="F381" s="668"/>
      <c r="G381" s="668"/>
      <c r="H381" s="681">
        <v>0</v>
      </c>
      <c r="I381" s="668">
        <v>9</v>
      </c>
      <c r="J381" s="668">
        <v>4628.01</v>
      </c>
      <c r="K381" s="681">
        <v>1</v>
      </c>
      <c r="L381" s="668">
        <v>9</v>
      </c>
      <c r="M381" s="669">
        <v>4628.01</v>
      </c>
    </row>
    <row r="382" spans="1:13" ht="14.4" customHeight="1" x14ac:dyDescent="0.3">
      <c r="A382" s="664" t="s">
        <v>3986</v>
      </c>
      <c r="B382" s="665" t="s">
        <v>3681</v>
      </c>
      <c r="C382" s="665" t="s">
        <v>4293</v>
      </c>
      <c r="D382" s="665" t="s">
        <v>2636</v>
      </c>
      <c r="E382" s="665" t="s">
        <v>3686</v>
      </c>
      <c r="F382" s="668"/>
      <c r="G382" s="668"/>
      <c r="H382" s="681">
        <v>0</v>
      </c>
      <c r="I382" s="668">
        <v>4</v>
      </c>
      <c r="J382" s="668">
        <v>2945.32</v>
      </c>
      <c r="K382" s="681">
        <v>1</v>
      </c>
      <c r="L382" s="668">
        <v>4</v>
      </c>
      <c r="M382" s="669">
        <v>2945.32</v>
      </c>
    </row>
    <row r="383" spans="1:13" ht="14.4" customHeight="1" x14ac:dyDescent="0.3">
      <c r="A383" s="664" t="s">
        <v>3986</v>
      </c>
      <c r="B383" s="665" t="s">
        <v>3681</v>
      </c>
      <c r="C383" s="665" t="s">
        <v>4061</v>
      </c>
      <c r="D383" s="665" t="s">
        <v>2680</v>
      </c>
      <c r="E383" s="665" t="s">
        <v>3684</v>
      </c>
      <c r="F383" s="668"/>
      <c r="G383" s="668"/>
      <c r="H383" s="681">
        <v>0</v>
      </c>
      <c r="I383" s="668">
        <v>2</v>
      </c>
      <c r="J383" s="668">
        <v>2771.24</v>
      </c>
      <c r="K383" s="681">
        <v>1</v>
      </c>
      <c r="L383" s="668">
        <v>2</v>
      </c>
      <c r="M383" s="669">
        <v>2771.24</v>
      </c>
    </row>
    <row r="384" spans="1:13" ht="14.4" customHeight="1" x14ac:dyDescent="0.3">
      <c r="A384" s="664" t="s">
        <v>3986</v>
      </c>
      <c r="B384" s="665" t="s">
        <v>3691</v>
      </c>
      <c r="C384" s="665" t="s">
        <v>3029</v>
      </c>
      <c r="D384" s="665" t="s">
        <v>3030</v>
      </c>
      <c r="E384" s="665" t="s">
        <v>3692</v>
      </c>
      <c r="F384" s="668"/>
      <c r="G384" s="668"/>
      <c r="H384" s="681">
        <v>0</v>
      </c>
      <c r="I384" s="668">
        <v>3</v>
      </c>
      <c r="J384" s="668">
        <v>280.29000000000002</v>
      </c>
      <c r="K384" s="681">
        <v>1</v>
      </c>
      <c r="L384" s="668">
        <v>3</v>
      </c>
      <c r="M384" s="669">
        <v>280.29000000000002</v>
      </c>
    </row>
    <row r="385" spans="1:13" ht="14.4" customHeight="1" x14ac:dyDescent="0.3">
      <c r="A385" s="664" t="s">
        <v>3986</v>
      </c>
      <c r="B385" s="665" t="s">
        <v>3705</v>
      </c>
      <c r="C385" s="665" t="s">
        <v>4685</v>
      </c>
      <c r="D385" s="665" t="s">
        <v>547</v>
      </c>
      <c r="E385" s="665" t="s">
        <v>4686</v>
      </c>
      <c r="F385" s="668">
        <v>1</v>
      </c>
      <c r="G385" s="668">
        <v>0</v>
      </c>
      <c r="H385" s="681"/>
      <c r="I385" s="668"/>
      <c r="J385" s="668"/>
      <c r="K385" s="681"/>
      <c r="L385" s="668">
        <v>1</v>
      </c>
      <c r="M385" s="669">
        <v>0</v>
      </c>
    </row>
    <row r="386" spans="1:13" ht="14.4" customHeight="1" x14ac:dyDescent="0.3">
      <c r="A386" s="664" t="s">
        <v>3986</v>
      </c>
      <c r="B386" s="665" t="s">
        <v>3708</v>
      </c>
      <c r="C386" s="665" t="s">
        <v>2789</v>
      </c>
      <c r="D386" s="665" t="s">
        <v>3710</v>
      </c>
      <c r="E386" s="665" t="s">
        <v>3711</v>
      </c>
      <c r="F386" s="668"/>
      <c r="G386" s="668"/>
      <c r="H386" s="681">
        <v>0</v>
      </c>
      <c r="I386" s="668">
        <v>1</v>
      </c>
      <c r="J386" s="668">
        <v>105.46</v>
      </c>
      <c r="K386" s="681">
        <v>1</v>
      </c>
      <c r="L386" s="668">
        <v>1</v>
      </c>
      <c r="M386" s="669">
        <v>105.46</v>
      </c>
    </row>
    <row r="387" spans="1:13" ht="14.4" customHeight="1" x14ac:dyDescent="0.3">
      <c r="A387" s="664" t="s">
        <v>3986</v>
      </c>
      <c r="B387" s="665" t="s">
        <v>3717</v>
      </c>
      <c r="C387" s="665" t="s">
        <v>2657</v>
      </c>
      <c r="D387" s="665" t="s">
        <v>2658</v>
      </c>
      <c r="E387" s="665" t="s">
        <v>3718</v>
      </c>
      <c r="F387" s="668"/>
      <c r="G387" s="668"/>
      <c r="H387" s="681">
        <v>0</v>
      </c>
      <c r="I387" s="668">
        <v>1</v>
      </c>
      <c r="J387" s="668">
        <v>65.540000000000006</v>
      </c>
      <c r="K387" s="681">
        <v>1</v>
      </c>
      <c r="L387" s="668">
        <v>1</v>
      </c>
      <c r="M387" s="669">
        <v>65.540000000000006</v>
      </c>
    </row>
    <row r="388" spans="1:13" ht="14.4" customHeight="1" x14ac:dyDescent="0.3">
      <c r="A388" s="664" t="s">
        <v>3986</v>
      </c>
      <c r="B388" s="665" t="s">
        <v>3720</v>
      </c>
      <c r="C388" s="665" t="s">
        <v>2647</v>
      </c>
      <c r="D388" s="665" t="s">
        <v>2648</v>
      </c>
      <c r="E388" s="665" t="s">
        <v>3721</v>
      </c>
      <c r="F388" s="668"/>
      <c r="G388" s="668"/>
      <c r="H388" s="681">
        <v>0</v>
      </c>
      <c r="I388" s="668">
        <v>4</v>
      </c>
      <c r="J388" s="668">
        <v>140.44</v>
      </c>
      <c r="K388" s="681">
        <v>1</v>
      </c>
      <c r="L388" s="668">
        <v>4</v>
      </c>
      <c r="M388" s="669">
        <v>140.44</v>
      </c>
    </row>
    <row r="389" spans="1:13" ht="14.4" customHeight="1" x14ac:dyDescent="0.3">
      <c r="A389" s="664" t="s">
        <v>3986</v>
      </c>
      <c r="B389" s="665" t="s">
        <v>3720</v>
      </c>
      <c r="C389" s="665" t="s">
        <v>2650</v>
      </c>
      <c r="D389" s="665" t="s">
        <v>2651</v>
      </c>
      <c r="E389" s="665" t="s">
        <v>3722</v>
      </c>
      <c r="F389" s="668"/>
      <c r="G389" s="668"/>
      <c r="H389" s="681">
        <v>0</v>
      </c>
      <c r="I389" s="668">
        <v>3</v>
      </c>
      <c r="J389" s="668">
        <v>210.69</v>
      </c>
      <c r="K389" s="681">
        <v>1</v>
      </c>
      <c r="L389" s="668">
        <v>3</v>
      </c>
      <c r="M389" s="669">
        <v>210.69</v>
      </c>
    </row>
    <row r="390" spans="1:13" ht="14.4" customHeight="1" x14ac:dyDescent="0.3">
      <c r="A390" s="664" t="s">
        <v>3986</v>
      </c>
      <c r="B390" s="665" t="s">
        <v>3731</v>
      </c>
      <c r="C390" s="665" t="s">
        <v>2967</v>
      </c>
      <c r="D390" s="665" t="s">
        <v>2968</v>
      </c>
      <c r="E390" s="665" t="s">
        <v>3732</v>
      </c>
      <c r="F390" s="668"/>
      <c r="G390" s="668"/>
      <c r="H390" s="681">
        <v>0</v>
      </c>
      <c r="I390" s="668">
        <v>7</v>
      </c>
      <c r="J390" s="668">
        <v>108.85000000000001</v>
      </c>
      <c r="K390" s="681">
        <v>1</v>
      </c>
      <c r="L390" s="668">
        <v>7</v>
      </c>
      <c r="M390" s="669">
        <v>108.85000000000001</v>
      </c>
    </row>
    <row r="391" spans="1:13" ht="14.4" customHeight="1" x14ac:dyDescent="0.3">
      <c r="A391" s="664" t="s">
        <v>3986</v>
      </c>
      <c r="B391" s="665" t="s">
        <v>3731</v>
      </c>
      <c r="C391" s="665" t="s">
        <v>2864</v>
      </c>
      <c r="D391" s="665" t="s">
        <v>2865</v>
      </c>
      <c r="E391" s="665" t="s">
        <v>3734</v>
      </c>
      <c r="F391" s="668"/>
      <c r="G391" s="668"/>
      <c r="H391" s="681">
        <v>0</v>
      </c>
      <c r="I391" s="668">
        <v>9</v>
      </c>
      <c r="J391" s="668">
        <v>279.81</v>
      </c>
      <c r="K391" s="681">
        <v>1</v>
      </c>
      <c r="L391" s="668">
        <v>9</v>
      </c>
      <c r="M391" s="669">
        <v>279.81</v>
      </c>
    </row>
    <row r="392" spans="1:13" ht="14.4" customHeight="1" x14ac:dyDescent="0.3">
      <c r="A392" s="664" t="s">
        <v>3986</v>
      </c>
      <c r="B392" s="665" t="s">
        <v>3731</v>
      </c>
      <c r="C392" s="665" t="s">
        <v>5210</v>
      </c>
      <c r="D392" s="665" t="s">
        <v>2865</v>
      </c>
      <c r="E392" s="665" t="s">
        <v>5211</v>
      </c>
      <c r="F392" s="668"/>
      <c r="G392" s="668"/>
      <c r="H392" s="681">
        <v>0</v>
      </c>
      <c r="I392" s="668">
        <v>2</v>
      </c>
      <c r="J392" s="668">
        <v>207.28</v>
      </c>
      <c r="K392" s="681">
        <v>1</v>
      </c>
      <c r="L392" s="668">
        <v>2</v>
      </c>
      <c r="M392" s="669">
        <v>207.28</v>
      </c>
    </row>
    <row r="393" spans="1:13" ht="14.4" customHeight="1" x14ac:dyDescent="0.3">
      <c r="A393" s="664" t="s">
        <v>3986</v>
      </c>
      <c r="B393" s="665" t="s">
        <v>3737</v>
      </c>
      <c r="C393" s="665" t="s">
        <v>2740</v>
      </c>
      <c r="D393" s="665" t="s">
        <v>2741</v>
      </c>
      <c r="E393" s="665" t="s">
        <v>3721</v>
      </c>
      <c r="F393" s="668"/>
      <c r="G393" s="668"/>
      <c r="H393" s="681">
        <v>0</v>
      </c>
      <c r="I393" s="668">
        <v>6</v>
      </c>
      <c r="J393" s="668">
        <v>289.62</v>
      </c>
      <c r="K393" s="681">
        <v>1</v>
      </c>
      <c r="L393" s="668">
        <v>6</v>
      </c>
      <c r="M393" s="669">
        <v>289.62</v>
      </c>
    </row>
    <row r="394" spans="1:13" ht="14.4" customHeight="1" x14ac:dyDescent="0.3">
      <c r="A394" s="664" t="s">
        <v>3986</v>
      </c>
      <c r="B394" s="665" t="s">
        <v>3737</v>
      </c>
      <c r="C394" s="665" t="s">
        <v>5217</v>
      </c>
      <c r="D394" s="665" t="s">
        <v>4991</v>
      </c>
      <c r="E394" s="665" t="s">
        <v>3716</v>
      </c>
      <c r="F394" s="668"/>
      <c r="G394" s="668"/>
      <c r="H394" s="681">
        <v>0</v>
      </c>
      <c r="I394" s="668">
        <v>3</v>
      </c>
      <c r="J394" s="668">
        <v>144.81</v>
      </c>
      <c r="K394" s="681">
        <v>1</v>
      </c>
      <c r="L394" s="668">
        <v>3</v>
      </c>
      <c r="M394" s="669">
        <v>144.81</v>
      </c>
    </row>
    <row r="395" spans="1:13" ht="14.4" customHeight="1" x14ac:dyDescent="0.3">
      <c r="A395" s="664" t="s">
        <v>3986</v>
      </c>
      <c r="B395" s="665" t="s">
        <v>3741</v>
      </c>
      <c r="C395" s="665" t="s">
        <v>2585</v>
      </c>
      <c r="D395" s="665" t="s">
        <v>2586</v>
      </c>
      <c r="E395" s="665" t="s">
        <v>3743</v>
      </c>
      <c r="F395" s="668"/>
      <c r="G395" s="668"/>
      <c r="H395" s="681">
        <v>0</v>
      </c>
      <c r="I395" s="668">
        <v>6</v>
      </c>
      <c r="J395" s="668">
        <v>62.459999999999994</v>
      </c>
      <c r="K395" s="681">
        <v>1</v>
      </c>
      <c r="L395" s="668">
        <v>6</v>
      </c>
      <c r="M395" s="669">
        <v>62.459999999999994</v>
      </c>
    </row>
    <row r="396" spans="1:13" ht="14.4" customHeight="1" x14ac:dyDescent="0.3">
      <c r="A396" s="664" t="s">
        <v>3986</v>
      </c>
      <c r="B396" s="665" t="s">
        <v>3741</v>
      </c>
      <c r="C396" s="665" t="s">
        <v>2588</v>
      </c>
      <c r="D396" s="665" t="s">
        <v>2589</v>
      </c>
      <c r="E396" s="665" t="s">
        <v>3744</v>
      </c>
      <c r="F396" s="668"/>
      <c r="G396" s="668"/>
      <c r="H396" s="681">
        <v>0</v>
      </c>
      <c r="I396" s="668">
        <v>1</v>
      </c>
      <c r="J396" s="668">
        <v>16.09</v>
      </c>
      <c r="K396" s="681">
        <v>1</v>
      </c>
      <c r="L396" s="668">
        <v>1</v>
      </c>
      <c r="M396" s="669">
        <v>16.09</v>
      </c>
    </row>
    <row r="397" spans="1:13" ht="14.4" customHeight="1" x14ac:dyDescent="0.3">
      <c r="A397" s="664" t="s">
        <v>3986</v>
      </c>
      <c r="B397" s="665" t="s">
        <v>3747</v>
      </c>
      <c r="C397" s="665" t="s">
        <v>2751</v>
      </c>
      <c r="D397" s="665" t="s">
        <v>3748</v>
      </c>
      <c r="E397" s="665" t="s">
        <v>3749</v>
      </c>
      <c r="F397" s="668"/>
      <c r="G397" s="668"/>
      <c r="H397" s="681">
        <v>0</v>
      </c>
      <c r="I397" s="668">
        <v>9</v>
      </c>
      <c r="J397" s="668">
        <v>786.69</v>
      </c>
      <c r="K397" s="681">
        <v>1</v>
      </c>
      <c r="L397" s="668">
        <v>9</v>
      </c>
      <c r="M397" s="669">
        <v>786.69</v>
      </c>
    </row>
    <row r="398" spans="1:13" ht="14.4" customHeight="1" x14ac:dyDescent="0.3">
      <c r="A398" s="664" t="s">
        <v>3986</v>
      </c>
      <c r="B398" s="665" t="s">
        <v>3747</v>
      </c>
      <c r="C398" s="665" t="s">
        <v>2899</v>
      </c>
      <c r="D398" s="665" t="s">
        <v>2900</v>
      </c>
      <c r="E398" s="665" t="s">
        <v>3751</v>
      </c>
      <c r="F398" s="668"/>
      <c r="G398" s="668"/>
      <c r="H398" s="681">
        <v>0</v>
      </c>
      <c r="I398" s="668">
        <v>1</v>
      </c>
      <c r="J398" s="668">
        <v>47.14</v>
      </c>
      <c r="K398" s="681">
        <v>1</v>
      </c>
      <c r="L398" s="668">
        <v>1</v>
      </c>
      <c r="M398" s="669">
        <v>47.14</v>
      </c>
    </row>
    <row r="399" spans="1:13" ht="14.4" customHeight="1" x14ac:dyDescent="0.3">
      <c r="A399" s="664" t="s">
        <v>3986</v>
      </c>
      <c r="B399" s="665" t="s">
        <v>3763</v>
      </c>
      <c r="C399" s="665" t="s">
        <v>4602</v>
      </c>
      <c r="D399" s="665" t="s">
        <v>4603</v>
      </c>
      <c r="E399" s="665" t="s">
        <v>4604</v>
      </c>
      <c r="F399" s="668"/>
      <c r="G399" s="668"/>
      <c r="H399" s="681">
        <v>0</v>
      </c>
      <c r="I399" s="668">
        <v>6</v>
      </c>
      <c r="J399" s="668">
        <v>1091.6399999999999</v>
      </c>
      <c r="K399" s="681">
        <v>1</v>
      </c>
      <c r="L399" s="668">
        <v>6</v>
      </c>
      <c r="M399" s="669">
        <v>1091.6399999999999</v>
      </c>
    </row>
    <row r="400" spans="1:13" ht="14.4" customHeight="1" x14ac:dyDescent="0.3">
      <c r="A400" s="664" t="s">
        <v>3986</v>
      </c>
      <c r="B400" s="665" t="s">
        <v>3769</v>
      </c>
      <c r="C400" s="665" t="s">
        <v>4262</v>
      </c>
      <c r="D400" s="665" t="s">
        <v>2738</v>
      </c>
      <c r="E400" s="665" t="s">
        <v>4263</v>
      </c>
      <c r="F400" s="668"/>
      <c r="G400" s="668"/>
      <c r="H400" s="681">
        <v>0</v>
      </c>
      <c r="I400" s="668">
        <v>1</v>
      </c>
      <c r="J400" s="668">
        <v>54.98</v>
      </c>
      <c r="K400" s="681">
        <v>1</v>
      </c>
      <c r="L400" s="668">
        <v>1</v>
      </c>
      <c r="M400" s="669">
        <v>54.98</v>
      </c>
    </row>
    <row r="401" spans="1:13" ht="14.4" customHeight="1" x14ac:dyDescent="0.3">
      <c r="A401" s="664" t="s">
        <v>3986</v>
      </c>
      <c r="B401" s="665" t="s">
        <v>3775</v>
      </c>
      <c r="C401" s="665" t="s">
        <v>2612</v>
      </c>
      <c r="D401" s="665" t="s">
        <v>2613</v>
      </c>
      <c r="E401" s="665" t="s">
        <v>3776</v>
      </c>
      <c r="F401" s="668"/>
      <c r="G401" s="668"/>
      <c r="H401" s="681">
        <v>0</v>
      </c>
      <c r="I401" s="668">
        <v>3</v>
      </c>
      <c r="J401" s="668">
        <v>123.06</v>
      </c>
      <c r="K401" s="681">
        <v>1</v>
      </c>
      <c r="L401" s="668">
        <v>3</v>
      </c>
      <c r="M401" s="669">
        <v>123.06</v>
      </c>
    </row>
    <row r="402" spans="1:13" ht="14.4" customHeight="1" x14ac:dyDescent="0.3">
      <c r="A402" s="664" t="s">
        <v>3986</v>
      </c>
      <c r="B402" s="665" t="s">
        <v>3778</v>
      </c>
      <c r="C402" s="665" t="s">
        <v>4678</v>
      </c>
      <c r="D402" s="665" t="s">
        <v>4679</v>
      </c>
      <c r="E402" s="665" t="s">
        <v>3722</v>
      </c>
      <c r="F402" s="668"/>
      <c r="G402" s="668"/>
      <c r="H402" s="681">
        <v>0</v>
      </c>
      <c r="I402" s="668">
        <v>1</v>
      </c>
      <c r="J402" s="668">
        <v>29.43</v>
      </c>
      <c r="K402" s="681">
        <v>1</v>
      </c>
      <c r="L402" s="668">
        <v>1</v>
      </c>
      <c r="M402" s="669">
        <v>29.43</v>
      </c>
    </row>
    <row r="403" spans="1:13" ht="14.4" customHeight="1" x14ac:dyDescent="0.3">
      <c r="A403" s="664" t="s">
        <v>3986</v>
      </c>
      <c r="B403" s="665" t="s">
        <v>3780</v>
      </c>
      <c r="C403" s="665" t="s">
        <v>4510</v>
      </c>
      <c r="D403" s="665" t="s">
        <v>4394</v>
      </c>
      <c r="E403" s="665" t="s">
        <v>3779</v>
      </c>
      <c r="F403" s="668"/>
      <c r="G403" s="668"/>
      <c r="H403" s="681">
        <v>0</v>
      </c>
      <c r="I403" s="668">
        <v>3</v>
      </c>
      <c r="J403" s="668">
        <v>353.19</v>
      </c>
      <c r="K403" s="681">
        <v>1</v>
      </c>
      <c r="L403" s="668">
        <v>3</v>
      </c>
      <c r="M403" s="669">
        <v>353.19</v>
      </c>
    </row>
    <row r="404" spans="1:13" ht="14.4" customHeight="1" x14ac:dyDescent="0.3">
      <c r="A404" s="664" t="s">
        <v>3986</v>
      </c>
      <c r="B404" s="665" t="s">
        <v>3780</v>
      </c>
      <c r="C404" s="665" t="s">
        <v>2716</v>
      </c>
      <c r="D404" s="665" t="s">
        <v>3781</v>
      </c>
      <c r="E404" s="665" t="s">
        <v>3722</v>
      </c>
      <c r="F404" s="668"/>
      <c r="G404" s="668"/>
      <c r="H404" s="681">
        <v>0</v>
      </c>
      <c r="I404" s="668">
        <v>5</v>
      </c>
      <c r="J404" s="668">
        <v>294.29999999999995</v>
      </c>
      <c r="K404" s="681">
        <v>1</v>
      </c>
      <c r="L404" s="668">
        <v>5</v>
      </c>
      <c r="M404" s="669">
        <v>294.29999999999995</v>
      </c>
    </row>
    <row r="405" spans="1:13" ht="14.4" customHeight="1" x14ac:dyDescent="0.3">
      <c r="A405" s="664" t="s">
        <v>3986</v>
      </c>
      <c r="B405" s="665" t="s">
        <v>3780</v>
      </c>
      <c r="C405" s="665" t="s">
        <v>4776</v>
      </c>
      <c r="D405" s="665" t="s">
        <v>3781</v>
      </c>
      <c r="E405" s="665" t="s">
        <v>4777</v>
      </c>
      <c r="F405" s="668"/>
      <c r="G405" s="668"/>
      <c r="H405" s="681">
        <v>0</v>
      </c>
      <c r="I405" s="668">
        <v>2</v>
      </c>
      <c r="J405" s="668">
        <v>392.42</v>
      </c>
      <c r="K405" s="681">
        <v>1</v>
      </c>
      <c r="L405" s="668">
        <v>2</v>
      </c>
      <c r="M405" s="669">
        <v>392.42</v>
      </c>
    </row>
    <row r="406" spans="1:13" ht="14.4" customHeight="1" x14ac:dyDescent="0.3">
      <c r="A406" s="664" t="s">
        <v>3986</v>
      </c>
      <c r="B406" s="665" t="s">
        <v>3780</v>
      </c>
      <c r="C406" s="665" t="s">
        <v>2719</v>
      </c>
      <c r="D406" s="665" t="s">
        <v>2724</v>
      </c>
      <c r="E406" s="665" t="s">
        <v>3779</v>
      </c>
      <c r="F406" s="668"/>
      <c r="G406" s="668"/>
      <c r="H406" s="681">
        <v>0</v>
      </c>
      <c r="I406" s="668">
        <v>6</v>
      </c>
      <c r="J406" s="668">
        <v>706.38</v>
      </c>
      <c r="K406" s="681">
        <v>1</v>
      </c>
      <c r="L406" s="668">
        <v>6</v>
      </c>
      <c r="M406" s="669">
        <v>706.38</v>
      </c>
    </row>
    <row r="407" spans="1:13" ht="14.4" customHeight="1" x14ac:dyDescent="0.3">
      <c r="A407" s="664" t="s">
        <v>3986</v>
      </c>
      <c r="B407" s="665" t="s">
        <v>3785</v>
      </c>
      <c r="C407" s="665" t="s">
        <v>2764</v>
      </c>
      <c r="D407" s="665" t="s">
        <v>2761</v>
      </c>
      <c r="E407" s="665" t="s">
        <v>3779</v>
      </c>
      <c r="F407" s="668"/>
      <c r="G407" s="668"/>
      <c r="H407" s="681">
        <v>0</v>
      </c>
      <c r="I407" s="668">
        <v>6</v>
      </c>
      <c r="J407" s="668">
        <v>1086.78</v>
      </c>
      <c r="K407" s="681">
        <v>1</v>
      </c>
      <c r="L407" s="668">
        <v>6</v>
      </c>
      <c r="M407" s="669">
        <v>1086.78</v>
      </c>
    </row>
    <row r="408" spans="1:13" ht="14.4" customHeight="1" x14ac:dyDescent="0.3">
      <c r="A408" s="664" t="s">
        <v>3986</v>
      </c>
      <c r="B408" s="665" t="s">
        <v>3787</v>
      </c>
      <c r="C408" s="665" t="s">
        <v>2675</v>
      </c>
      <c r="D408" s="665" t="s">
        <v>2676</v>
      </c>
      <c r="E408" s="665" t="s">
        <v>3789</v>
      </c>
      <c r="F408" s="668"/>
      <c r="G408" s="668"/>
      <c r="H408" s="681">
        <v>0</v>
      </c>
      <c r="I408" s="668">
        <v>3</v>
      </c>
      <c r="J408" s="668">
        <v>556.02</v>
      </c>
      <c r="K408" s="681">
        <v>1</v>
      </c>
      <c r="L408" s="668">
        <v>3</v>
      </c>
      <c r="M408" s="669">
        <v>556.02</v>
      </c>
    </row>
    <row r="409" spans="1:13" ht="14.4" customHeight="1" x14ac:dyDescent="0.3">
      <c r="A409" s="664" t="s">
        <v>3986</v>
      </c>
      <c r="B409" s="665" t="s">
        <v>3802</v>
      </c>
      <c r="C409" s="665" t="s">
        <v>4669</v>
      </c>
      <c r="D409" s="665" t="s">
        <v>2951</v>
      </c>
      <c r="E409" s="665" t="s">
        <v>4670</v>
      </c>
      <c r="F409" s="668"/>
      <c r="G409" s="668"/>
      <c r="H409" s="681"/>
      <c r="I409" s="668">
        <v>1</v>
      </c>
      <c r="J409" s="668">
        <v>0</v>
      </c>
      <c r="K409" s="681"/>
      <c r="L409" s="668">
        <v>1</v>
      </c>
      <c r="M409" s="669">
        <v>0</v>
      </c>
    </row>
    <row r="410" spans="1:13" ht="14.4" customHeight="1" x14ac:dyDescent="0.3">
      <c r="A410" s="664" t="s">
        <v>3986</v>
      </c>
      <c r="B410" s="665" t="s">
        <v>3802</v>
      </c>
      <c r="C410" s="665" t="s">
        <v>3103</v>
      </c>
      <c r="D410" s="665" t="s">
        <v>3104</v>
      </c>
      <c r="E410" s="665" t="s">
        <v>3808</v>
      </c>
      <c r="F410" s="668"/>
      <c r="G410" s="668"/>
      <c r="H410" s="681">
        <v>0</v>
      </c>
      <c r="I410" s="668">
        <v>1</v>
      </c>
      <c r="J410" s="668">
        <v>79.03</v>
      </c>
      <c r="K410" s="681">
        <v>1</v>
      </c>
      <c r="L410" s="668">
        <v>1</v>
      </c>
      <c r="M410" s="669">
        <v>79.03</v>
      </c>
    </row>
    <row r="411" spans="1:13" ht="14.4" customHeight="1" x14ac:dyDescent="0.3">
      <c r="A411" s="664" t="s">
        <v>3986</v>
      </c>
      <c r="B411" s="665" t="s">
        <v>3802</v>
      </c>
      <c r="C411" s="665" t="s">
        <v>2905</v>
      </c>
      <c r="D411" s="665" t="s">
        <v>3809</v>
      </c>
      <c r="E411" s="665" t="s">
        <v>3810</v>
      </c>
      <c r="F411" s="668"/>
      <c r="G411" s="668"/>
      <c r="H411" s="681">
        <v>0</v>
      </c>
      <c r="I411" s="668">
        <v>1</v>
      </c>
      <c r="J411" s="668">
        <v>59.27</v>
      </c>
      <c r="K411" s="681">
        <v>1</v>
      </c>
      <c r="L411" s="668">
        <v>1</v>
      </c>
      <c r="M411" s="669">
        <v>59.27</v>
      </c>
    </row>
    <row r="412" spans="1:13" ht="14.4" customHeight="1" x14ac:dyDescent="0.3">
      <c r="A412" s="664" t="s">
        <v>3986</v>
      </c>
      <c r="B412" s="665" t="s">
        <v>3802</v>
      </c>
      <c r="C412" s="665" t="s">
        <v>2819</v>
      </c>
      <c r="D412" s="665" t="s">
        <v>3811</v>
      </c>
      <c r="E412" s="665" t="s">
        <v>3812</v>
      </c>
      <c r="F412" s="668"/>
      <c r="G412" s="668"/>
      <c r="H412" s="681">
        <v>0</v>
      </c>
      <c r="I412" s="668">
        <v>2</v>
      </c>
      <c r="J412" s="668">
        <v>92.14</v>
      </c>
      <c r="K412" s="681">
        <v>1</v>
      </c>
      <c r="L412" s="668">
        <v>2</v>
      </c>
      <c r="M412" s="669">
        <v>92.14</v>
      </c>
    </row>
    <row r="413" spans="1:13" ht="14.4" customHeight="1" x14ac:dyDescent="0.3">
      <c r="A413" s="664" t="s">
        <v>3986</v>
      </c>
      <c r="B413" s="665" t="s">
        <v>3802</v>
      </c>
      <c r="C413" s="665" t="s">
        <v>4571</v>
      </c>
      <c r="D413" s="665" t="s">
        <v>4572</v>
      </c>
      <c r="E413" s="665" t="s">
        <v>4573</v>
      </c>
      <c r="F413" s="668">
        <v>1</v>
      </c>
      <c r="G413" s="668">
        <v>79.03</v>
      </c>
      <c r="H413" s="681">
        <v>1</v>
      </c>
      <c r="I413" s="668"/>
      <c r="J413" s="668"/>
      <c r="K413" s="681">
        <v>0</v>
      </c>
      <c r="L413" s="668">
        <v>1</v>
      </c>
      <c r="M413" s="669">
        <v>79.03</v>
      </c>
    </row>
    <row r="414" spans="1:13" ht="14.4" customHeight="1" x14ac:dyDescent="0.3">
      <c r="A414" s="664" t="s">
        <v>3986</v>
      </c>
      <c r="B414" s="665" t="s">
        <v>3802</v>
      </c>
      <c r="C414" s="665" t="s">
        <v>4565</v>
      </c>
      <c r="D414" s="665" t="s">
        <v>4566</v>
      </c>
      <c r="E414" s="665" t="s">
        <v>4567</v>
      </c>
      <c r="F414" s="668"/>
      <c r="G414" s="668"/>
      <c r="H414" s="681">
        <v>0</v>
      </c>
      <c r="I414" s="668">
        <v>1</v>
      </c>
      <c r="J414" s="668">
        <v>118.54</v>
      </c>
      <c r="K414" s="681">
        <v>1</v>
      </c>
      <c r="L414" s="668">
        <v>1</v>
      </c>
      <c r="M414" s="669">
        <v>118.54</v>
      </c>
    </row>
    <row r="415" spans="1:13" ht="14.4" customHeight="1" x14ac:dyDescent="0.3">
      <c r="A415" s="664" t="s">
        <v>3986</v>
      </c>
      <c r="B415" s="665" t="s">
        <v>3802</v>
      </c>
      <c r="C415" s="665" t="s">
        <v>3034</v>
      </c>
      <c r="D415" s="665" t="s">
        <v>3035</v>
      </c>
      <c r="E415" s="665" t="s">
        <v>3807</v>
      </c>
      <c r="F415" s="668"/>
      <c r="G415" s="668"/>
      <c r="H415" s="681">
        <v>0</v>
      </c>
      <c r="I415" s="668">
        <v>1</v>
      </c>
      <c r="J415" s="668">
        <v>46.07</v>
      </c>
      <c r="K415" s="681">
        <v>1</v>
      </c>
      <c r="L415" s="668">
        <v>1</v>
      </c>
      <c r="M415" s="669">
        <v>46.07</v>
      </c>
    </row>
    <row r="416" spans="1:13" ht="14.4" customHeight="1" x14ac:dyDescent="0.3">
      <c r="A416" s="664" t="s">
        <v>3986</v>
      </c>
      <c r="B416" s="665" t="s">
        <v>3867</v>
      </c>
      <c r="C416" s="665" t="s">
        <v>2596</v>
      </c>
      <c r="D416" s="665" t="s">
        <v>592</v>
      </c>
      <c r="E416" s="665" t="s">
        <v>3869</v>
      </c>
      <c r="F416" s="668"/>
      <c r="G416" s="668"/>
      <c r="H416" s="681">
        <v>0</v>
      </c>
      <c r="I416" s="668">
        <v>11</v>
      </c>
      <c r="J416" s="668">
        <v>425.70000000000005</v>
      </c>
      <c r="K416" s="681">
        <v>1</v>
      </c>
      <c r="L416" s="668">
        <v>11</v>
      </c>
      <c r="M416" s="669">
        <v>425.70000000000005</v>
      </c>
    </row>
    <row r="417" spans="1:13" ht="14.4" customHeight="1" x14ac:dyDescent="0.3">
      <c r="A417" s="664" t="s">
        <v>3986</v>
      </c>
      <c r="B417" s="665" t="s">
        <v>3904</v>
      </c>
      <c r="C417" s="665" t="s">
        <v>2709</v>
      </c>
      <c r="D417" s="665" t="s">
        <v>3907</v>
      </c>
      <c r="E417" s="665" t="s">
        <v>3908</v>
      </c>
      <c r="F417" s="668"/>
      <c r="G417" s="668"/>
      <c r="H417" s="681">
        <v>0</v>
      </c>
      <c r="I417" s="668">
        <v>1</v>
      </c>
      <c r="J417" s="668">
        <v>4.7</v>
      </c>
      <c r="K417" s="681">
        <v>1</v>
      </c>
      <c r="L417" s="668">
        <v>1</v>
      </c>
      <c r="M417" s="669">
        <v>4.7</v>
      </c>
    </row>
    <row r="418" spans="1:13" ht="14.4" customHeight="1" x14ac:dyDescent="0.3">
      <c r="A418" s="664" t="s">
        <v>3986</v>
      </c>
      <c r="B418" s="665" t="s">
        <v>5334</v>
      </c>
      <c r="C418" s="665" t="s">
        <v>5201</v>
      </c>
      <c r="D418" s="665" t="s">
        <v>5202</v>
      </c>
      <c r="E418" s="665" t="s">
        <v>5203</v>
      </c>
      <c r="F418" s="668"/>
      <c r="G418" s="668"/>
      <c r="H418" s="681"/>
      <c r="I418" s="668">
        <v>3</v>
      </c>
      <c r="J418" s="668">
        <v>0</v>
      </c>
      <c r="K418" s="681"/>
      <c r="L418" s="668">
        <v>3</v>
      </c>
      <c r="M418" s="669">
        <v>0</v>
      </c>
    </row>
    <row r="419" spans="1:13" ht="14.4" customHeight="1" x14ac:dyDescent="0.3">
      <c r="A419" s="664" t="s">
        <v>3986</v>
      </c>
      <c r="B419" s="665" t="s">
        <v>3913</v>
      </c>
      <c r="C419" s="665" t="s">
        <v>2930</v>
      </c>
      <c r="D419" s="665" t="s">
        <v>2931</v>
      </c>
      <c r="E419" s="665" t="s">
        <v>3779</v>
      </c>
      <c r="F419" s="668"/>
      <c r="G419" s="668"/>
      <c r="H419" s="681">
        <v>0</v>
      </c>
      <c r="I419" s="668">
        <v>4</v>
      </c>
      <c r="J419" s="668">
        <v>481.15999999999997</v>
      </c>
      <c r="K419" s="681">
        <v>1</v>
      </c>
      <c r="L419" s="668">
        <v>4</v>
      </c>
      <c r="M419" s="669">
        <v>481.15999999999997</v>
      </c>
    </row>
    <row r="420" spans="1:13" ht="14.4" customHeight="1" x14ac:dyDescent="0.3">
      <c r="A420" s="664" t="s">
        <v>3986</v>
      </c>
      <c r="B420" s="665" t="s">
        <v>3915</v>
      </c>
      <c r="C420" s="665" t="s">
        <v>2964</v>
      </c>
      <c r="D420" s="665" t="s">
        <v>2965</v>
      </c>
      <c r="E420" s="665" t="s">
        <v>3779</v>
      </c>
      <c r="F420" s="668"/>
      <c r="G420" s="668"/>
      <c r="H420" s="681">
        <v>0</v>
      </c>
      <c r="I420" s="668">
        <v>6</v>
      </c>
      <c r="J420" s="668">
        <v>651.48</v>
      </c>
      <c r="K420" s="681">
        <v>1</v>
      </c>
      <c r="L420" s="668">
        <v>6</v>
      </c>
      <c r="M420" s="669">
        <v>651.48</v>
      </c>
    </row>
    <row r="421" spans="1:13" ht="14.4" customHeight="1" x14ac:dyDescent="0.3">
      <c r="A421" s="664" t="s">
        <v>3986</v>
      </c>
      <c r="B421" s="665" t="s">
        <v>3916</v>
      </c>
      <c r="C421" s="665" t="s">
        <v>2934</v>
      </c>
      <c r="D421" s="665" t="s">
        <v>3918</v>
      </c>
      <c r="E421" s="665" t="s">
        <v>3919</v>
      </c>
      <c r="F421" s="668"/>
      <c r="G421" s="668"/>
      <c r="H421" s="681">
        <v>0</v>
      </c>
      <c r="I421" s="668">
        <v>9</v>
      </c>
      <c r="J421" s="668">
        <v>976.92</v>
      </c>
      <c r="K421" s="681">
        <v>1</v>
      </c>
      <c r="L421" s="668">
        <v>9</v>
      </c>
      <c r="M421" s="669">
        <v>976.92</v>
      </c>
    </row>
    <row r="422" spans="1:13" ht="14.4" customHeight="1" x14ac:dyDescent="0.3">
      <c r="A422" s="664" t="s">
        <v>3986</v>
      </c>
      <c r="B422" s="665" t="s">
        <v>3922</v>
      </c>
      <c r="C422" s="665" t="s">
        <v>2861</v>
      </c>
      <c r="D422" s="665" t="s">
        <v>2862</v>
      </c>
      <c r="E422" s="665" t="s">
        <v>3722</v>
      </c>
      <c r="F422" s="668"/>
      <c r="G422" s="668"/>
      <c r="H422" s="681">
        <v>0</v>
      </c>
      <c r="I422" s="668">
        <v>2</v>
      </c>
      <c r="J422" s="668">
        <v>170.32</v>
      </c>
      <c r="K422" s="681">
        <v>1</v>
      </c>
      <c r="L422" s="668">
        <v>2</v>
      </c>
      <c r="M422" s="669">
        <v>170.32</v>
      </c>
    </row>
    <row r="423" spans="1:13" ht="14.4" customHeight="1" x14ac:dyDescent="0.3">
      <c r="A423" s="664" t="s">
        <v>3986</v>
      </c>
      <c r="B423" s="665" t="s">
        <v>3928</v>
      </c>
      <c r="C423" s="665" t="s">
        <v>1519</v>
      </c>
      <c r="D423" s="665" t="s">
        <v>2844</v>
      </c>
      <c r="E423" s="665" t="s">
        <v>3930</v>
      </c>
      <c r="F423" s="668"/>
      <c r="G423" s="668"/>
      <c r="H423" s="681">
        <v>0</v>
      </c>
      <c r="I423" s="668">
        <v>4</v>
      </c>
      <c r="J423" s="668">
        <v>415.2</v>
      </c>
      <c r="K423" s="681">
        <v>1</v>
      </c>
      <c r="L423" s="668">
        <v>4</v>
      </c>
      <c r="M423" s="669">
        <v>415.2</v>
      </c>
    </row>
    <row r="424" spans="1:13" ht="14.4" customHeight="1" x14ac:dyDescent="0.3">
      <c r="A424" s="664" t="s">
        <v>3986</v>
      </c>
      <c r="B424" s="665" t="s">
        <v>3932</v>
      </c>
      <c r="C424" s="665" t="s">
        <v>2805</v>
      </c>
      <c r="D424" s="665" t="s">
        <v>2806</v>
      </c>
      <c r="E424" s="665" t="s">
        <v>3933</v>
      </c>
      <c r="F424" s="668"/>
      <c r="G424" s="668"/>
      <c r="H424" s="681">
        <v>0</v>
      </c>
      <c r="I424" s="668">
        <v>3</v>
      </c>
      <c r="J424" s="668">
        <v>191.25</v>
      </c>
      <c r="K424" s="681">
        <v>1</v>
      </c>
      <c r="L424" s="668">
        <v>3</v>
      </c>
      <c r="M424" s="669">
        <v>191.25</v>
      </c>
    </row>
    <row r="425" spans="1:13" ht="14.4" customHeight="1" x14ac:dyDescent="0.3">
      <c r="A425" s="664" t="s">
        <v>3986</v>
      </c>
      <c r="B425" s="665" t="s">
        <v>3943</v>
      </c>
      <c r="C425" s="665" t="s">
        <v>2592</v>
      </c>
      <c r="D425" s="665" t="s">
        <v>2593</v>
      </c>
      <c r="E425" s="665" t="s">
        <v>3944</v>
      </c>
      <c r="F425" s="668"/>
      <c r="G425" s="668"/>
      <c r="H425" s="681">
        <v>0</v>
      </c>
      <c r="I425" s="668">
        <v>1</v>
      </c>
      <c r="J425" s="668">
        <v>138.31</v>
      </c>
      <c r="K425" s="681">
        <v>1</v>
      </c>
      <c r="L425" s="668">
        <v>1</v>
      </c>
      <c r="M425" s="669">
        <v>138.31</v>
      </c>
    </row>
    <row r="426" spans="1:13" ht="14.4" customHeight="1" x14ac:dyDescent="0.3">
      <c r="A426" s="664" t="s">
        <v>3986</v>
      </c>
      <c r="B426" s="665" t="s">
        <v>3945</v>
      </c>
      <c r="C426" s="665" t="s">
        <v>2754</v>
      </c>
      <c r="D426" s="665" t="s">
        <v>2755</v>
      </c>
      <c r="E426" s="665" t="s">
        <v>3946</v>
      </c>
      <c r="F426" s="668"/>
      <c r="G426" s="668"/>
      <c r="H426" s="681">
        <v>0</v>
      </c>
      <c r="I426" s="668">
        <v>5</v>
      </c>
      <c r="J426" s="668">
        <v>345.79999999999995</v>
      </c>
      <c r="K426" s="681">
        <v>1</v>
      </c>
      <c r="L426" s="668">
        <v>5</v>
      </c>
      <c r="M426" s="669">
        <v>345.79999999999995</v>
      </c>
    </row>
    <row r="427" spans="1:13" ht="14.4" customHeight="1" x14ac:dyDescent="0.3">
      <c r="A427" s="664" t="s">
        <v>3986</v>
      </c>
      <c r="B427" s="665" t="s">
        <v>3945</v>
      </c>
      <c r="C427" s="665" t="s">
        <v>5186</v>
      </c>
      <c r="D427" s="665" t="s">
        <v>2755</v>
      </c>
      <c r="E427" s="665" t="s">
        <v>5187</v>
      </c>
      <c r="F427" s="668"/>
      <c r="G427" s="668"/>
      <c r="H427" s="681">
        <v>0</v>
      </c>
      <c r="I427" s="668">
        <v>3</v>
      </c>
      <c r="J427" s="668">
        <v>622.34999999999991</v>
      </c>
      <c r="K427" s="681">
        <v>1</v>
      </c>
      <c r="L427" s="668">
        <v>3</v>
      </c>
      <c r="M427" s="669">
        <v>622.34999999999991</v>
      </c>
    </row>
    <row r="428" spans="1:13" ht="14.4" customHeight="1" x14ac:dyDescent="0.3">
      <c r="A428" s="664" t="s">
        <v>3986</v>
      </c>
      <c r="B428" s="665" t="s">
        <v>3638</v>
      </c>
      <c r="C428" s="665" t="s">
        <v>2687</v>
      </c>
      <c r="D428" s="665" t="s">
        <v>2688</v>
      </c>
      <c r="E428" s="665" t="s">
        <v>3639</v>
      </c>
      <c r="F428" s="668"/>
      <c r="G428" s="668"/>
      <c r="H428" s="681">
        <v>0</v>
      </c>
      <c r="I428" s="668">
        <v>3</v>
      </c>
      <c r="J428" s="668">
        <v>160.71</v>
      </c>
      <c r="K428" s="681">
        <v>1</v>
      </c>
      <c r="L428" s="668">
        <v>3</v>
      </c>
      <c r="M428" s="669">
        <v>160.71</v>
      </c>
    </row>
    <row r="429" spans="1:13" ht="14.4" customHeight="1" x14ac:dyDescent="0.3">
      <c r="A429" s="664" t="s">
        <v>3987</v>
      </c>
      <c r="B429" s="665" t="s">
        <v>3626</v>
      </c>
      <c r="C429" s="665" t="s">
        <v>4728</v>
      </c>
      <c r="D429" s="665" t="s">
        <v>3079</v>
      </c>
      <c r="E429" s="665" t="s">
        <v>4729</v>
      </c>
      <c r="F429" s="668"/>
      <c r="G429" s="668"/>
      <c r="H429" s="681">
        <v>0</v>
      </c>
      <c r="I429" s="668">
        <v>1</v>
      </c>
      <c r="J429" s="668">
        <v>23.42</v>
      </c>
      <c r="K429" s="681">
        <v>1</v>
      </c>
      <c r="L429" s="668">
        <v>1</v>
      </c>
      <c r="M429" s="669">
        <v>23.42</v>
      </c>
    </row>
    <row r="430" spans="1:13" ht="14.4" customHeight="1" x14ac:dyDescent="0.3">
      <c r="A430" s="664" t="s">
        <v>3987</v>
      </c>
      <c r="B430" s="665" t="s">
        <v>3626</v>
      </c>
      <c r="C430" s="665" t="s">
        <v>4596</v>
      </c>
      <c r="D430" s="665" t="s">
        <v>2654</v>
      </c>
      <c r="E430" s="665" t="s">
        <v>4597</v>
      </c>
      <c r="F430" s="668"/>
      <c r="G430" s="668"/>
      <c r="H430" s="681">
        <v>0</v>
      </c>
      <c r="I430" s="668">
        <v>4</v>
      </c>
      <c r="J430" s="668">
        <v>400.72</v>
      </c>
      <c r="K430" s="681">
        <v>1</v>
      </c>
      <c r="L430" s="668">
        <v>4</v>
      </c>
      <c r="M430" s="669">
        <v>400.72</v>
      </c>
    </row>
    <row r="431" spans="1:13" ht="14.4" customHeight="1" x14ac:dyDescent="0.3">
      <c r="A431" s="664" t="s">
        <v>3987</v>
      </c>
      <c r="B431" s="665" t="s">
        <v>3681</v>
      </c>
      <c r="C431" s="665" t="s">
        <v>4723</v>
      </c>
      <c r="D431" s="665" t="s">
        <v>2680</v>
      </c>
      <c r="E431" s="665" t="s">
        <v>3683</v>
      </c>
      <c r="F431" s="668"/>
      <c r="G431" s="668"/>
      <c r="H431" s="681">
        <v>0</v>
      </c>
      <c r="I431" s="668">
        <v>5</v>
      </c>
      <c r="J431" s="668">
        <v>1385.6</v>
      </c>
      <c r="K431" s="681">
        <v>1</v>
      </c>
      <c r="L431" s="668">
        <v>5</v>
      </c>
      <c r="M431" s="669">
        <v>1385.6</v>
      </c>
    </row>
    <row r="432" spans="1:13" ht="14.4" customHeight="1" x14ac:dyDescent="0.3">
      <c r="A432" s="664" t="s">
        <v>3987</v>
      </c>
      <c r="B432" s="665" t="s">
        <v>3681</v>
      </c>
      <c r="C432" s="665" t="s">
        <v>4724</v>
      </c>
      <c r="D432" s="665" t="s">
        <v>2680</v>
      </c>
      <c r="E432" s="665" t="s">
        <v>4725</v>
      </c>
      <c r="F432" s="668"/>
      <c r="G432" s="668"/>
      <c r="H432" s="681">
        <v>0</v>
      </c>
      <c r="I432" s="668">
        <v>2</v>
      </c>
      <c r="J432" s="668">
        <v>739</v>
      </c>
      <c r="K432" s="681">
        <v>1</v>
      </c>
      <c r="L432" s="668">
        <v>2</v>
      </c>
      <c r="M432" s="669">
        <v>739</v>
      </c>
    </row>
    <row r="433" spans="1:13" ht="14.4" customHeight="1" x14ac:dyDescent="0.3">
      <c r="A433" s="664" t="s">
        <v>3987</v>
      </c>
      <c r="B433" s="665" t="s">
        <v>3681</v>
      </c>
      <c r="C433" s="665" t="s">
        <v>2679</v>
      </c>
      <c r="D433" s="665" t="s">
        <v>2680</v>
      </c>
      <c r="E433" s="665" t="s">
        <v>3690</v>
      </c>
      <c r="F433" s="668"/>
      <c r="G433" s="668"/>
      <c r="H433" s="681">
        <v>0</v>
      </c>
      <c r="I433" s="668">
        <v>1</v>
      </c>
      <c r="J433" s="668">
        <v>1847.49</v>
      </c>
      <c r="K433" s="681">
        <v>1</v>
      </c>
      <c r="L433" s="668">
        <v>1</v>
      </c>
      <c r="M433" s="669">
        <v>1847.49</v>
      </c>
    </row>
    <row r="434" spans="1:13" ht="14.4" customHeight="1" x14ac:dyDescent="0.3">
      <c r="A434" s="664" t="s">
        <v>3987</v>
      </c>
      <c r="B434" s="665" t="s">
        <v>3681</v>
      </c>
      <c r="C434" s="665" t="s">
        <v>4726</v>
      </c>
      <c r="D434" s="665" t="s">
        <v>2680</v>
      </c>
      <c r="E434" s="665" t="s">
        <v>4727</v>
      </c>
      <c r="F434" s="668"/>
      <c r="G434" s="668"/>
      <c r="H434" s="681">
        <v>0</v>
      </c>
      <c r="I434" s="668">
        <v>2</v>
      </c>
      <c r="J434" s="668">
        <v>4618.72</v>
      </c>
      <c r="K434" s="681">
        <v>1</v>
      </c>
      <c r="L434" s="668">
        <v>2</v>
      </c>
      <c r="M434" s="669">
        <v>4618.72</v>
      </c>
    </row>
    <row r="435" spans="1:13" ht="14.4" customHeight="1" x14ac:dyDescent="0.3">
      <c r="A435" s="664" t="s">
        <v>3987</v>
      </c>
      <c r="B435" s="665" t="s">
        <v>3681</v>
      </c>
      <c r="C435" s="665" t="s">
        <v>3088</v>
      </c>
      <c r="D435" s="665" t="s">
        <v>2680</v>
      </c>
      <c r="E435" s="665" t="s">
        <v>3683</v>
      </c>
      <c r="F435" s="668"/>
      <c r="G435" s="668"/>
      <c r="H435" s="681">
        <v>0</v>
      </c>
      <c r="I435" s="668">
        <v>2</v>
      </c>
      <c r="J435" s="668">
        <v>554.24</v>
      </c>
      <c r="K435" s="681">
        <v>1</v>
      </c>
      <c r="L435" s="668">
        <v>2</v>
      </c>
      <c r="M435" s="669">
        <v>554.24</v>
      </c>
    </row>
    <row r="436" spans="1:13" ht="14.4" customHeight="1" x14ac:dyDescent="0.3">
      <c r="A436" s="664" t="s">
        <v>3987</v>
      </c>
      <c r="B436" s="665" t="s">
        <v>3691</v>
      </c>
      <c r="C436" s="665" t="s">
        <v>3029</v>
      </c>
      <c r="D436" s="665" t="s">
        <v>3030</v>
      </c>
      <c r="E436" s="665" t="s">
        <v>3692</v>
      </c>
      <c r="F436" s="668"/>
      <c r="G436" s="668"/>
      <c r="H436" s="681">
        <v>0</v>
      </c>
      <c r="I436" s="668">
        <v>17</v>
      </c>
      <c r="J436" s="668">
        <v>1588.3100000000004</v>
      </c>
      <c r="K436" s="681">
        <v>1</v>
      </c>
      <c r="L436" s="668">
        <v>17</v>
      </c>
      <c r="M436" s="669">
        <v>1588.3100000000004</v>
      </c>
    </row>
    <row r="437" spans="1:13" ht="14.4" customHeight="1" x14ac:dyDescent="0.3">
      <c r="A437" s="664" t="s">
        <v>3987</v>
      </c>
      <c r="B437" s="665" t="s">
        <v>3691</v>
      </c>
      <c r="C437" s="665" t="s">
        <v>4709</v>
      </c>
      <c r="D437" s="665" t="s">
        <v>3982</v>
      </c>
      <c r="E437" s="665"/>
      <c r="F437" s="668">
        <v>1</v>
      </c>
      <c r="G437" s="668">
        <v>0</v>
      </c>
      <c r="H437" s="681"/>
      <c r="I437" s="668"/>
      <c r="J437" s="668"/>
      <c r="K437" s="681"/>
      <c r="L437" s="668">
        <v>1</v>
      </c>
      <c r="M437" s="669">
        <v>0</v>
      </c>
    </row>
    <row r="438" spans="1:13" ht="14.4" customHeight="1" x14ac:dyDescent="0.3">
      <c r="A438" s="664" t="s">
        <v>3987</v>
      </c>
      <c r="B438" s="665" t="s">
        <v>3701</v>
      </c>
      <c r="C438" s="665" t="s">
        <v>2601</v>
      </c>
      <c r="D438" s="665" t="s">
        <v>2602</v>
      </c>
      <c r="E438" s="665" t="s">
        <v>3703</v>
      </c>
      <c r="F438" s="668"/>
      <c r="G438" s="668"/>
      <c r="H438" s="681">
        <v>0</v>
      </c>
      <c r="I438" s="668">
        <v>1</v>
      </c>
      <c r="J438" s="668">
        <v>72</v>
      </c>
      <c r="K438" s="681">
        <v>1</v>
      </c>
      <c r="L438" s="668">
        <v>1</v>
      </c>
      <c r="M438" s="669">
        <v>72</v>
      </c>
    </row>
    <row r="439" spans="1:13" ht="14.4" customHeight="1" x14ac:dyDescent="0.3">
      <c r="A439" s="664" t="s">
        <v>3987</v>
      </c>
      <c r="B439" s="665" t="s">
        <v>3705</v>
      </c>
      <c r="C439" s="665" t="s">
        <v>4350</v>
      </c>
      <c r="D439" s="665" t="s">
        <v>547</v>
      </c>
      <c r="E439" s="665" t="s">
        <v>4351</v>
      </c>
      <c r="F439" s="668">
        <v>3</v>
      </c>
      <c r="G439" s="668">
        <v>0</v>
      </c>
      <c r="H439" s="681"/>
      <c r="I439" s="668"/>
      <c r="J439" s="668"/>
      <c r="K439" s="681"/>
      <c r="L439" s="668">
        <v>3</v>
      </c>
      <c r="M439" s="669">
        <v>0</v>
      </c>
    </row>
    <row r="440" spans="1:13" ht="14.4" customHeight="1" x14ac:dyDescent="0.3">
      <c r="A440" s="664" t="s">
        <v>3987</v>
      </c>
      <c r="B440" s="665" t="s">
        <v>3705</v>
      </c>
      <c r="C440" s="665" t="s">
        <v>4732</v>
      </c>
      <c r="D440" s="665" t="s">
        <v>4733</v>
      </c>
      <c r="E440" s="665" t="s">
        <v>4734</v>
      </c>
      <c r="F440" s="668">
        <v>1</v>
      </c>
      <c r="G440" s="668">
        <v>0</v>
      </c>
      <c r="H440" s="681"/>
      <c r="I440" s="668"/>
      <c r="J440" s="668"/>
      <c r="K440" s="681"/>
      <c r="L440" s="668">
        <v>1</v>
      </c>
      <c r="M440" s="669">
        <v>0</v>
      </c>
    </row>
    <row r="441" spans="1:13" ht="14.4" customHeight="1" x14ac:dyDescent="0.3">
      <c r="A441" s="664" t="s">
        <v>3987</v>
      </c>
      <c r="B441" s="665" t="s">
        <v>3714</v>
      </c>
      <c r="C441" s="665" t="s">
        <v>2813</v>
      </c>
      <c r="D441" s="665" t="s">
        <v>2814</v>
      </c>
      <c r="E441" s="665" t="s">
        <v>3716</v>
      </c>
      <c r="F441" s="668"/>
      <c r="G441" s="668"/>
      <c r="H441" s="681">
        <v>0</v>
      </c>
      <c r="I441" s="668">
        <v>1</v>
      </c>
      <c r="J441" s="668">
        <v>131.54</v>
      </c>
      <c r="K441" s="681">
        <v>1</v>
      </c>
      <c r="L441" s="668">
        <v>1</v>
      </c>
      <c r="M441" s="669">
        <v>131.54</v>
      </c>
    </row>
    <row r="442" spans="1:13" ht="14.4" customHeight="1" x14ac:dyDescent="0.3">
      <c r="A442" s="664" t="s">
        <v>3987</v>
      </c>
      <c r="B442" s="665" t="s">
        <v>3741</v>
      </c>
      <c r="C442" s="665" t="s">
        <v>2585</v>
      </c>
      <c r="D442" s="665" t="s">
        <v>2586</v>
      </c>
      <c r="E442" s="665" t="s">
        <v>3743</v>
      </c>
      <c r="F442" s="668"/>
      <c r="G442" s="668"/>
      <c r="H442" s="681">
        <v>0</v>
      </c>
      <c r="I442" s="668">
        <v>1</v>
      </c>
      <c r="J442" s="668">
        <v>10.41</v>
      </c>
      <c r="K442" s="681">
        <v>1</v>
      </c>
      <c r="L442" s="668">
        <v>1</v>
      </c>
      <c r="M442" s="669">
        <v>10.41</v>
      </c>
    </row>
    <row r="443" spans="1:13" ht="14.4" customHeight="1" x14ac:dyDescent="0.3">
      <c r="A443" s="664" t="s">
        <v>3987</v>
      </c>
      <c r="B443" s="665" t="s">
        <v>3741</v>
      </c>
      <c r="C443" s="665" t="s">
        <v>4075</v>
      </c>
      <c r="D443" s="665" t="s">
        <v>2586</v>
      </c>
      <c r="E443" s="665" t="s">
        <v>4076</v>
      </c>
      <c r="F443" s="668"/>
      <c r="G443" s="668"/>
      <c r="H443" s="681"/>
      <c r="I443" s="668">
        <v>6</v>
      </c>
      <c r="J443" s="668">
        <v>0</v>
      </c>
      <c r="K443" s="681"/>
      <c r="L443" s="668">
        <v>6</v>
      </c>
      <c r="M443" s="669">
        <v>0</v>
      </c>
    </row>
    <row r="444" spans="1:13" ht="14.4" customHeight="1" x14ac:dyDescent="0.3">
      <c r="A444" s="664" t="s">
        <v>3987</v>
      </c>
      <c r="B444" s="665" t="s">
        <v>3780</v>
      </c>
      <c r="C444" s="665" t="s">
        <v>4147</v>
      </c>
      <c r="D444" s="665" t="s">
        <v>4148</v>
      </c>
      <c r="E444" s="665" t="s">
        <v>4149</v>
      </c>
      <c r="F444" s="668"/>
      <c r="G444" s="668"/>
      <c r="H444" s="681">
        <v>0</v>
      </c>
      <c r="I444" s="668">
        <v>8</v>
      </c>
      <c r="J444" s="668">
        <v>2229.12</v>
      </c>
      <c r="K444" s="681">
        <v>1</v>
      </c>
      <c r="L444" s="668">
        <v>8</v>
      </c>
      <c r="M444" s="669">
        <v>2229.12</v>
      </c>
    </row>
    <row r="445" spans="1:13" ht="14.4" customHeight="1" x14ac:dyDescent="0.3">
      <c r="A445" s="664" t="s">
        <v>3987</v>
      </c>
      <c r="B445" s="665" t="s">
        <v>3780</v>
      </c>
      <c r="C445" s="665" t="s">
        <v>4706</v>
      </c>
      <c r="D445" s="665" t="s">
        <v>4707</v>
      </c>
      <c r="E445" s="665" t="s">
        <v>4708</v>
      </c>
      <c r="F445" s="668"/>
      <c r="G445" s="668"/>
      <c r="H445" s="681">
        <v>0</v>
      </c>
      <c r="I445" s="668">
        <v>1</v>
      </c>
      <c r="J445" s="668">
        <v>181.13</v>
      </c>
      <c r="K445" s="681">
        <v>1</v>
      </c>
      <c r="L445" s="668">
        <v>1</v>
      </c>
      <c r="M445" s="669">
        <v>181.13</v>
      </c>
    </row>
    <row r="446" spans="1:13" ht="14.4" customHeight="1" x14ac:dyDescent="0.3">
      <c r="A446" s="664" t="s">
        <v>3987</v>
      </c>
      <c r="B446" s="665" t="s">
        <v>3780</v>
      </c>
      <c r="C446" s="665" t="s">
        <v>2716</v>
      </c>
      <c r="D446" s="665" t="s">
        <v>3781</v>
      </c>
      <c r="E446" s="665" t="s">
        <v>3722</v>
      </c>
      <c r="F446" s="668"/>
      <c r="G446" s="668"/>
      <c r="H446" s="681">
        <v>0</v>
      </c>
      <c r="I446" s="668">
        <v>1</v>
      </c>
      <c r="J446" s="668">
        <v>58.86</v>
      </c>
      <c r="K446" s="681">
        <v>1</v>
      </c>
      <c r="L446" s="668">
        <v>1</v>
      </c>
      <c r="M446" s="669">
        <v>58.86</v>
      </c>
    </row>
    <row r="447" spans="1:13" ht="14.4" customHeight="1" x14ac:dyDescent="0.3">
      <c r="A447" s="664" t="s">
        <v>3987</v>
      </c>
      <c r="B447" s="665" t="s">
        <v>3780</v>
      </c>
      <c r="C447" s="665" t="s">
        <v>2719</v>
      </c>
      <c r="D447" s="665" t="s">
        <v>2724</v>
      </c>
      <c r="E447" s="665" t="s">
        <v>3779</v>
      </c>
      <c r="F447" s="668"/>
      <c r="G447" s="668"/>
      <c r="H447" s="681">
        <v>0</v>
      </c>
      <c r="I447" s="668">
        <v>2</v>
      </c>
      <c r="J447" s="668">
        <v>235.46</v>
      </c>
      <c r="K447" s="681">
        <v>1</v>
      </c>
      <c r="L447" s="668">
        <v>2</v>
      </c>
      <c r="M447" s="669">
        <v>235.46</v>
      </c>
    </row>
    <row r="448" spans="1:13" ht="14.4" customHeight="1" x14ac:dyDescent="0.3">
      <c r="A448" s="664" t="s">
        <v>3987</v>
      </c>
      <c r="B448" s="665" t="s">
        <v>3780</v>
      </c>
      <c r="C448" s="665" t="s">
        <v>2833</v>
      </c>
      <c r="D448" s="665" t="s">
        <v>2838</v>
      </c>
      <c r="E448" s="665" t="s">
        <v>3783</v>
      </c>
      <c r="F448" s="668"/>
      <c r="G448" s="668"/>
      <c r="H448" s="681">
        <v>0</v>
      </c>
      <c r="I448" s="668">
        <v>4</v>
      </c>
      <c r="J448" s="668">
        <v>724.52</v>
      </c>
      <c r="K448" s="681">
        <v>1</v>
      </c>
      <c r="L448" s="668">
        <v>4</v>
      </c>
      <c r="M448" s="669">
        <v>724.52</v>
      </c>
    </row>
    <row r="449" spans="1:13" ht="14.4" customHeight="1" x14ac:dyDescent="0.3">
      <c r="A449" s="664" t="s">
        <v>3987</v>
      </c>
      <c r="B449" s="665" t="s">
        <v>3785</v>
      </c>
      <c r="C449" s="665" t="s">
        <v>2858</v>
      </c>
      <c r="D449" s="665" t="s">
        <v>2859</v>
      </c>
      <c r="E449" s="665" t="s">
        <v>3722</v>
      </c>
      <c r="F449" s="668"/>
      <c r="G449" s="668"/>
      <c r="H449" s="681">
        <v>0</v>
      </c>
      <c r="I449" s="668">
        <v>1</v>
      </c>
      <c r="J449" s="668">
        <v>117.73</v>
      </c>
      <c r="K449" s="681">
        <v>1</v>
      </c>
      <c r="L449" s="668">
        <v>1</v>
      </c>
      <c r="M449" s="669">
        <v>117.73</v>
      </c>
    </row>
    <row r="450" spans="1:13" ht="14.4" customHeight="1" x14ac:dyDescent="0.3">
      <c r="A450" s="664" t="s">
        <v>3987</v>
      </c>
      <c r="B450" s="665" t="s">
        <v>3785</v>
      </c>
      <c r="C450" s="665" t="s">
        <v>4710</v>
      </c>
      <c r="D450" s="665" t="s">
        <v>4711</v>
      </c>
      <c r="E450" s="665" t="s">
        <v>3783</v>
      </c>
      <c r="F450" s="668"/>
      <c r="G450" s="668"/>
      <c r="H450" s="681">
        <v>0</v>
      </c>
      <c r="I450" s="668">
        <v>1</v>
      </c>
      <c r="J450" s="668">
        <v>278.64</v>
      </c>
      <c r="K450" s="681">
        <v>1</v>
      </c>
      <c r="L450" s="668">
        <v>1</v>
      </c>
      <c r="M450" s="669">
        <v>278.64</v>
      </c>
    </row>
    <row r="451" spans="1:13" ht="14.4" customHeight="1" x14ac:dyDescent="0.3">
      <c r="A451" s="664" t="s">
        <v>3987</v>
      </c>
      <c r="B451" s="665" t="s">
        <v>3916</v>
      </c>
      <c r="C451" s="665" t="s">
        <v>3099</v>
      </c>
      <c r="D451" s="665" t="s">
        <v>3100</v>
      </c>
      <c r="E451" s="665" t="s">
        <v>3917</v>
      </c>
      <c r="F451" s="668"/>
      <c r="G451" s="668"/>
      <c r="H451" s="681">
        <v>0</v>
      </c>
      <c r="I451" s="668">
        <v>1</v>
      </c>
      <c r="J451" s="668">
        <v>324.38</v>
      </c>
      <c r="K451" s="681">
        <v>1</v>
      </c>
      <c r="L451" s="668">
        <v>1</v>
      </c>
      <c r="M451" s="669">
        <v>324.38</v>
      </c>
    </row>
    <row r="452" spans="1:13" ht="14.4" customHeight="1" x14ac:dyDescent="0.3">
      <c r="A452" s="664" t="s">
        <v>3987</v>
      </c>
      <c r="B452" s="665" t="s">
        <v>3922</v>
      </c>
      <c r="C452" s="665" t="s">
        <v>2861</v>
      </c>
      <c r="D452" s="665" t="s">
        <v>2862</v>
      </c>
      <c r="E452" s="665" t="s">
        <v>3722</v>
      </c>
      <c r="F452" s="668"/>
      <c r="G452" s="668"/>
      <c r="H452" s="681">
        <v>0</v>
      </c>
      <c r="I452" s="668">
        <v>1</v>
      </c>
      <c r="J452" s="668">
        <v>132</v>
      </c>
      <c r="K452" s="681">
        <v>1</v>
      </c>
      <c r="L452" s="668">
        <v>1</v>
      </c>
      <c r="M452" s="669">
        <v>132</v>
      </c>
    </row>
    <row r="453" spans="1:13" ht="14.4" customHeight="1" x14ac:dyDescent="0.3">
      <c r="A453" s="664" t="s">
        <v>3988</v>
      </c>
      <c r="B453" s="665" t="s">
        <v>3626</v>
      </c>
      <c r="C453" s="665" t="s">
        <v>4067</v>
      </c>
      <c r="D453" s="665" t="s">
        <v>3079</v>
      </c>
      <c r="E453" s="665" t="s">
        <v>3627</v>
      </c>
      <c r="F453" s="668"/>
      <c r="G453" s="668"/>
      <c r="H453" s="681">
        <v>0</v>
      </c>
      <c r="I453" s="668">
        <v>8</v>
      </c>
      <c r="J453" s="668">
        <v>230.47999999999996</v>
      </c>
      <c r="K453" s="681">
        <v>1</v>
      </c>
      <c r="L453" s="668">
        <v>8</v>
      </c>
      <c r="M453" s="669">
        <v>230.47999999999996</v>
      </c>
    </row>
    <row r="454" spans="1:13" ht="14.4" customHeight="1" x14ac:dyDescent="0.3">
      <c r="A454" s="664" t="s">
        <v>3988</v>
      </c>
      <c r="B454" s="665" t="s">
        <v>3626</v>
      </c>
      <c r="C454" s="665" t="s">
        <v>2653</v>
      </c>
      <c r="D454" s="665" t="s">
        <v>2654</v>
      </c>
      <c r="E454" s="665" t="s">
        <v>3629</v>
      </c>
      <c r="F454" s="668"/>
      <c r="G454" s="668"/>
      <c r="H454" s="681">
        <v>0</v>
      </c>
      <c r="I454" s="668">
        <v>1</v>
      </c>
      <c r="J454" s="668">
        <v>57.64</v>
      </c>
      <c r="K454" s="681">
        <v>1</v>
      </c>
      <c r="L454" s="668">
        <v>1</v>
      </c>
      <c r="M454" s="669">
        <v>57.64</v>
      </c>
    </row>
    <row r="455" spans="1:13" ht="14.4" customHeight="1" x14ac:dyDescent="0.3">
      <c r="A455" s="664" t="s">
        <v>3988</v>
      </c>
      <c r="B455" s="665" t="s">
        <v>3631</v>
      </c>
      <c r="C455" s="665" t="s">
        <v>2622</v>
      </c>
      <c r="D455" s="665" t="s">
        <v>3633</v>
      </c>
      <c r="E455" s="665" t="s">
        <v>3634</v>
      </c>
      <c r="F455" s="668"/>
      <c r="G455" s="668"/>
      <c r="H455" s="681">
        <v>0</v>
      </c>
      <c r="I455" s="668">
        <v>2</v>
      </c>
      <c r="J455" s="668">
        <v>115.28</v>
      </c>
      <c r="K455" s="681">
        <v>1</v>
      </c>
      <c r="L455" s="668">
        <v>2</v>
      </c>
      <c r="M455" s="669">
        <v>115.28</v>
      </c>
    </row>
    <row r="456" spans="1:13" ht="14.4" customHeight="1" x14ac:dyDescent="0.3">
      <c r="A456" s="664" t="s">
        <v>3988</v>
      </c>
      <c r="B456" s="665" t="s">
        <v>3666</v>
      </c>
      <c r="C456" s="665" t="s">
        <v>2667</v>
      </c>
      <c r="D456" s="665" t="s">
        <v>2668</v>
      </c>
      <c r="E456" s="665" t="s">
        <v>3672</v>
      </c>
      <c r="F456" s="668"/>
      <c r="G456" s="668"/>
      <c r="H456" s="681">
        <v>0</v>
      </c>
      <c r="I456" s="668">
        <v>3</v>
      </c>
      <c r="J456" s="668">
        <v>220.35000000000002</v>
      </c>
      <c r="K456" s="681">
        <v>1</v>
      </c>
      <c r="L456" s="668">
        <v>3</v>
      </c>
      <c r="M456" s="669">
        <v>220.35000000000002</v>
      </c>
    </row>
    <row r="457" spans="1:13" ht="14.4" customHeight="1" x14ac:dyDescent="0.3">
      <c r="A457" s="664" t="s">
        <v>3988</v>
      </c>
      <c r="B457" s="665" t="s">
        <v>3675</v>
      </c>
      <c r="C457" s="665" t="s">
        <v>2841</v>
      </c>
      <c r="D457" s="665" t="s">
        <v>3677</v>
      </c>
      <c r="E457" s="665" t="s">
        <v>3678</v>
      </c>
      <c r="F457" s="668"/>
      <c r="G457" s="668"/>
      <c r="H457" s="681">
        <v>0</v>
      </c>
      <c r="I457" s="668">
        <v>1</v>
      </c>
      <c r="J457" s="668">
        <v>120.61</v>
      </c>
      <c r="K457" s="681">
        <v>1</v>
      </c>
      <c r="L457" s="668">
        <v>1</v>
      </c>
      <c r="M457" s="669">
        <v>120.61</v>
      </c>
    </row>
    <row r="458" spans="1:13" ht="14.4" customHeight="1" x14ac:dyDescent="0.3">
      <c r="A458" s="664" t="s">
        <v>3988</v>
      </c>
      <c r="B458" s="665" t="s">
        <v>3675</v>
      </c>
      <c r="C458" s="665" t="s">
        <v>2727</v>
      </c>
      <c r="D458" s="665" t="s">
        <v>3679</v>
      </c>
      <c r="E458" s="665" t="s">
        <v>3680</v>
      </c>
      <c r="F458" s="668"/>
      <c r="G458" s="668"/>
      <c r="H458" s="681">
        <v>0</v>
      </c>
      <c r="I458" s="668">
        <v>2</v>
      </c>
      <c r="J458" s="668">
        <v>369.48</v>
      </c>
      <c r="K458" s="681">
        <v>1</v>
      </c>
      <c r="L458" s="668">
        <v>2</v>
      </c>
      <c r="M458" s="669">
        <v>369.48</v>
      </c>
    </row>
    <row r="459" spans="1:13" ht="14.4" customHeight="1" x14ac:dyDescent="0.3">
      <c r="A459" s="664" t="s">
        <v>3988</v>
      </c>
      <c r="B459" s="665" t="s">
        <v>3681</v>
      </c>
      <c r="C459" s="665" t="s">
        <v>2888</v>
      </c>
      <c r="D459" s="665" t="s">
        <v>2636</v>
      </c>
      <c r="E459" s="665" t="s">
        <v>3685</v>
      </c>
      <c r="F459" s="668"/>
      <c r="G459" s="668"/>
      <c r="H459" s="681">
        <v>0</v>
      </c>
      <c r="I459" s="668">
        <v>1</v>
      </c>
      <c r="J459" s="668">
        <v>407.55</v>
      </c>
      <c r="K459" s="681">
        <v>1</v>
      </c>
      <c r="L459" s="668">
        <v>1</v>
      </c>
      <c r="M459" s="669">
        <v>407.55</v>
      </c>
    </row>
    <row r="460" spans="1:13" ht="14.4" customHeight="1" x14ac:dyDescent="0.3">
      <c r="A460" s="664" t="s">
        <v>3988</v>
      </c>
      <c r="B460" s="665" t="s">
        <v>3681</v>
      </c>
      <c r="C460" s="665" t="s">
        <v>4060</v>
      </c>
      <c r="D460" s="665" t="s">
        <v>2636</v>
      </c>
      <c r="E460" s="665" t="s">
        <v>3688</v>
      </c>
      <c r="F460" s="668"/>
      <c r="G460" s="668"/>
      <c r="H460" s="681">
        <v>0</v>
      </c>
      <c r="I460" s="668">
        <v>3</v>
      </c>
      <c r="J460" s="668">
        <v>1630.17</v>
      </c>
      <c r="K460" s="681">
        <v>1</v>
      </c>
      <c r="L460" s="668">
        <v>3</v>
      </c>
      <c r="M460" s="669">
        <v>1630.17</v>
      </c>
    </row>
    <row r="461" spans="1:13" ht="14.4" customHeight="1" x14ac:dyDescent="0.3">
      <c r="A461" s="664" t="s">
        <v>3988</v>
      </c>
      <c r="B461" s="665" t="s">
        <v>3681</v>
      </c>
      <c r="C461" s="665" t="s">
        <v>4061</v>
      </c>
      <c r="D461" s="665" t="s">
        <v>2680</v>
      </c>
      <c r="E461" s="665" t="s">
        <v>3684</v>
      </c>
      <c r="F461" s="668"/>
      <c r="G461" s="668"/>
      <c r="H461" s="681">
        <v>0</v>
      </c>
      <c r="I461" s="668">
        <v>2</v>
      </c>
      <c r="J461" s="668">
        <v>2771.24</v>
      </c>
      <c r="K461" s="681">
        <v>1</v>
      </c>
      <c r="L461" s="668">
        <v>2</v>
      </c>
      <c r="M461" s="669">
        <v>2771.24</v>
      </c>
    </row>
    <row r="462" spans="1:13" ht="14.4" customHeight="1" x14ac:dyDescent="0.3">
      <c r="A462" s="664" t="s">
        <v>3988</v>
      </c>
      <c r="B462" s="665" t="s">
        <v>3681</v>
      </c>
      <c r="C462" s="665" t="s">
        <v>2679</v>
      </c>
      <c r="D462" s="665" t="s">
        <v>2680</v>
      </c>
      <c r="E462" s="665" t="s">
        <v>3690</v>
      </c>
      <c r="F462" s="668"/>
      <c r="G462" s="668"/>
      <c r="H462" s="681">
        <v>0</v>
      </c>
      <c r="I462" s="668">
        <v>1</v>
      </c>
      <c r="J462" s="668">
        <v>1847.49</v>
      </c>
      <c r="K462" s="681">
        <v>1</v>
      </c>
      <c r="L462" s="668">
        <v>1</v>
      </c>
      <c r="M462" s="669">
        <v>1847.49</v>
      </c>
    </row>
    <row r="463" spans="1:13" ht="14.4" customHeight="1" x14ac:dyDescent="0.3">
      <c r="A463" s="664" t="s">
        <v>3988</v>
      </c>
      <c r="B463" s="665" t="s">
        <v>3681</v>
      </c>
      <c r="C463" s="665" t="s">
        <v>3087</v>
      </c>
      <c r="D463" s="665" t="s">
        <v>2636</v>
      </c>
      <c r="E463" s="665" t="s">
        <v>3686</v>
      </c>
      <c r="F463" s="668"/>
      <c r="G463" s="668"/>
      <c r="H463" s="681">
        <v>0</v>
      </c>
      <c r="I463" s="668">
        <v>1</v>
      </c>
      <c r="J463" s="668">
        <v>815.1</v>
      </c>
      <c r="K463" s="681">
        <v>1</v>
      </c>
      <c r="L463" s="668">
        <v>1</v>
      </c>
      <c r="M463" s="669">
        <v>815.1</v>
      </c>
    </row>
    <row r="464" spans="1:13" ht="14.4" customHeight="1" x14ac:dyDescent="0.3">
      <c r="A464" s="664" t="s">
        <v>3988</v>
      </c>
      <c r="B464" s="665" t="s">
        <v>3681</v>
      </c>
      <c r="C464" s="665" t="s">
        <v>3076</v>
      </c>
      <c r="D464" s="665" t="s">
        <v>2636</v>
      </c>
      <c r="E464" s="665" t="s">
        <v>3688</v>
      </c>
      <c r="F464" s="668"/>
      <c r="G464" s="668"/>
      <c r="H464" s="681">
        <v>0</v>
      </c>
      <c r="I464" s="668">
        <v>1</v>
      </c>
      <c r="J464" s="668">
        <v>543.39</v>
      </c>
      <c r="K464" s="681">
        <v>1</v>
      </c>
      <c r="L464" s="668">
        <v>1</v>
      </c>
      <c r="M464" s="669">
        <v>543.39</v>
      </c>
    </row>
    <row r="465" spans="1:13" ht="14.4" customHeight="1" x14ac:dyDescent="0.3">
      <c r="A465" s="664" t="s">
        <v>3988</v>
      </c>
      <c r="B465" s="665" t="s">
        <v>3691</v>
      </c>
      <c r="C465" s="665" t="s">
        <v>4693</v>
      </c>
      <c r="D465" s="665" t="s">
        <v>4694</v>
      </c>
      <c r="E465" s="665" t="s">
        <v>4695</v>
      </c>
      <c r="F465" s="668">
        <v>2</v>
      </c>
      <c r="G465" s="668">
        <v>600.66</v>
      </c>
      <c r="H465" s="681">
        <v>1</v>
      </c>
      <c r="I465" s="668"/>
      <c r="J465" s="668"/>
      <c r="K465" s="681">
        <v>0</v>
      </c>
      <c r="L465" s="668">
        <v>2</v>
      </c>
      <c r="M465" s="669">
        <v>600.66</v>
      </c>
    </row>
    <row r="466" spans="1:13" ht="14.4" customHeight="1" x14ac:dyDescent="0.3">
      <c r="A466" s="664" t="s">
        <v>3988</v>
      </c>
      <c r="B466" s="665" t="s">
        <v>3691</v>
      </c>
      <c r="C466" s="665" t="s">
        <v>3029</v>
      </c>
      <c r="D466" s="665" t="s">
        <v>3030</v>
      </c>
      <c r="E466" s="665" t="s">
        <v>3692</v>
      </c>
      <c r="F466" s="668"/>
      <c r="G466" s="668"/>
      <c r="H466" s="681">
        <v>0</v>
      </c>
      <c r="I466" s="668">
        <v>3</v>
      </c>
      <c r="J466" s="668">
        <v>280.29000000000002</v>
      </c>
      <c r="K466" s="681">
        <v>1</v>
      </c>
      <c r="L466" s="668">
        <v>3</v>
      </c>
      <c r="M466" s="669">
        <v>280.29000000000002</v>
      </c>
    </row>
    <row r="467" spans="1:13" ht="14.4" customHeight="1" x14ac:dyDescent="0.3">
      <c r="A467" s="664" t="s">
        <v>3988</v>
      </c>
      <c r="B467" s="665" t="s">
        <v>3691</v>
      </c>
      <c r="C467" s="665" t="s">
        <v>5240</v>
      </c>
      <c r="D467" s="665" t="s">
        <v>4694</v>
      </c>
      <c r="E467" s="665" t="s">
        <v>4695</v>
      </c>
      <c r="F467" s="668">
        <v>1</v>
      </c>
      <c r="G467" s="668">
        <v>300.33</v>
      </c>
      <c r="H467" s="681">
        <v>1</v>
      </c>
      <c r="I467" s="668"/>
      <c r="J467" s="668"/>
      <c r="K467" s="681">
        <v>0</v>
      </c>
      <c r="L467" s="668">
        <v>1</v>
      </c>
      <c r="M467" s="669">
        <v>300.33</v>
      </c>
    </row>
    <row r="468" spans="1:13" ht="14.4" customHeight="1" x14ac:dyDescent="0.3">
      <c r="A468" s="664" t="s">
        <v>3988</v>
      </c>
      <c r="B468" s="665" t="s">
        <v>3691</v>
      </c>
      <c r="C468" s="665" t="s">
        <v>4696</v>
      </c>
      <c r="D468" s="665" t="s">
        <v>4694</v>
      </c>
      <c r="E468" s="665" t="s">
        <v>4697</v>
      </c>
      <c r="F468" s="668">
        <v>1</v>
      </c>
      <c r="G468" s="668">
        <v>100.11</v>
      </c>
      <c r="H468" s="681">
        <v>1</v>
      </c>
      <c r="I468" s="668"/>
      <c r="J468" s="668"/>
      <c r="K468" s="681">
        <v>0</v>
      </c>
      <c r="L468" s="668">
        <v>1</v>
      </c>
      <c r="M468" s="669">
        <v>100.11</v>
      </c>
    </row>
    <row r="469" spans="1:13" ht="14.4" customHeight="1" x14ac:dyDescent="0.3">
      <c r="A469" s="664" t="s">
        <v>3988</v>
      </c>
      <c r="B469" s="665" t="s">
        <v>3701</v>
      </c>
      <c r="C469" s="665" t="s">
        <v>2601</v>
      </c>
      <c r="D469" s="665" t="s">
        <v>2602</v>
      </c>
      <c r="E469" s="665" t="s">
        <v>3703</v>
      </c>
      <c r="F469" s="668"/>
      <c r="G469" s="668"/>
      <c r="H469" s="681">
        <v>0</v>
      </c>
      <c r="I469" s="668">
        <v>1</v>
      </c>
      <c r="J469" s="668">
        <v>72</v>
      </c>
      <c r="K469" s="681">
        <v>1</v>
      </c>
      <c r="L469" s="668">
        <v>1</v>
      </c>
      <c r="M469" s="669">
        <v>72</v>
      </c>
    </row>
    <row r="470" spans="1:13" ht="14.4" customHeight="1" x14ac:dyDescent="0.3">
      <c r="A470" s="664" t="s">
        <v>3988</v>
      </c>
      <c r="B470" s="665" t="s">
        <v>3701</v>
      </c>
      <c r="C470" s="665" t="s">
        <v>2605</v>
      </c>
      <c r="D470" s="665" t="s">
        <v>2602</v>
      </c>
      <c r="E470" s="665" t="s">
        <v>3704</v>
      </c>
      <c r="F470" s="668"/>
      <c r="G470" s="668"/>
      <c r="H470" s="681">
        <v>0</v>
      </c>
      <c r="I470" s="668">
        <v>1</v>
      </c>
      <c r="J470" s="668">
        <v>144.01</v>
      </c>
      <c r="K470" s="681">
        <v>1</v>
      </c>
      <c r="L470" s="668">
        <v>1</v>
      </c>
      <c r="M470" s="669">
        <v>144.01</v>
      </c>
    </row>
    <row r="471" spans="1:13" ht="14.4" customHeight="1" x14ac:dyDescent="0.3">
      <c r="A471" s="664" t="s">
        <v>3988</v>
      </c>
      <c r="B471" s="665" t="s">
        <v>3708</v>
      </c>
      <c r="C471" s="665" t="s">
        <v>3007</v>
      </c>
      <c r="D471" s="665" t="s">
        <v>3008</v>
      </c>
      <c r="E471" s="665" t="s">
        <v>3709</v>
      </c>
      <c r="F471" s="668"/>
      <c r="G471" s="668"/>
      <c r="H471" s="681">
        <v>0</v>
      </c>
      <c r="I471" s="668">
        <v>2</v>
      </c>
      <c r="J471" s="668">
        <v>140.6</v>
      </c>
      <c r="K471" s="681">
        <v>1</v>
      </c>
      <c r="L471" s="668">
        <v>2</v>
      </c>
      <c r="M471" s="669">
        <v>140.6</v>
      </c>
    </row>
    <row r="472" spans="1:13" ht="14.4" customHeight="1" x14ac:dyDescent="0.3">
      <c r="A472" s="664" t="s">
        <v>3988</v>
      </c>
      <c r="B472" s="665" t="s">
        <v>3708</v>
      </c>
      <c r="C472" s="665" t="s">
        <v>2789</v>
      </c>
      <c r="D472" s="665" t="s">
        <v>3710</v>
      </c>
      <c r="E472" s="665" t="s">
        <v>3711</v>
      </c>
      <c r="F472" s="668"/>
      <c r="G472" s="668"/>
      <c r="H472" s="681">
        <v>0</v>
      </c>
      <c r="I472" s="668">
        <v>1</v>
      </c>
      <c r="J472" s="668">
        <v>105.46</v>
      </c>
      <c r="K472" s="681">
        <v>1</v>
      </c>
      <c r="L472" s="668">
        <v>1</v>
      </c>
      <c r="M472" s="669">
        <v>105.46</v>
      </c>
    </row>
    <row r="473" spans="1:13" ht="14.4" customHeight="1" x14ac:dyDescent="0.3">
      <c r="A473" s="664" t="s">
        <v>3988</v>
      </c>
      <c r="B473" s="665" t="s">
        <v>3717</v>
      </c>
      <c r="C473" s="665" t="s">
        <v>2657</v>
      </c>
      <c r="D473" s="665" t="s">
        <v>2658</v>
      </c>
      <c r="E473" s="665" t="s">
        <v>3718</v>
      </c>
      <c r="F473" s="668"/>
      <c r="G473" s="668"/>
      <c r="H473" s="681">
        <v>0</v>
      </c>
      <c r="I473" s="668">
        <v>3</v>
      </c>
      <c r="J473" s="668">
        <v>196.62</v>
      </c>
      <c r="K473" s="681">
        <v>1</v>
      </c>
      <c r="L473" s="668">
        <v>3</v>
      </c>
      <c r="M473" s="669">
        <v>196.62</v>
      </c>
    </row>
    <row r="474" spans="1:13" ht="14.4" customHeight="1" x14ac:dyDescent="0.3">
      <c r="A474" s="664" t="s">
        <v>3988</v>
      </c>
      <c r="B474" s="665" t="s">
        <v>3720</v>
      </c>
      <c r="C474" s="665" t="s">
        <v>2647</v>
      </c>
      <c r="D474" s="665" t="s">
        <v>2648</v>
      </c>
      <c r="E474" s="665" t="s">
        <v>3721</v>
      </c>
      <c r="F474" s="668"/>
      <c r="G474" s="668"/>
      <c r="H474" s="681">
        <v>0</v>
      </c>
      <c r="I474" s="668">
        <v>1</v>
      </c>
      <c r="J474" s="668">
        <v>35.11</v>
      </c>
      <c r="K474" s="681">
        <v>1</v>
      </c>
      <c r="L474" s="668">
        <v>1</v>
      </c>
      <c r="M474" s="669">
        <v>35.11</v>
      </c>
    </row>
    <row r="475" spans="1:13" ht="14.4" customHeight="1" x14ac:dyDescent="0.3">
      <c r="A475" s="664" t="s">
        <v>3988</v>
      </c>
      <c r="B475" s="665" t="s">
        <v>3720</v>
      </c>
      <c r="C475" s="665" t="s">
        <v>2650</v>
      </c>
      <c r="D475" s="665" t="s">
        <v>2651</v>
      </c>
      <c r="E475" s="665" t="s">
        <v>3722</v>
      </c>
      <c r="F475" s="668"/>
      <c r="G475" s="668"/>
      <c r="H475" s="681">
        <v>0</v>
      </c>
      <c r="I475" s="668">
        <v>2</v>
      </c>
      <c r="J475" s="668">
        <v>140.46</v>
      </c>
      <c r="K475" s="681">
        <v>1</v>
      </c>
      <c r="L475" s="668">
        <v>2</v>
      </c>
      <c r="M475" s="669">
        <v>140.46</v>
      </c>
    </row>
    <row r="476" spans="1:13" ht="14.4" customHeight="1" x14ac:dyDescent="0.3">
      <c r="A476" s="664" t="s">
        <v>3988</v>
      </c>
      <c r="B476" s="665" t="s">
        <v>3723</v>
      </c>
      <c r="C476" s="665" t="s">
        <v>2780</v>
      </c>
      <c r="D476" s="665" t="s">
        <v>2781</v>
      </c>
      <c r="E476" s="665" t="s">
        <v>3725</v>
      </c>
      <c r="F476" s="668"/>
      <c r="G476" s="668"/>
      <c r="H476" s="681">
        <v>0</v>
      </c>
      <c r="I476" s="668">
        <v>2</v>
      </c>
      <c r="J476" s="668">
        <v>70.22</v>
      </c>
      <c r="K476" s="681">
        <v>1</v>
      </c>
      <c r="L476" s="668">
        <v>2</v>
      </c>
      <c r="M476" s="669">
        <v>70.22</v>
      </c>
    </row>
    <row r="477" spans="1:13" ht="14.4" customHeight="1" x14ac:dyDescent="0.3">
      <c r="A477" s="664" t="s">
        <v>3988</v>
      </c>
      <c r="B477" s="665" t="s">
        <v>3731</v>
      </c>
      <c r="C477" s="665" t="s">
        <v>2864</v>
      </c>
      <c r="D477" s="665" t="s">
        <v>2865</v>
      </c>
      <c r="E477" s="665" t="s">
        <v>3734</v>
      </c>
      <c r="F477" s="668"/>
      <c r="G477" s="668"/>
      <c r="H477" s="681">
        <v>0</v>
      </c>
      <c r="I477" s="668">
        <v>3</v>
      </c>
      <c r="J477" s="668">
        <v>93.27</v>
      </c>
      <c r="K477" s="681">
        <v>1</v>
      </c>
      <c r="L477" s="668">
        <v>3</v>
      </c>
      <c r="M477" s="669">
        <v>93.27</v>
      </c>
    </row>
    <row r="478" spans="1:13" ht="14.4" customHeight="1" x14ac:dyDescent="0.3">
      <c r="A478" s="664" t="s">
        <v>3988</v>
      </c>
      <c r="B478" s="665" t="s">
        <v>3735</v>
      </c>
      <c r="C478" s="665" t="s">
        <v>4376</v>
      </c>
      <c r="D478" s="665" t="s">
        <v>4377</v>
      </c>
      <c r="E478" s="665" t="s">
        <v>4378</v>
      </c>
      <c r="F478" s="668"/>
      <c r="G478" s="668"/>
      <c r="H478" s="681">
        <v>0</v>
      </c>
      <c r="I478" s="668">
        <v>1</v>
      </c>
      <c r="J478" s="668">
        <v>251.52</v>
      </c>
      <c r="K478" s="681">
        <v>1</v>
      </c>
      <c r="L478" s="668">
        <v>1</v>
      </c>
      <c r="M478" s="669">
        <v>251.52</v>
      </c>
    </row>
    <row r="479" spans="1:13" ht="14.4" customHeight="1" x14ac:dyDescent="0.3">
      <c r="A479" s="664" t="s">
        <v>3988</v>
      </c>
      <c r="B479" s="665" t="s">
        <v>3737</v>
      </c>
      <c r="C479" s="665" t="s">
        <v>2740</v>
      </c>
      <c r="D479" s="665" t="s">
        <v>2741</v>
      </c>
      <c r="E479" s="665" t="s">
        <v>3721</v>
      </c>
      <c r="F479" s="668"/>
      <c r="G479" s="668"/>
      <c r="H479" s="681">
        <v>0</v>
      </c>
      <c r="I479" s="668">
        <v>4</v>
      </c>
      <c r="J479" s="668">
        <v>193.08</v>
      </c>
      <c r="K479" s="681">
        <v>1</v>
      </c>
      <c r="L479" s="668">
        <v>4</v>
      </c>
      <c r="M479" s="669">
        <v>193.08</v>
      </c>
    </row>
    <row r="480" spans="1:13" ht="14.4" customHeight="1" x14ac:dyDescent="0.3">
      <c r="A480" s="664" t="s">
        <v>3988</v>
      </c>
      <c r="B480" s="665" t="s">
        <v>3741</v>
      </c>
      <c r="C480" s="665" t="s">
        <v>2585</v>
      </c>
      <c r="D480" s="665" t="s">
        <v>2586</v>
      </c>
      <c r="E480" s="665" t="s">
        <v>3743</v>
      </c>
      <c r="F480" s="668"/>
      <c r="G480" s="668"/>
      <c r="H480" s="681">
        <v>0</v>
      </c>
      <c r="I480" s="668">
        <v>19</v>
      </c>
      <c r="J480" s="668">
        <v>197.79000000000002</v>
      </c>
      <c r="K480" s="681">
        <v>1</v>
      </c>
      <c r="L480" s="668">
        <v>19</v>
      </c>
      <c r="M480" s="669">
        <v>197.79000000000002</v>
      </c>
    </row>
    <row r="481" spans="1:13" ht="14.4" customHeight="1" x14ac:dyDescent="0.3">
      <c r="A481" s="664" t="s">
        <v>3988</v>
      </c>
      <c r="B481" s="665" t="s">
        <v>3741</v>
      </c>
      <c r="C481" s="665" t="s">
        <v>2588</v>
      </c>
      <c r="D481" s="665" t="s">
        <v>2589</v>
      </c>
      <c r="E481" s="665" t="s">
        <v>3744</v>
      </c>
      <c r="F481" s="668"/>
      <c r="G481" s="668"/>
      <c r="H481" s="681">
        <v>0</v>
      </c>
      <c r="I481" s="668">
        <v>2</v>
      </c>
      <c r="J481" s="668">
        <v>32.18</v>
      </c>
      <c r="K481" s="681">
        <v>1</v>
      </c>
      <c r="L481" s="668">
        <v>2</v>
      </c>
      <c r="M481" s="669">
        <v>32.18</v>
      </c>
    </row>
    <row r="482" spans="1:13" ht="14.4" customHeight="1" x14ac:dyDescent="0.3">
      <c r="A482" s="664" t="s">
        <v>3988</v>
      </c>
      <c r="B482" s="665" t="s">
        <v>3741</v>
      </c>
      <c r="C482" s="665" t="s">
        <v>2671</v>
      </c>
      <c r="D482" s="665" t="s">
        <v>3745</v>
      </c>
      <c r="E482" s="665" t="s">
        <v>3746</v>
      </c>
      <c r="F482" s="668"/>
      <c r="G482" s="668"/>
      <c r="H482" s="681">
        <v>0</v>
      </c>
      <c r="I482" s="668">
        <v>1</v>
      </c>
      <c r="J482" s="668">
        <v>48.27</v>
      </c>
      <c r="K482" s="681">
        <v>1</v>
      </c>
      <c r="L482" s="668">
        <v>1</v>
      </c>
      <c r="M482" s="669">
        <v>48.27</v>
      </c>
    </row>
    <row r="483" spans="1:13" ht="14.4" customHeight="1" x14ac:dyDescent="0.3">
      <c r="A483" s="664" t="s">
        <v>3988</v>
      </c>
      <c r="B483" s="665" t="s">
        <v>3747</v>
      </c>
      <c r="C483" s="665" t="s">
        <v>2773</v>
      </c>
      <c r="D483" s="665" t="s">
        <v>2774</v>
      </c>
      <c r="E483" s="665" t="s">
        <v>3755</v>
      </c>
      <c r="F483" s="668"/>
      <c r="G483" s="668"/>
      <c r="H483" s="681">
        <v>0</v>
      </c>
      <c r="I483" s="668">
        <v>1</v>
      </c>
      <c r="J483" s="668">
        <v>174.81</v>
      </c>
      <c r="K483" s="681">
        <v>1</v>
      </c>
      <c r="L483" s="668">
        <v>1</v>
      </c>
      <c r="M483" s="669">
        <v>174.81</v>
      </c>
    </row>
    <row r="484" spans="1:13" ht="14.4" customHeight="1" x14ac:dyDescent="0.3">
      <c r="A484" s="664" t="s">
        <v>3988</v>
      </c>
      <c r="B484" s="665" t="s">
        <v>3763</v>
      </c>
      <c r="C484" s="665" t="s">
        <v>2853</v>
      </c>
      <c r="D484" s="665" t="s">
        <v>2767</v>
      </c>
      <c r="E484" s="665" t="s">
        <v>3764</v>
      </c>
      <c r="F484" s="668"/>
      <c r="G484" s="668"/>
      <c r="H484" s="681">
        <v>0</v>
      </c>
      <c r="I484" s="668">
        <v>1</v>
      </c>
      <c r="J484" s="668">
        <v>117.46</v>
      </c>
      <c r="K484" s="681">
        <v>1</v>
      </c>
      <c r="L484" s="668">
        <v>1</v>
      </c>
      <c r="M484" s="669">
        <v>117.46</v>
      </c>
    </row>
    <row r="485" spans="1:13" ht="14.4" customHeight="1" x14ac:dyDescent="0.3">
      <c r="A485" s="664" t="s">
        <v>3988</v>
      </c>
      <c r="B485" s="665" t="s">
        <v>3763</v>
      </c>
      <c r="C485" s="665" t="s">
        <v>2766</v>
      </c>
      <c r="D485" s="665" t="s">
        <v>2767</v>
      </c>
      <c r="E485" s="665" t="s">
        <v>3765</v>
      </c>
      <c r="F485" s="668"/>
      <c r="G485" s="668"/>
      <c r="H485" s="681">
        <v>0</v>
      </c>
      <c r="I485" s="668">
        <v>2</v>
      </c>
      <c r="J485" s="668">
        <v>704.74</v>
      </c>
      <c r="K485" s="681">
        <v>1</v>
      </c>
      <c r="L485" s="668">
        <v>2</v>
      </c>
      <c r="M485" s="669">
        <v>704.74</v>
      </c>
    </row>
    <row r="486" spans="1:13" ht="14.4" customHeight="1" x14ac:dyDescent="0.3">
      <c r="A486" s="664" t="s">
        <v>3988</v>
      </c>
      <c r="B486" s="665" t="s">
        <v>3763</v>
      </c>
      <c r="C486" s="665" t="s">
        <v>4701</v>
      </c>
      <c r="D486" s="665" t="s">
        <v>4702</v>
      </c>
      <c r="E486" s="665" t="s">
        <v>4703</v>
      </c>
      <c r="F486" s="668"/>
      <c r="G486" s="668"/>
      <c r="H486" s="681">
        <v>0</v>
      </c>
      <c r="I486" s="668">
        <v>1</v>
      </c>
      <c r="J486" s="668">
        <v>170.43</v>
      </c>
      <c r="K486" s="681">
        <v>1</v>
      </c>
      <c r="L486" s="668">
        <v>1</v>
      </c>
      <c r="M486" s="669">
        <v>170.43</v>
      </c>
    </row>
    <row r="487" spans="1:13" ht="14.4" customHeight="1" x14ac:dyDescent="0.3">
      <c r="A487" s="664" t="s">
        <v>3988</v>
      </c>
      <c r="B487" s="665" t="s">
        <v>3769</v>
      </c>
      <c r="C487" s="665" t="s">
        <v>2737</v>
      </c>
      <c r="D487" s="665" t="s">
        <v>2738</v>
      </c>
      <c r="E487" s="665" t="s">
        <v>3772</v>
      </c>
      <c r="F487" s="668"/>
      <c r="G487" s="668"/>
      <c r="H487" s="681">
        <v>0</v>
      </c>
      <c r="I487" s="668">
        <v>1</v>
      </c>
      <c r="J487" s="668">
        <v>54.98</v>
      </c>
      <c r="K487" s="681">
        <v>1</v>
      </c>
      <c r="L487" s="668">
        <v>1</v>
      </c>
      <c r="M487" s="669">
        <v>54.98</v>
      </c>
    </row>
    <row r="488" spans="1:13" ht="14.4" customHeight="1" x14ac:dyDescent="0.3">
      <c r="A488" s="664" t="s">
        <v>3988</v>
      </c>
      <c r="B488" s="665" t="s">
        <v>3780</v>
      </c>
      <c r="C488" s="665" t="s">
        <v>4147</v>
      </c>
      <c r="D488" s="665" t="s">
        <v>4148</v>
      </c>
      <c r="E488" s="665" t="s">
        <v>4149</v>
      </c>
      <c r="F488" s="668"/>
      <c r="G488" s="668"/>
      <c r="H488" s="681">
        <v>0</v>
      </c>
      <c r="I488" s="668">
        <v>1</v>
      </c>
      <c r="J488" s="668">
        <v>278.64</v>
      </c>
      <c r="K488" s="681">
        <v>1</v>
      </c>
      <c r="L488" s="668">
        <v>1</v>
      </c>
      <c r="M488" s="669">
        <v>278.64</v>
      </c>
    </row>
    <row r="489" spans="1:13" ht="14.4" customHeight="1" x14ac:dyDescent="0.3">
      <c r="A489" s="664" t="s">
        <v>3988</v>
      </c>
      <c r="B489" s="665" t="s">
        <v>3780</v>
      </c>
      <c r="C489" s="665" t="s">
        <v>5231</v>
      </c>
      <c r="D489" s="665" t="s">
        <v>5232</v>
      </c>
      <c r="E489" s="665" t="s">
        <v>5233</v>
      </c>
      <c r="F489" s="668"/>
      <c r="G489" s="668"/>
      <c r="H489" s="681">
        <v>0</v>
      </c>
      <c r="I489" s="668">
        <v>3</v>
      </c>
      <c r="J489" s="668">
        <v>529.77</v>
      </c>
      <c r="K489" s="681">
        <v>1</v>
      </c>
      <c r="L489" s="668">
        <v>3</v>
      </c>
      <c r="M489" s="669">
        <v>529.77</v>
      </c>
    </row>
    <row r="490" spans="1:13" ht="14.4" customHeight="1" x14ac:dyDescent="0.3">
      <c r="A490" s="664" t="s">
        <v>3988</v>
      </c>
      <c r="B490" s="665" t="s">
        <v>3780</v>
      </c>
      <c r="C490" s="665" t="s">
        <v>2716</v>
      </c>
      <c r="D490" s="665" t="s">
        <v>3781</v>
      </c>
      <c r="E490" s="665" t="s">
        <v>3722</v>
      </c>
      <c r="F490" s="668"/>
      <c r="G490" s="668"/>
      <c r="H490" s="681">
        <v>0</v>
      </c>
      <c r="I490" s="668">
        <v>1</v>
      </c>
      <c r="J490" s="668">
        <v>58.86</v>
      </c>
      <c r="K490" s="681">
        <v>1</v>
      </c>
      <c r="L490" s="668">
        <v>1</v>
      </c>
      <c r="M490" s="669">
        <v>58.86</v>
      </c>
    </row>
    <row r="491" spans="1:13" ht="14.4" customHeight="1" x14ac:dyDescent="0.3">
      <c r="A491" s="664" t="s">
        <v>3988</v>
      </c>
      <c r="B491" s="665" t="s">
        <v>3780</v>
      </c>
      <c r="C491" s="665" t="s">
        <v>2719</v>
      </c>
      <c r="D491" s="665" t="s">
        <v>2724</v>
      </c>
      <c r="E491" s="665" t="s">
        <v>3779</v>
      </c>
      <c r="F491" s="668"/>
      <c r="G491" s="668"/>
      <c r="H491" s="681">
        <v>0</v>
      </c>
      <c r="I491" s="668">
        <v>7</v>
      </c>
      <c r="J491" s="668">
        <v>824.11</v>
      </c>
      <c r="K491" s="681">
        <v>1</v>
      </c>
      <c r="L491" s="668">
        <v>7</v>
      </c>
      <c r="M491" s="669">
        <v>824.11</v>
      </c>
    </row>
    <row r="492" spans="1:13" ht="14.4" customHeight="1" x14ac:dyDescent="0.3">
      <c r="A492" s="664" t="s">
        <v>3988</v>
      </c>
      <c r="B492" s="665" t="s">
        <v>3780</v>
      </c>
      <c r="C492" s="665" t="s">
        <v>2833</v>
      </c>
      <c r="D492" s="665" t="s">
        <v>2838</v>
      </c>
      <c r="E492" s="665" t="s">
        <v>3783</v>
      </c>
      <c r="F492" s="668"/>
      <c r="G492" s="668"/>
      <c r="H492" s="681">
        <v>0</v>
      </c>
      <c r="I492" s="668">
        <v>1</v>
      </c>
      <c r="J492" s="668">
        <v>181.13</v>
      </c>
      <c r="K492" s="681">
        <v>1</v>
      </c>
      <c r="L492" s="668">
        <v>1</v>
      </c>
      <c r="M492" s="669">
        <v>181.13</v>
      </c>
    </row>
    <row r="493" spans="1:13" ht="14.4" customHeight="1" x14ac:dyDescent="0.3">
      <c r="A493" s="664" t="s">
        <v>3988</v>
      </c>
      <c r="B493" s="665" t="s">
        <v>3802</v>
      </c>
      <c r="C493" s="665" t="s">
        <v>2908</v>
      </c>
      <c r="D493" s="665" t="s">
        <v>2909</v>
      </c>
      <c r="E493" s="665" t="s">
        <v>3803</v>
      </c>
      <c r="F493" s="668"/>
      <c r="G493" s="668"/>
      <c r="H493" s="681">
        <v>0</v>
      </c>
      <c r="I493" s="668">
        <v>1</v>
      </c>
      <c r="J493" s="668">
        <v>69.55</v>
      </c>
      <c r="K493" s="681">
        <v>1</v>
      </c>
      <c r="L493" s="668">
        <v>1</v>
      </c>
      <c r="M493" s="669">
        <v>69.55</v>
      </c>
    </row>
    <row r="494" spans="1:13" ht="14.4" customHeight="1" x14ac:dyDescent="0.3">
      <c r="A494" s="664" t="s">
        <v>3988</v>
      </c>
      <c r="B494" s="665" t="s">
        <v>3802</v>
      </c>
      <c r="C494" s="665" t="s">
        <v>2819</v>
      </c>
      <c r="D494" s="665" t="s">
        <v>3811</v>
      </c>
      <c r="E494" s="665" t="s">
        <v>3812</v>
      </c>
      <c r="F494" s="668"/>
      <c r="G494" s="668"/>
      <c r="H494" s="681">
        <v>0</v>
      </c>
      <c r="I494" s="668">
        <v>2</v>
      </c>
      <c r="J494" s="668">
        <v>92.14</v>
      </c>
      <c r="K494" s="681">
        <v>1</v>
      </c>
      <c r="L494" s="668">
        <v>2</v>
      </c>
      <c r="M494" s="669">
        <v>92.14</v>
      </c>
    </row>
    <row r="495" spans="1:13" ht="14.4" customHeight="1" x14ac:dyDescent="0.3">
      <c r="A495" s="664" t="s">
        <v>3988</v>
      </c>
      <c r="B495" s="665" t="s">
        <v>3802</v>
      </c>
      <c r="C495" s="665" t="s">
        <v>2983</v>
      </c>
      <c r="D495" s="665" t="s">
        <v>3813</v>
      </c>
      <c r="E495" s="665" t="s">
        <v>3814</v>
      </c>
      <c r="F495" s="668"/>
      <c r="G495" s="668"/>
      <c r="H495" s="681">
        <v>0</v>
      </c>
      <c r="I495" s="668">
        <v>1</v>
      </c>
      <c r="J495" s="668">
        <v>118.54</v>
      </c>
      <c r="K495" s="681">
        <v>1</v>
      </c>
      <c r="L495" s="668">
        <v>1</v>
      </c>
      <c r="M495" s="669">
        <v>118.54</v>
      </c>
    </row>
    <row r="496" spans="1:13" ht="14.4" customHeight="1" x14ac:dyDescent="0.3">
      <c r="A496" s="664" t="s">
        <v>3988</v>
      </c>
      <c r="B496" s="665" t="s">
        <v>3802</v>
      </c>
      <c r="C496" s="665" t="s">
        <v>4571</v>
      </c>
      <c r="D496" s="665" t="s">
        <v>4572</v>
      </c>
      <c r="E496" s="665" t="s">
        <v>4573</v>
      </c>
      <c r="F496" s="668">
        <v>2</v>
      </c>
      <c r="G496" s="668">
        <v>158.06</v>
      </c>
      <c r="H496" s="681">
        <v>1</v>
      </c>
      <c r="I496" s="668"/>
      <c r="J496" s="668"/>
      <c r="K496" s="681">
        <v>0</v>
      </c>
      <c r="L496" s="668">
        <v>2</v>
      </c>
      <c r="M496" s="669">
        <v>158.06</v>
      </c>
    </row>
    <row r="497" spans="1:13" ht="14.4" customHeight="1" x14ac:dyDescent="0.3">
      <c r="A497" s="664" t="s">
        <v>3988</v>
      </c>
      <c r="B497" s="665" t="s">
        <v>3889</v>
      </c>
      <c r="C497" s="665" t="s">
        <v>2705</v>
      </c>
      <c r="D497" s="665" t="s">
        <v>2706</v>
      </c>
      <c r="E497" s="665" t="s">
        <v>3893</v>
      </c>
      <c r="F497" s="668"/>
      <c r="G497" s="668"/>
      <c r="H497" s="681">
        <v>0</v>
      </c>
      <c r="I497" s="668">
        <v>2</v>
      </c>
      <c r="J497" s="668">
        <v>1696.98</v>
      </c>
      <c r="K497" s="681">
        <v>1</v>
      </c>
      <c r="L497" s="668">
        <v>2</v>
      </c>
      <c r="M497" s="669">
        <v>1696.98</v>
      </c>
    </row>
    <row r="498" spans="1:13" ht="14.4" customHeight="1" x14ac:dyDescent="0.3">
      <c r="A498" s="664" t="s">
        <v>3988</v>
      </c>
      <c r="B498" s="665" t="s">
        <v>3904</v>
      </c>
      <c r="C498" s="665" t="s">
        <v>2912</v>
      </c>
      <c r="D498" s="665" t="s">
        <v>3909</v>
      </c>
      <c r="E498" s="665" t="s">
        <v>3910</v>
      </c>
      <c r="F498" s="668"/>
      <c r="G498" s="668"/>
      <c r="H498" s="681">
        <v>0</v>
      </c>
      <c r="I498" s="668">
        <v>2</v>
      </c>
      <c r="J498" s="668">
        <v>18.8</v>
      </c>
      <c r="K498" s="681">
        <v>1</v>
      </c>
      <c r="L498" s="668">
        <v>2</v>
      </c>
      <c r="M498" s="669">
        <v>18.8</v>
      </c>
    </row>
    <row r="499" spans="1:13" ht="14.4" customHeight="1" x14ac:dyDescent="0.3">
      <c r="A499" s="664" t="s">
        <v>3988</v>
      </c>
      <c r="B499" s="665" t="s">
        <v>3904</v>
      </c>
      <c r="C499" s="665" t="s">
        <v>4688</v>
      </c>
      <c r="D499" s="665" t="s">
        <v>4689</v>
      </c>
      <c r="E499" s="665" t="s">
        <v>3908</v>
      </c>
      <c r="F499" s="668">
        <v>1</v>
      </c>
      <c r="G499" s="668">
        <v>4.7</v>
      </c>
      <c r="H499" s="681">
        <v>1</v>
      </c>
      <c r="I499" s="668"/>
      <c r="J499" s="668"/>
      <c r="K499" s="681">
        <v>0</v>
      </c>
      <c r="L499" s="668">
        <v>1</v>
      </c>
      <c r="M499" s="669">
        <v>4.7</v>
      </c>
    </row>
    <row r="500" spans="1:13" ht="14.4" customHeight="1" x14ac:dyDescent="0.3">
      <c r="A500" s="664" t="s">
        <v>3988</v>
      </c>
      <c r="B500" s="665" t="s">
        <v>3913</v>
      </c>
      <c r="C500" s="665" t="s">
        <v>2793</v>
      </c>
      <c r="D500" s="665" t="s">
        <v>2794</v>
      </c>
      <c r="E500" s="665" t="s">
        <v>3722</v>
      </c>
      <c r="F500" s="668"/>
      <c r="G500" s="668"/>
      <c r="H500" s="681">
        <v>0</v>
      </c>
      <c r="I500" s="668">
        <v>1</v>
      </c>
      <c r="J500" s="668">
        <v>65.989999999999995</v>
      </c>
      <c r="K500" s="681">
        <v>1</v>
      </c>
      <c r="L500" s="668">
        <v>1</v>
      </c>
      <c r="M500" s="669">
        <v>65.989999999999995</v>
      </c>
    </row>
    <row r="501" spans="1:13" ht="14.4" customHeight="1" x14ac:dyDescent="0.3">
      <c r="A501" s="664" t="s">
        <v>3988</v>
      </c>
      <c r="B501" s="665" t="s">
        <v>3913</v>
      </c>
      <c r="C501" s="665" t="s">
        <v>2930</v>
      </c>
      <c r="D501" s="665" t="s">
        <v>2931</v>
      </c>
      <c r="E501" s="665" t="s">
        <v>3779</v>
      </c>
      <c r="F501" s="668"/>
      <c r="G501" s="668"/>
      <c r="H501" s="681">
        <v>0</v>
      </c>
      <c r="I501" s="668">
        <v>3</v>
      </c>
      <c r="J501" s="668">
        <v>396</v>
      </c>
      <c r="K501" s="681">
        <v>1</v>
      </c>
      <c r="L501" s="668">
        <v>3</v>
      </c>
      <c r="M501" s="669">
        <v>396</v>
      </c>
    </row>
    <row r="502" spans="1:13" ht="14.4" customHeight="1" x14ac:dyDescent="0.3">
      <c r="A502" s="664" t="s">
        <v>3988</v>
      </c>
      <c r="B502" s="665" t="s">
        <v>3916</v>
      </c>
      <c r="C502" s="665" t="s">
        <v>2934</v>
      </c>
      <c r="D502" s="665" t="s">
        <v>3918</v>
      </c>
      <c r="E502" s="665" t="s">
        <v>3919</v>
      </c>
      <c r="F502" s="668"/>
      <c r="G502" s="668"/>
      <c r="H502" s="681">
        <v>0</v>
      </c>
      <c r="I502" s="668">
        <v>1</v>
      </c>
      <c r="J502" s="668">
        <v>123.2</v>
      </c>
      <c r="K502" s="681">
        <v>1</v>
      </c>
      <c r="L502" s="668">
        <v>1</v>
      </c>
      <c r="M502" s="669">
        <v>123.2</v>
      </c>
    </row>
    <row r="503" spans="1:13" ht="14.4" customHeight="1" x14ac:dyDescent="0.3">
      <c r="A503" s="664" t="s">
        <v>3988</v>
      </c>
      <c r="B503" s="665" t="s">
        <v>3928</v>
      </c>
      <c r="C503" s="665" t="s">
        <v>1519</v>
      </c>
      <c r="D503" s="665" t="s">
        <v>2844</v>
      </c>
      <c r="E503" s="665" t="s">
        <v>3930</v>
      </c>
      <c r="F503" s="668"/>
      <c r="G503" s="668"/>
      <c r="H503" s="681">
        <v>0</v>
      </c>
      <c r="I503" s="668">
        <v>1</v>
      </c>
      <c r="J503" s="668">
        <v>103.8</v>
      </c>
      <c r="K503" s="681">
        <v>1</v>
      </c>
      <c r="L503" s="668">
        <v>1</v>
      </c>
      <c r="M503" s="669">
        <v>103.8</v>
      </c>
    </row>
    <row r="504" spans="1:13" ht="14.4" customHeight="1" x14ac:dyDescent="0.3">
      <c r="A504" s="664" t="s">
        <v>3988</v>
      </c>
      <c r="B504" s="665" t="s">
        <v>5335</v>
      </c>
      <c r="C504" s="665" t="s">
        <v>5246</v>
      </c>
      <c r="D504" s="665" t="s">
        <v>5247</v>
      </c>
      <c r="E504" s="665" t="s">
        <v>5248</v>
      </c>
      <c r="F504" s="668"/>
      <c r="G504" s="668"/>
      <c r="H504" s="681">
        <v>0</v>
      </c>
      <c r="I504" s="668">
        <v>1</v>
      </c>
      <c r="J504" s="668">
        <v>141.04</v>
      </c>
      <c r="K504" s="681">
        <v>1</v>
      </c>
      <c r="L504" s="668">
        <v>1</v>
      </c>
      <c r="M504" s="669">
        <v>141.04</v>
      </c>
    </row>
    <row r="505" spans="1:13" ht="14.4" customHeight="1" x14ac:dyDescent="0.3">
      <c r="A505" s="664" t="s">
        <v>3988</v>
      </c>
      <c r="B505" s="665" t="s">
        <v>3696</v>
      </c>
      <c r="C505" s="665" t="s">
        <v>3058</v>
      </c>
      <c r="D505" s="665" t="s">
        <v>3059</v>
      </c>
      <c r="E505" s="665" t="s">
        <v>3698</v>
      </c>
      <c r="F505" s="668"/>
      <c r="G505" s="668"/>
      <c r="H505" s="681">
        <v>0</v>
      </c>
      <c r="I505" s="668">
        <v>1</v>
      </c>
      <c r="J505" s="668">
        <v>2376.9299999999998</v>
      </c>
      <c r="K505" s="681">
        <v>1</v>
      </c>
      <c r="L505" s="668">
        <v>1</v>
      </c>
      <c r="M505" s="669">
        <v>2376.9299999999998</v>
      </c>
    </row>
    <row r="506" spans="1:13" ht="14.4" customHeight="1" x14ac:dyDescent="0.3">
      <c r="A506" s="664" t="s">
        <v>3988</v>
      </c>
      <c r="B506" s="665" t="s">
        <v>3638</v>
      </c>
      <c r="C506" s="665" t="s">
        <v>2687</v>
      </c>
      <c r="D506" s="665" t="s">
        <v>2688</v>
      </c>
      <c r="E506" s="665" t="s">
        <v>3639</v>
      </c>
      <c r="F506" s="668"/>
      <c r="G506" s="668"/>
      <c r="H506" s="681">
        <v>0</v>
      </c>
      <c r="I506" s="668">
        <v>3</v>
      </c>
      <c r="J506" s="668">
        <v>160.71</v>
      </c>
      <c r="K506" s="681">
        <v>1</v>
      </c>
      <c r="L506" s="668">
        <v>3</v>
      </c>
      <c r="M506" s="669">
        <v>160.71</v>
      </c>
    </row>
    <row r="507" spans="1:13" ht="14.4" customHeight="1" x14ac:dyDescent="0.3">
      <c r="A507" s="664" t="s">
        <v>3988</v>
      </c>
      <c r="B507" s="665" t="s">
        <v>3638</v>
      </c>
      <c r="C507" s="665" t="s">
        <v>2953</v>
      </c>
      <c r="D507" s="665" t="s">
        <v>2688</v>
      </c>
      <c r="E507" s="665" t="s">
        <v>3640</v>
      </c>
      <c r="F507" s="668"/>
      <c r="G507" s="668"/>
      <c r="H507" s="681">
        <v>0</v>
      </c>
      <c r="I507" s="668">
        <v>2</v>
      </c>
      <c r="J507" s="668">
        <v>267.88</v>
      </c>
      <c r="K507" s="681">
        <v>1</v>
      </c>
      <c r="L507" s="668">
        <v>2</v>
      </c>
      <c r="M507" s="669">
        <v>267.88</v>
      </c>
    </row>
    <row r="508" spans="1:13" ht="14.4" customHeight="1" x14ac:dyDescent="0.3">
      <c r="A508" s="664" t="s">
        <v>3989</v>
      </c>
      <c r="B508" s="665" t="s">
        <v>3626</v>
      </c>
      <c r="C508" s="665" t="s">
        <v>4067</v>
      </c>
      <c r="D508" s="665" t="s">
        <v>3079</v>
      </c>
      <c r="E508" s="665" t="s">
        <v>3627</v>
      </c>
      <c r="F508" s="668"/>
      <c r="G508" s="668"/>
      <c r="H508" s="681">
        <v>0</v>
      </c>
      <c r="I508" s="668">
        <v>3</v>
      </c>
      <c r="J508" s="668">
        <v>86.429999999999993</v>
      </c>
      <c r="K508" s="681">
        <v>1</v>
      </c>
      <c r="L508" s="668">
        <v>3</v>
      </c>
      <c r="M508" s="669">
        <v>86.429999999999993</v>
      </c>
    </row>
    <row r="509" spans="1:13" ht="14.4" customHeight="1" x14ac:dyDescent="0.3">
      <c r="A509" s="664" t="s">
        <v>3989</v>
      </c>
      <c r="B509" s="665" t="s">
        <v>3636</v>
      </c>
      <c r="C509" s="665" t="s">
        <v>5285</v>
      </c>
      <c r="D509" s="665" t="s">
        <v>5286</v>
      </c>
      <c r="E509" s="665" t="s">
        <v>5287</v>
      </c>
      <c r="F509" s="668">
        <v>1</v>
      </c>
      <c r="G509" s="668">
        <v>185.26</v>
      </c>
      <c r="H509" s="681">
        <v>1</v>
      </c>
      <c r="I509" s="668"/>
      <c r="J509" s="668"/>
      <c r="K509" s="681">
        <v>0</v>
      </c>
      <c r="L509" s="668">
        <v>1</v>
      </c>
      <c r="M509" s="669">
        <v>185.26</v>
      </c>
    </row>
    <row r="510" spans="1:13" ht="14.4" customHeight="1" x14ac:dyDescent="0.3">
      <c r="A510" s="664" t="s">
        <v>3989</v>
      </c>
      <c r="B510" s="665" t="s">
        <v>3636</v>
      </c>
      <c r="C510" s="665" t="s">
        <v>5288</v>
      </c>
      <c r="D510" s="665" t="s">
        <v>5289</v>
      </c>
      <c r="E510" s="665" t="s">
        <v>5290</v>
      </c>
      <c r="F510" s="668"/>
      <c r="G510" s="668"/>
      <c r="H510" s="681">
        <v>0</v>
      </c>
      <c r="I510" s="668">
        <v>1</v>
      </c>
      <c r="J510" s="668">
        <v>403.45</v>
      </c>
      <c r="K510" s="681">
        <v>1</v>
      </c>
      <c r="L510" s="668">
        <v>1</v>
      </c>
      <c r="M510" s="669">
        <v>403.45</v>
      </c>
    </row>
    <row r="511" spans="1:13" ht="14.4" customHeight="1" x14ac:dyDescent="0.3">
      <c r="A511" s="664" t="s">
        <v>3989</v>
      </c>
      <c r="B511" s="665" t="s">
        <v>3666</v>
      </c>
      <c r="C511" s="665" t="s">
        <v>5307</v>
      </c>
      <c r="D511" s="665" t="s">
        <v>5308</v>
      </c>
      <c r="E511" s="665" t="s">
        <v>5309</v>
      </c>
      <c r="F511" s="668">
        <v>4</v>
      </c>
      <c r="G511" s="668">
        <v>518.48</v>
      </c>
      <c r="H511" s="681">
        <v>1</v>
      </c>
      <c r="I511" s="668"/>
      <c r="J511" s="668"/>
      <c r="K511" s="681">
        <v>0</v>
      </c>
      <c r="L511" s="668">
        <v>4</v>
      </c>
      <c r="M511" s="669">
        <v>518.48</v>
      </c>
    </row>
    <row r="512" spans="1:13" ht="14.4" customHeight="1" x14ac:dyDescent="0.3">
      <c r="A512" s="664" t="s">
        <v>3989</v>
      </c>
      <c r="B512" s="665" t="s">
        <v>3699</v>
      </c>
      <c r="C512" s="665" t="s">
        <v>5311</v>
      </c>
      <c r="D512" s="665" t="s">
        <v>5312</v>
      </c>
      <c r="E512" s="665" t="s">
        <v>5313</v>
      </c>
      <c r="F512" s="668">
        <v>2</v>
      </c>
      <c r="G512" s="668">
        <v>640.41999999999996</v>
      </c>
      <c r="H512" s="681">
        <v>1</v>
      </c>
      <c r="I512" s="668"/>
      <c r="J512" s="668"/>
      <c r="K512" s="681">
        <v>0</v>
      </c>
      <c r="L512" s="668">
        <v>2</v>
      </c>
      <c r="M512" s="669">
        <v>640.41999999999996</v>
      </c>
    </row>
    <row r="513" spans="1:13" ht="14.4" customHeight="1" x14ac:dyDescent="0.3">
      <c r="A513" s="664" t="s">
        <v>3989</v>
      </c>
      <c r="B513" s="665" t="s">
        <v>3731</v>
      </c>
      <c r="C513" s="665" t="s">
        <v>4452</v>
      </c>
      <c r="D513" s="665" t="s">
        <v>4453</v>
      </c>
      <c r="E513" s="665" t="s">
        <v>4186</v>
      </c>
      <c r="F513" s="668">
        <v>12</v>
      </c>
      <c r="G513" s="668">
        <v>348.24</v>
      </c>
      <c r="H513" s="681">
        <v>1</v>
      </c>
      <c r="I513" s="668"/>
      <c r="J513" s="668"/>
      <c r="K513" s="681">
        <v>0</v>
      </c>
      <c r="L513" s="668">
        <v>12</v>
      </c>
      <c r="M513" s="669">
        <v>348.24</v>
      </c>
    </row>
    <row r="514" spans="1:13" ht="14.4" customHeight="1" x14ac:dyDescent="0.3">
      <c r="A514" s="664" t="s">
        <v>3989</v>
      </c>
      <c r="B514" s="665" t="s">
        <v>3747</v>
      </c>
      <c r="C514" s="665" t="s">
        <v>2851</v>
      </c>
      <c r="D514" s="665" t="s">
        <v>3748</v>
      </c>
      <c r="E514" s="665" t="s">
        <v>3750</v>
      </c>
      <c r="F514" s="668"/>
      <c r="G514" s="668"/>
      <c r="H514" s="681">
        <v>0</v>
      </c>
      <c r="I514" s="668">
        <v>5</v>
      </c>
      <c r="J514" s="668">
        <v>1311.15</v>
      </c>
      <c r="K514" s="681">
        <v>1</v>
      </c>
      <c r="L514" s="668">
        <v>5</v>
      </c>
      <c r="M514" s="669">
        <v>1311.15</v>
      </c>
    </row>
    <row r="515" spans="1:13" ht="14.4" customHeight="1" x14ac:dyDescent="0.3">
      <c r="A515" s="664" t="s">
        <v>3989</v>
      </c>
      <c r="B515" s="665" t="s">
        <v>3747</v>
      </c>
      <c r="C515" s="665" t="s">
        <v>2921</v>
      </c>
      <c r="D515" s="665" t="s">
        <v>2774</v>
      </c>
      <c r="E515" s="665" t="s">
        <v>3756</v>
      </c>
      <c r="F515" s="668"/>
      <c r="G515" s="668"/>
      <c r="H515" s="681">
        <v>0</v>
      </c>
      <c r="I515" s="668">
        <v>7</v>
      </c>
      <c r="J515" s="668">
        <v>3671.1500000000005</v>
      </c>
      <c r="K515" s="681">
        <v>1</v>
      </c>
      <c r="L515" s="668">
        <v>7</v>
      </c>
      <c r="M515" s="669">
        <v>3671.1500000000005</v>
      </c>
    </row>
    <row r="516" spans="1:13" ht="14.4" customHeight="1" x14ac:dyDescent="0.3">
      <c r="A516" s="664" t="s">
        <v>3989</v>
      </c>
      <c r="B516" s="665" t="s">
        <v>3775</v>
      </c>
      <c r="C516" s="665" t="s">
        <v>2981</v>
      </c>
      <c r="D516" s="665" t="s">
        <v>2613</v>
      </c>
      <c r="E516" s="665" t="s">
        <v>3777</v>
      </c>
      <c r="F516" s="668"/>
      <c r="G516" s="668"/>
      <c r="H516" s="681">
        <v>0</v>
      </c>
      <c r="I516" s="668">
        <v>1</v>
      </c>
      <c r="J516" s="668">
        <v>145.66999999999999</v>
      </c>
      <c r="K516" s="681">
        <v>1</v>
      </c>
      <c r="L516" s="668">
        <v>1</v>
      </c>
      <c r="M516" s="669">
        <v>145.66999999999999</v>
      </c>
    </row>
    <row r="517" spans="1:13" ht="14.4" customHeight="1" x14ac:dyDescent="0.3">
      <c r="A517" s="664" t="s">
        <v>3989</v>
      </c>
      <c r="B517" s="665" t="s">
        <v>3780</v>
      </c>
      <c r="C517" s="665" t="s">
        <v>5268</v>
      </c>
      <c r="D517" s="665" t="s">
        <v>2724</v>
      </c>
      <c r="E517" s="665" t="s">
        <v>3786</v>
      </c>
      <c r="F517" s="668">
        <v>5</v>
      </c>
      <c r="G517" s="668">
        <v>0</v>
      </c>
      <c r="H517" s="681"/>
      <c r="I517" s="668"/>
      <c r="J517" s="668"/>
      <c r="K517" s="681"/>
      <c r="L517" s="668">
        <v>5</v>
      </c>
      <c r="M517" s="669">
        <v>0</v>
      </c>
    </row>
    <row r="518" spans="1:13" ht="14.4" customHeight="1" x14ac:dyDescent="0.3">
      <c r="A518" s="664" t="s">
        <v>3989</v>
      </c>
      <c r="B518" s="665" t="s">
        <v>3780</v>
      </c>
      <c r="C518" s="665" t="s">
        <v>5274</v>
      </c>
      <c r="D518" s="665" t="s">
        <v>2724</v>
      </c>
      <c r="E518" s="665" t="s">
        <v>3786</v>
      </c>
      <c r="F518" s="668">
        <v>1</v>
      </c>
      <c r="G518" s="668">
        <v>0</v>
      </c>
      <c r="H518" s="681"/>
      <c r="I518" s="668"/>
      <c r="J518" s="668"/>
      <c r="K518" s="681"/>
      <c r="L518" s="668">
        <v>1</v>
      </c>
      <c r="M518" s="669">
        <v>0</v>
      </c>
    </row>
    <row r="519" spans="1:13" ht="14.4" customHeight="1" x14ac:dyDescent="0.3">
      <c r="A519" s="664" t="s">
        <v>3989</v>
      </c>
      <c r="B519" s="665" t="s">
        <v>3780</v>
      </c>
      <c r="C519" s="665" t="s">
        <v>5231</v>
      </c>
      <c r="D519" s="665" t="s">
        <v>5232</v>
      </c>
      <c r="E519" s="665" t="s">
        <v>5233</v>
      </c>
      <c r="F519" s="668"/>
      <c r="G519" s="668"/>
      <c r="H519" s="681">
        <v>0</v>
      </c>
      <c r="I519" s="668">
        <v>1</v>
      </c>
      <c r="J519" s="668">
        <v>176.59</v>
      </c>
      <c r="K519" s="681">
        <v>1</v>
      </c>
      <c r="L519" s="668">
        <v>1</v>
      </c>
      <c r="M519" s="669">
        <v>176.59</v>
      </c>
    </row>
    <row r="520" spans="1:13" ht="14.4" customHeight="1" x14ac:dyDescent="0.3">
      <c r="A520" s="664" t="s">
        <v>3989</v>
      </c>
      <c r="B520" s="665" t="s">
        <v>3780</v>
      </c>
      <c r="C520" s="665" t="s">
        <v>2716</v>
      </c>
      <c r="D520" s="665" t="s">
        <v>3781</v>
      </c>
      <c r="E520" s="665" t="s">
        <v>3722</v>
      </c>
      <c r="F520" s="668"/>
      <c r="G520" s="668"/>
      <c r="H520" s="681">
        <v>0</v>
      </c>
      <c r="I520" s="668">
        <v>1</v>
      </c>
      <c r="J520" s="668">
        <v>58.86</v>
      </c>
      <c r="K520" s="681">
        <v>1</v>
      </c>
      <c r="L520" s="668">
        <v>1</v>
      </c>
      <c r="M520" s="669">
        <v>58.86</v>
      </c>
    </row>
    <row r="521" spans="1:13" ht="14.4" customHeight="1" x14ac:dyDescent="0.3">
      <c r="A521" s="664" t="s">
        <v>3989</v>
      </c>
      <c r="B521" s="665" t="s">
        <v>3780</v>
      </c>
      <c r="C521" s="665" t="s">
        <v>5269</v>
      </c>
      <c r="D521" s="665" t="s">
        <v>3781</v>
      </c>
      <c r="E521" s="665" t="s">
        <v>3739</v>
      </c>
      <c r="F521" s="668">
        <v>5</v>
      </c>
      <c r="G521" s="668">
        <v>0</v>
      </c>
      <c r="H521" s="681"/>
      <c r="I521" s="668"/>
      <c r="J521" s="668"/>
      <c r="K521" s="681"/>
      <c r="L521" s="668">
        <v>5</v>
      </c>
      <c r="M521" s="669">
        <v>0</v>
      </c>
    </row>
    <row r="522" spans="1:13" ht="14.4" customHeight="1" x14ac:dyDescent="0.3">
      <c r="A522" s="664" t="s">
        <v>3989</v>
      </c>
      <c r="B522" s="665" t="s">
        <v>3780</v>
      </c>
      <c r="C522" s="665" t="s">
        <v>5270</v>
      </c>
      <c r="D522" s="665" t="s">
        <v>3781</v>
      </c>
      <c r="E522" s="665" t="s">
        <v>3739</v>
      </c>
      <c r="F522" s="668">
        <v>7</v>
      </c>
      <c r="G522" s="668">
        <v>0</v>
      </c>
      <c r="H522" s="681"/>
      <c r="I522" s="668"/>
      <c r="J522" s="668"/>
      <c r="K522" s="681"/>
      <c r="L522" s="668">
        <v>7</v>
      </c>
      <c r="M522" s="669">
        <v>0</v>
      </c>
    </row>
    <row r="523" spans="1:13" ht="14.4" customHeight="1" x14ac:dyDescent="0.3">
      <c r="A523" s="664" t="s">
        <v>3989</v>
      </c>
      <c r="B523" s="665" t="s">
        <v>3780</v>
      </c>
      <c r="C523" s="665" t="s">
        <v>5271</v>
      </c>
      <c r="D523" s="665" t="s">
        <v>2838</v>
      </c>
      <c r="E523" s="665" t="s">
        <v>5272</v>
      </c>
      <c r="F523" s="668">
        <v>1</v>
      </c>
      <c r="G523" s="668">
        <v>0</v>
      </c>
      <c r="H523" s="681"/>
      <c r="I523" s="668"/>
      <c r="J523" s="668"/>
      <c r="K523" s="681"/>
      <c r="L523" s="668">
        <v>1</v>
      </c>
      <c r="M523" s="669">
        <v>0</v>
      </c>
    </row>
    <row r="524" spans="1:13" ht="14.4" customHeight="1" x14ac:dyDescent="0.3">
      <c r="A524" s="664" t="s">
        <v>3989</v>
      </c>
      <c r="B524" s="665" t="s">
        <v>3780</v>
      </c>
      <c r="C524" s="665" t="s">
        <v>5273</v>
      </c>
      <c r="D524" s="665" t="s">
        <v>2838</v>
      </c>
      <c r="E524" s="665" t="s">
        <v>5272</v>
      </c>
      <c r="F524" s="668">
        <v>2</v>
      </c>
      <c r="G524" s="668">
        <v>0</v>
      </c>
      <c r="H524" s="681"/>
      <c r="I524" s="668"/>
      <c r="J524" s="668"/>
      <c r="K524" s="681"/>
      <c r="L524" s="668">
        <v>2</v>
      </c>
      <c r="M524" s="669">
        <v>0</v>
      </c>
    </row>
    <row r="525" spans="1:13" ht="14.4" customHeight="1" x14ac:dyDescent="0.3">
      <c r="A525" s="664" t="s">
        <v>3989</v>
      </c>
      <c r="B525" s="665" t="s">
        <v>3785</v>
      </c>
      <c r="C525" s="665" t="s">
        <v>2858</v>
      </c>
      <c r="D525" s="665" t="s">
        <v>2859</v>
      </c>
      <c r="E525" s="665" t="s">
        <v>3722</v>
      </c>
      <c r="F525" s="668"/>
      <c r="G525" s="668"/>
      <c r="H525" s="681">
        <v>0</v>
      </c>
      <c r="I525" s="668">
        <v>1</v>
      </c>
      <c r="J525" s="668">
        <v>117.73</v>
      </c>
      <c r="K525" s="681">
        <v>1</v>
      </c>
      <c r="L525" s="668">
        <v>1</v>
      </c>
      <c r="M525" s="669">
        <v>117.73</v>
      </c>
    </row>
    <row r="526" spans="1:13" ht="14.4" customHeight="1" x14ac:dyDescent="0.3">
      <c r="A526" s="664" t="s">
        <v>3989</v>
      </c>
      <c r="B526" s="665" t="s">
        <v>3785</v>
      </c>
      <c r="C526" s="665" t="s">
        <v>2760</v>
      </c>
      <c r="D526" s="665" t="s">
        <v>2761</v>
      </c>
      <c r="E526" s="665" t="s">
        <v>3786</v>
      </c>
      <c r="F526" s="668"/>
      <c r="G526" s="668"/>
      <c r="H526" s="681">
        <v>0</v>
      </c>
      <c r="I526" s="668">
        <v>2</v>
      </c>
      <c r="J526" s="668">
        <v>1086.72</v>
      </c>
      <c r="K526" s="681">
        <v>1</v>
      </c>
      <c r="L526" s="668">
        <v>2</v>
      </c>
      <c r="M526" s="669">
        <v>1086.72</v>
      </c>
    </row>
    <row r="527" spans="1:13" ht="14.4" customHeight="1" x14ac:dyDescent="0.3">
      <c r="A527" s="664" t="s">
        <v>3989</v>
      </c>
      <c r="B527" s="665" t="s">
        <v>3802</v>
      </c>
      <c r="C527" s="665" t="s">
        <v>3037</v>
      </c>
      <c r="D527" s="665" t="s">
        <v>3038</v>
      </c>
      <c r="E527" s="665" t="s">
        <v>3806</v>
      </c>
      <c r="F527" s="668"/>
      <c r="G527" s="668"/>
      <c r="H527" s="681">
        <v>0</v>
      </c>
      <c r="I527" s="668">
        <v>1</v>
      </c>
      <c r="J527" s="668">
        <v>59.27</v>
      </c>
      <c r="K527" s="681">
        <v>1</v>
      </c>
      <c r="L527" s="668">
        <v>1</v>
      </c>
      <c r="M527" s="669">
        <v>59.27</v>
      </c>
    </row>
    <row r="528" spans="1:13" ht="14.4" customHeight="1" x14ac:dyDescent="0.3">
      <c r="A528" s="664" t="s">
        <v>3989</v>
      </c>
      <c r="B528" s="665" t="s">
        <v>3904</v>
      </c>
      <c r="C528" s="665" t="s">
        <v>2825</v>
      </c>
      <c r="D528" s="665" t="s">
        <v>3905</v>
      </c>
      <c r="E528" s="665" t="s">
        <v>3906</v>
      </c>
      <c r="F528" s="668"/>
      <c r="G528" s="668"/>
      <c r="H528" s="681">
        <v>0</v>
      </c>
      <c r="I528" s="668">
        <v>3</v>
      </c>
      <c r="J528" s="668">
        <v>42.33</v>
      </c>
      <c r="K528" s="681">
        <v>1</v>
      </c>
      <c r="L528" s="668">
        <v>3</v>
      </c>
      <c r="M528" s="669">
        <v>42.33</v>
      </c>
    </row>
    <row r="529" spans="1:13" ht="14.4" customHeight="1" x14ac:dyDescent="0.3">
      <c r="A529" s="664" t="s">
        <v>3989</v>
      </c>
      <c r="B529" s="665" t="s">
        <v>3943</v>
      </c>
      <c r="C529" s="665" t="s">
        <v>2875</v>
      </c>
      <c r="D529" s="665" t="s">
        <v>2593</v>
      </c>
      <c r="E529" s="665" t="s">
        <v>3739</v>
      </c>
      <c r="F529" s="668"/>
      <c r="G529" s="668"/>
      <c r="H529" s="681">
        <v>0</v>
      </c>
      <c r="I529" s="668">
        <v>2</v>
      </c>
      <c r="J529" s="668">
        <v>414.9</v>
      </c>
      <c r="K529" s="681">
        <v>1</v>
      </c>
      <c r="L529" s="668">
        <v>2</v>
      </c>
      <c r="M529" s="669">
        <v>414.9</v>
      </c>
    </row>
    <row r="530" spans="1:13" ht="14.4" customHeight="1" thickBot="1" x14ac:dyDescent="0.35">
      <c r="A530" s="670" t="s">
        <v>3989</v>
      </c>
      <c r="B530" s="671" t="s">
        <v>3638</v>
      </c>
      <c r="C530" s="671" t="s">
        <v>2953</v>
      </c>
      <c r="D530" s="671" t="s">
        <v>2688</v>
      </c>
      <c r="E530" s="671" t="s">
        <v>3640</v>
      </c>
      <c r="F530" s="674"/>
      <c r="G530" s="674"/>
      <c r="H530" s="682">
        <v>0</v>
      </c>
      <c r="I530" s="674">
        <v>3</v>
      </c>
      <c r="J530" s="674">
        <v>401.82</v>
      </c>
      <c r="K530" s="682">
        <v>1</v>
      </c>
      <c r="L530" s="674">
        <v>3</v>
      </c>
      <c r="M530" s="675">
        <v>401.82</v>
      </c>
    </row>
  </sheetData>
  <autoFilter ref="A5:M1005"/>
  <mergeCells count="4">
    <mergeCell ref="A1:M1"/>
    <mergeCell ref="F4:H4"/>
    <mergeCell ref="I4:K4"/>
    <mergeCell ref="L4:M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41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337" customWidth="1"/>
    <col min="2" max="2" width="61.109375" style="337" customWidth="1"/>
    <col min="3" max="3" width="9.5546875" style="254" customWidth="1"/>
    <col min="4" max="4" width="9.5546875" style="338" customWidth="1"/>
    <col min="5" max="5" width="2.21875" style="338" customWidth="1"/>
    <col min="6" max="6" width="9.5546875" style="339" customWidth="1"/>
    <col min="7" max="7" width="9.5546875" style="336" customWidth="1"/>
    <col min="8" max="9" width="9.5546875" style="254" customWidth="1"/>
    <col min="10" max="10" width="0" style="254" hidden="1" customWidth="1"/>
    <col min="11" max="16384" width="8.88671875" style="254"/>
  </cols>
  <sheetData>
    <row r="1" spans="1:10" ht="18.600000000000001" customHeight="1" thickBot="1" x14ac:dyDescent="0.4">
      <c r="A1" s="510" t="s">
        <v>178</v>
      </c>
      <c r="B1" s="511"/>
      <c r="C1" s="511"/>
      <c r="D1" s="511"/>
      <c r="E1" s="511"/>
      <c r="F1" s="511"/>
      <c r="G1" s="482"/>
      <c r="H1" s="512"/>
      <c r="I1" s="512"/>
    </row>
    <row r="2" spans="1:10" ht="14.4" customHeight="1" thickBot="1" x14ac:dyDescent="0.35">
      <c r="A2" s="382" t="s">
        <v>310</v>
      </c>
      <c r="B2" s="335"/>
      <c r="C2" s="335"/>
      <c r="D2" s="335"/>
      <c r="E2" s="335"/>
      <c r="F2" s="335"/>
    </row>
    <row r="3" spans="1:10" ht="14.4" customHeight="1" thickBot="1" x14ac:dyDescent="0.35">
      <c r="A3" s="382"/>
      <c r="B3" s="335"/>
      <c r="C3" s="442">
        <v>2014</v>
      </c>
      <c r="D3" s="443">
        <v>2015</v>
      </c>
      <c r="E3" s="11"/>
      <c r="F3" s="505">
        <v>2016</v>
      </c>
      <c r="G3" s="506"/>
      <c r="H3" s="506"/>
      <c r="I3" s="507"/>
    </row>
    <row r="4" spans="1:10" ht="14.4" customHeight="1" thickBot="1" x14ac:dyDescent="0.35">
      <c r="A4" s="447" t="s">
        <v>0</v>
      </c>
      <c r="B4" s="448" t="s">
        <v>257</v>
      </c>
      <c r="C4" s="508" t="s">
        <v>94</v>
      </c>
      <c r="D4" s="509"/>
      <c r="E4" s="449"/>
      <c r="F4" s="444" t="s">
        <v>94</v>
      </c>
      <c r="G4" s="445" t="s">
        <v>95</v>
      </c>
      <c r="H4" s="445" t="s">
        <v>69</v>
      </c>
      <c r="I4" s="446" t="s">
        <v>96</v>
      </c>
    </row>
    <row r="5" spans="1:10" ht="14.4" customHeight="1" x14ac:dyDescent="0.3">
      <c r="A5" s="648" t="s">
        <v>520</v>
      </c>
      <c r="B5" s="649" t="s">
        <v>521</v>
      </c>
      <c r="C5" s="650" t="s">
        <v>522</v>
      </c>
      <c r="D5" s="650" t="s">
        <v>522</v>
      </c>
      <c r="E5" s="650"/>
      <c r="F5" s="650" t="s">
        <v>522</v>
      </c>
      <c r="G5" s="650" t="s">
        <v>522</v>
      </c>
      <c r="H5" s="650" t="s">
        <v>522</v>
      </c>
      <c r="I5" s="651" t="s">
        <v>522</v>
      </c>
      <c r="J5" s="652" t="s">
        <v>74</v>
      </c>
    </row>
    <row r="6" spans="1:10" ht="14.4" customHeight="1" x14ac:dyDescent="0.3">
      <c r="A6" s="648" t="s">
        <v>520</v>
      </c>
      <c r="B6" s="649" t="s">
        <v>331</v>
      </c>
      <c r="C6" s="650">
        <v>6.7190300000000001</v>
      </c>
      <c r="D6" s="650">
        <v>8.1400299999999994</v>
      </c>
      <c r="E6" s="650"/>
      <c r="F6" s="650">
        <v>11.623610000000001</v>
      </c>
      <c r="G6" s="650">
        <v>7.333333995382084</v>
      </c>
      <c r="H6" s="650">
        <v>4.2902760046179171</v>
      </c>
      <c r="I6" s="651">
        <v>1.5850375841765247</v>
      </c>
      <c r="J6" s="652" t="s">
        <v>1</v>
      </c>
    </row>
    <row r="7" spans="1:10" ht="14.4" customHeight="1" x14ac:dyDescent="0.3">
      <c r="A7" s="648" t="s">
        <v>520</v>
      </c>
      <c r="B7" s="649" t="s">
        <v>332</v>
      </c>
      <c r="C7" s="650">
        <v>0.47916000000000003</v>
      </c>
      <c r="D7" s="650">
        <v>0.79089000000000009</v>
      </c>
      <c r="E7" s="650"/>
      <c r="F7" s="650">
        <v>0.47916000000000003</v>
      </c>
      <c r="G7" s="650">
        <v>0.72498256545091666</v>
      </c>
      <c r="H7" s="650">
        <v>-0.24582256545091663</v>
      </c>
      <c r="I7" s="651">
        <v>0.66092623855302968</v>
      </c>
      <c r="J7" s="652" t="s">
        <v>1</v>
      </c>
    </row>
    <row r="8" spans="1:10" ht="14.4" customHeight="1" x14ac:dyDescent="0.3">
      <c r="A8" s="648" t="s">
        <v>520</v>
      </c>
      <c r="B8" s="649" t="s">
        <v>333</v>
      </c>
      <c r="C8" s="650">
        <v>232.32644000000002</v>
      </c>
      <c r="D8" s="650">
        <v>241.50081</v>
      </c>
      <c r="E8" s="650"/>
      <c r="F8" s="650">
        <v>250.05118999999999</v>
      </c>
      <c r="G8" s="650">
        <v>230.08335410513749</v>
      </c>
      <c r="H8" s="650">
        <v>19.967835894862503</v>
      </c>
      <c r="I8" s="651">
        <v>1.0867852260435065</v>
      </c>
      <c r="J8" s="652" t="s">
        <v>1</v>
      </c>
    </row>
    <row r="9" spans="1:10" ht="14.4" customHeight="1" x14ac:dyDescent="0.3">
      <c r="A9" s="648" t="s">
        <v>520</v>
      </c>
      <c r="B9" s="649" t="s">
        <v>334</v>
      </c>
      <c r="C9" s="650">
        <v>223.58584999999999</v>
      </c>
      <c r="D9" s="650">
        <v>230.32394000000005</v>
      </c>
      <c r="E9" s="650"/>
      <c r="F9" s="650">
        <v>271.27356999999995</v>
      </c>
      <c r="G9" s="650">
        <v>321.0803801467149</v>
      </c>
      <c r="H9" s="650">
        <v>-49.806810146714952</v>
      </c>
      <c r="I9" s="651">
        <v>0.84487744120660324</v>
      </c>
      <c r="J9" s="652" t="s">
        <v>1</v>
      </c>
    </row>
    <row r="10" spans="1:10" ht="14.4" customHeight="1" x14ac:dyDescent="0.3">
      <c r="A10" s="648" t="s">
        <v>520</v>
      </c>
      <c r="B10" s="649" t="s">
        <v>335</v>
      </c>
      <c r="C10" s="650">
        <v>45.413900000000005</v>
      </c>
      <c r="D10" s="650">
        <v>39.764600000000002</v>
      </c>
      <c r="E10" s="650"/>
      <c r="F10" s="650">
        <v>43.378899999998005</v>
      </c>
      <c r="G10" s="650">
        <v>45.833337471142841</v>
      </c>
      <c r="H10" s="650">
        <v>-2.4544374711448356</v>
      </c>
      <c r="I10" s="651">
        <v>0.94644864182779231</v>
      </c>
      <c r="J10" s="652" t="s">
        <v>1</v>
      </c>
    </row>
    <row r="11" spans="1:10" ht="14.4" customHeight="1" x14ac:dyDescent="0.3">
      <c r="A11" s="648" t="s">
        <v>520</v>
      </c>
      <c r="B11" s="649" t="s">
        <v>336</v>
      </c>
      <c r="C11" s="650">
        <v>0</v>
      </c>
      <c r="D11" s="650">
        <v>0</v>
      </c>
      <c r="E11" s="650"/>
      <c r="F11" s="650">
        <v>0.98099999999999998</v>
      </c>
      <c r="G11" s="650">
        <v>0</v>
      </c>
      <c r="H11" s="650">
        <v>0.98099999999999998</v>
      </c>
      <c r="I11" s="651" t="s">
        <v>522</v>
      </c>
      <c r="J11" s="652" t="s">
        <v>1</v>
      </c>
    </row>
    <row r="12" spans="1:10" ht="14.4" customHeight="1" x14ac:dyDescent="0.3">
      <c r="A12" s="648" t="s">
        <v>520</v>
      </c>
      <c r="B12" s="649" t="s">
        <v>337</v>
      </c>
      <c r="C12" s="650">
        <v>7.4610000000000012</v>
      </c>
      <c r="D12" s="650">
        <v>10.246540000000001</v>
      </c>
      <c r="E12" s="650"/>
      <c r="F12" s="650">
        <v>10.970999999998998</v>
      </c>
      <c r="G12" s="650">
        <v>9.1666674942278341</v>
      </c>
      <c r="H12" s="650">
        <v>1.8043325057711641</v>
      </c>
      <c r="I12" s="651">
        <v>1.1968362555865952</v>
      </c>
      <c r="J12" s="652" t="s">
        <v>1</v>
      </c>
    </row>
    <row r="13" spans="1:10" ht="14.4" customHeight="1" x14ac:dyDescent="0.3">
      <c r="A13" s="648" t="s">
        <v>520</v>
      </c>
      <c r="B13" s="649" t="s">
        <v>338</v>
      </c>
      <c r="C13" s="650">
        <v>111.02050000000001</v>
      </c>
      <c r="D13" s="650">
        <v>99.814999999999003</v>
      </c>
      <c r="E13" s="650"/>
      <c r="F13" s="650">
        <v>101.37473999999899</v>
      </c>
      <c r="G13" s="650">
        <v>111.83334342958892</v>
      </c>
      <c r="H13" s="650">
        <v>-10.458603429589928</v>
      </c>
      <c r="I13" s="651">
        <v>0.9064804546760713</v>
      </c>
      <c r="J13" s="652" t="s">
        <v>1</v>
      </c>
    </row>
    <row r="14" spans="1:10" ht="14.4" customHeight="1" x14ac:dyDescent="0.3">
      <c r="A14" s="648" t="s">
        <v>520</v>
      </c>
      <c r="B14" s="649" t="s">
        <v>339</v>
      </c>
      <c r="C14" s="650">
        <v>2.6778</v>
      </c>
      <c r="D14" s="650">
        <v>4.01675</v>
      </c>
      <c r="E14" s="650"/>
      <c r="F14" s="650">
        <v>4.8200399999999997</v>
      </c>
      <c r="G14" s="650">
        <v>4.5833337471139171</v>
      </c>
      <c r="H14" s="650">
        <v>0.2367062528860826</v>
      </c>
      <c r="I14" s="651">
        <v>1.0516449959672114</v>
      </c>
      <c r="J14" s="652" t="s">
        <v>1</v>
      </c>
    </row>
    <row r="15" spans="1:10" ht="14.4" customHeight="1" x14ac:dyDescent="0.3">
      <c r="A15" s="648" t="s">
        <v>520</v>
      </c>
      <c r="B15" s="649" t="s">
        <v>340</v>
      </c>
      <c r="C15" s="650" t="s">
        <v>522</v>
      </c>
      <c r="D15" s="650">
        <v>0.15540000000000001</v>
      </c>
      <c r="E15" s="650"/>
      <c r="F15" s="650">
        <v>0.43384999999899998</v>
      </c>
      <c r="G15" s="650">
        <v>0.14245001285991665</v>
      </c>
      <c r="H15" s="650">
        <v>0.29139998713908333</v>
      </c>
      <c r="I15" s="651">
        <v>3.0456297706736044</v>
      </c>
      <c r="J15" s="652" t="s">
        <v>1</v>
      </c>
    </row>
    <row r="16" spans="1:10" ht="14.4" customHeight="1" x14ac:dyDescent="0.3">
      <c r="A16" s="648" t="s">
        <v>520</v>
      </c>
      <c r="B16" s="649" t="s">
        <v>523</v>
      </c>
      <c r="C16" s="650">
        <v>629.68368000000009</v>
      </c>
      <c r="D16" s="650">
        <v>634.7539599999991</v>
      </c>
      <c r="E16" s="650"/>
      <c r="F16" s="650">
        <v>695.38705999999479</v>
      </c>
      <c r="G16" s="650">
        <v>730.78118296761886</v>
      </c>
      <c r="H16" s="650">
        <v>-35.394122967624071</v>
      </c>
      <c r="I16" s="651">
        <v>0.95156672914880958</v>
      </c>
      <c r="J16" s="652" t="s">
        <v>524</v>
      </c>
    </row>
    <row r="18" spans="1:10" ht="14.4" customHeight="1" x14ac:dyDescent="0.3">
      <c r="A18" s="648" t="s">
        <v>520</v>
      </c>
      <c r="B18" s="649" t="s">
        <v>521</v>
      </c>
      <c r="C18" s="650" t="s">
        <v>522</v>
      </c>
      <c r="D18" s="650" t="s">
        <v>522</v>
      </c>
      <c r="E18" s="650"/>
      <c r="F18" s="650" t="s">
        <v>522</v>
      </c>
      <c r="G18" s="650" t="s">
        <v>522</v>
      </c>
      <c r="H18" s="650" t="s">
        <v>522</v>
      </c>
      <c r="I18" s="651" t="s">
        <v>522</v>
      </c>
      <c r="J18" s="652" t="s">
        <v>74</v>
      </c>
    </row>
    <row r="19" spans="1:10" ht="14.4" customHeight="1" x14ac:dyDescent="0.3">
      <c r="A19" s="648" t="s">
        <v>530</v>
      </c>
      <c r="B19" s="649" t="s">
        <v>531</v>
      </c>
      <c r="C19" s="650" t="s">
        <v>522</v>
      </c>
      <c r="D19" s="650" t="s">
        <v>522</v>
      </c>
      <c r="E19" s="650"/>
      <c r="F19" s="650" t="s">
        <v>522</v>
      </c>
      <c r="G19" s="650" t="s">
        <v>522</v>
      </c>
      <c r="H19" s="650" t="s">
        <v>522</v>
      </c>
      <c r="I19" s="651" t="s">
        <v>522</v>
      </c>
      <c r="J19" s="652" t="s">
        <v>0</v>
      </c>
    </row>
    <row r="20" spans="1:10" ht="14.4" customHeight="1" x14ac:dyDescent="0.3">
      <c r="A20" s="648" t="s">
        <v>530</v>
      </c>
      <c r="B20" s="649" t="s">
        <v>331</v>
      </c>
      <c r="C20" s="650">
        <v>6.7190300000000001</v>
      </c>
      <c r="D20" s="650">
        <v>8.1400299999999994</v>
      </c>
      <c r="E20" s="650"/>
      <c r="F20" s="650">
        <v>11.623610000000001</v>
      </c>
      <c r="G20" s="650">
        <v>7.333333995382084</v>
      </c>
      <c r="H20" s="650">
        <v>4.2902760046179171</v>
      </c>
      <c r="I20" s="651">
        <v>1.5850375841765247</v>
      </c>
      <c r="J20" s="652" t="s">
        <v>1</v>
      </c>
    </row>
    <row r="21" spans="1:10" ht="14.4" customHeight="1" x14ac:dyDescent="0.3">
      <c r="A21" s="648" t="s">
        <v>530</v>
      </c>
      <c r="B21" s="649" t="s">
        <v>332</v>
      </c>
      <c r="C21" s="650">
        <v>0.47916000000000003</v>
      </c>
      <c r="D21" s="650">
        <v>0.79089000000000009</v>
      </c>
      <c r="E21" s="650"/>
      <c r="F21" s="650">
        <v>0.47916000000000003</v>
      </c>
      <c r="G21" s="650">
        <v>0.72498256545091666</v>
      </c>
      <c r="H21" s="650">
        <v>-0.24582256545091663</v>
      </c>
      <c r="I21" s="651">
        <v>0.66092623855302968</v>
      </c>
      <c r="J21" s="652" t="s">
        <v>1</v>
      </c>
    </row>
    <row r="22" spans="1:10" ht="14.4" customHeight="1" x14ac:dyDescent="0.3">
      <c r="A22" s="648" t="s">
        <v>530</v>
      </c>
      <c r="B22" s="649" t="s">
        <v>333</v>
      </c>
      <c r="C22" s="650">
        <v>231.59104000000002</v>
      </c>
      <c r="D22" s="650">
        <v>241.32388</v>
      </c>
      <c r="E22" s="650"/>
      <c r="F22" s="650">
        <v>249.92386999999999</v>
      </c>
      <c r="G22" s="650">
        <v>229.93195014345233</v>
      </c>
      <c r="H22" s="650">
        <v>19.991919856547668</v>
      </c>
      <c r="I22" s="651">
        <v>1.0869471156317114</v>
      </c>
      <c r="J22" s="652" t="s">
        <v>1</v>
      </c>
    </row>
    <row r="23" spans="1:10" ht="14.4" customHeight="1" x14ac:dyDescent="0.3">
      <c r="A23" s="648" t="s">
        <v>530</v>
      </c>
      <c r="B23" s="649" t="s">
        <v>334</v>
      </c>
      <c r="C23" s="650">
        <v>209.55685</v>
      </c>
      <c r="D23" s="650">
        <v>215.68440000000004</v>
      </c>
      <c r="E23" s="650"/>
      <c r="F23" s="650">
        <v>260.99831999999998</v>
      </c>
      <c r="G23" s="650">
        <v>307.26095931330622</v>
      </c>
      <c r="H23" s="650">
        <v>-46.262639313306238</v>
      </c>
      <c r="I23" s="651">
        <v>0.84943534832183676</v>
      </c>
      <c r="J23" s="652" t="s">
        <v>1</v>
      </c>
    </row>
    <row r="24" spans="1:10" ht="14.4" customHeight="1" x14ac:dyDescent="0.3">
      <c r="A24" s="648" t="s">
        <v>530</v>
      </c>
      <c r="B24" s="649" t="s">
        <v>335</v>
      </c>
      <c r="C24" s="650">
        <v>41.328900000000004</v>
      </c>
      <c r="D24" s="650">
        <v>35.679600000000001</v>
      </c>
      <c r="E24" s="650"/>
      <c r="F24" s="650">
        <v>39.702399999999002</v>
      </c>
      <c r="G24" s="650">
        <v>41.440771210046087</v>
      </c>
      <c r="H24" s="650">
        <v>-1.7383712100470845</v>
      </c>
      <c r="I24" s="651">
        <v>0.95805166845867806</v>
      </c>
      <c r="J24" s="652" t="s">
        <v>1</v>
      </c>
    </row>
    <row r="25" spans="1:10" ht="14.4" customHeight="1" x14ac:dyDescent="0.3">
      <c r="A25" s="648" t="s">
        <v>530</v>
      </c>
      <c r="B25" s="649" t="s">
        <v>336</v>
      </c>
      <c r="C25" s="650">
        <v>0</v>
      </c>
      <c r="D25" s="650" t="s">
        <v>522</v>
      </c>
      <c r="E25" s="650"/>
      <c r="F25" s="650">
        <v>0.98099999999999998</v>
      </c>
      <c r="G25" s="650">
        <v>0</v>
      </c>
      <c r="H25" s="650">
        <v>0.98099999999999998</v>
      </c>
      <c r="I25" s="651" t="s">
        <v>522</v>
      </c>
      <c r="J25" s="652" t="s">
        <v>1</v>
      </c>
    </row>
    <row r="26" spans="1:10" ht="14.4" customHeight="1" x14ac:dyDescent="0.3">
      <c r="A26" s="648" t="s">
        <v>530</v>
      </c>
      <c r="B26" s="649" t="s">
        <v>337</v>
      </c>
      <c r="C26" s="650">
        <v>6.6870000000000012</v>
      </c>
      <c r="D26" s="650">
        <v>9.7605400000000007</v>
      </c>
      <c r="E26" s="650"/>
      <c r="F26" s="650">
        <v>10.104999999998999</v>
      </c>
      <c r="G26" s="650">
        <v>8.7336972797369175</v>
      </c>
      <c r="H26" s="650">
        <v>1.3713027202620811</v>
      </c>
      <c r="I26" s="651">
        <v>1.1570128522136489</v>
      </c>
      <c r="J26" s="652" t="s">
        <v>1</v>
      </c>
    </row>
    <row r="27" spans="1:10" ht="14.4" customHeight="1" x14ac:dyDescent="0.3">
      <c r="A27" s="648" t="s">
        <v>530</v>
      </c>
      <c r="B27" s="649" t="s">
        <v>338</v>
      </c>
      <c r="C27" s="650">
        <v>111.02050000000001</v>
      </c>
      <c r="D27" s="650">
        <v>99.814999999999003</v>
      </c>
      <c r="E27" s="650"/>
      <c r="F27" s="650">
        <v>101.37473999999899</v>
      </c>
      <c r="G27" s="650">
        <v>111.83334342958892</v>
      </c>
      <c r="H27" s="650">
        <v>-10.458603429589928</v>
      </c>
      <c r="I27" s="651">
        <v>0.9064804546760713</v>
      </c>
      <c r="J27" s="652" t="s">
        <v>1</v>
      </c>
    </row>
    <row r="28" spans="1:10" ht="14.4" customHeight="1" x14ac:dyDescent="0.3">
      <c r="A28" s="648" t="s">
        <v>530</v>
      </c>
      <c r="B28" s="649" t="s">
        <v>339</v>
      </c>
      <c r="C28" s="650">
        <v>2.6778</v>
      </c>
      <c r="D28" s="650">
        <v>4.01675</v>
      </c>
      <c r="E28" s="650"/>
      <c r="F28" s="650">
        <v>4.8200399999999997</v>
      </c>
      <c r="G28" s="650">
        <v>4.5833337471139171</v>
      </c>
      <c r="H28" s="650">
        <v>0.2367062528860826</v>
      </c>
      <c r="I28" s="651">
        <v>1.0516449959672114</v>
      </c>
      <c r="J28" s="652" t="s">
        <v>1</v>
      </c>
    </row>
    <row r="29" spans="1:10" ht="14.4" customHeight="1" x14ac:dyDescent="0.3">
      <c r="A29" s="648" t="s">
        <v>530</v>
      </c>
      <c r="B29" s="649" t="s">
        <v>340</v>
      </c>
      <c r="C29" s="650" t="s">
        <v>522</v>
      </c>
      <c r="D29" s="650">
        <v>0.15540000000000001</v>
      </c>
      <c r="E29" s="650"/>
      <c r="F29" s="650">
        <v>0.43384999999899998</v>
      </c>
      <c r="G29" s="650">
        <v>0.14245001285991665</v>
      </c>
      <c r="H29" s="650">
        <v>0.29139998713908333</v>
      </c>
      <c r="I29" s="651">
        <v>3.0456297706736044</v>
      </c>
      <c r="J29" s="652" t="s">
        <v>1</v>
      </c>
    </row>
    <row r="30" spans="1:10" ht="14.4" customHeight="1" x14ac:dyDescent="0.3">
      <c r="A30" s="648" t="s">
        <v>530</v>
      </c>
      <c r="B30" s="649" t="s">
        <v>532</v>
      </c>
      <c r="C30" s="650">
        <v>610.06028000000003</v>
      </c>
      <c r="D30" s="650">
        <v>615.36648999999898</v>
      </c>
      <c r="E30" s="650"/>
      <c r="F30" s="650">
        <v>680.44198999999583</v>
      </c>
      <c r="G30" s="650">
        <v>711.98482169693739</v>
      </c>
      <c r="H30" s="650">
        <v>-31.542831696941562</v>
      </c>
      <c r="I30" s="651">
        <v>0.95569732565118071</v>
      </c>
      <c r="J30" s="652" t="s">
        <v>528</v>
      </c>
    </row>
    <row r="31" spans="1:10" ht="14.4" customHeight="1" x14ac:dyDescent="0.3">
      <c r="A31" s="648" t="s">
        <v>522</v>
      </c>
      <c r="B31" s="649" t="s">
        <v>522</v>
      </c>
      <c r="C31" s="650" t="s">
        <v>522</v>
      </c>
      <c r="D31" s="650" t="s">
        <v>522</v>
      </c>
      <c r="E31" s="650"/>
      <c r="F31" s="650" t="s">
        <v>522</v>
      </c>
      <c r="G31" s="650" t="s">
        <v>522</v>
      </c>
      <c r="H31" s="650" t="s">
        <v>522</v>
      </c>
      <c r="I31" s="651" t="s">
        <v>522</v>
      </c>
      <c r="J31" s="652" t="s">
        <v>529</v>
      </c>
    </row>
    <row r="32" spans="1:10" ht="14.4" customHeight="1" x14ac:dyDescent="0.3">
      <c r="A32" s="648" t="s">
        <v>533</v>
      </c>
      <c r="B32" s="649" t="s">
        <v>534</v>
      </c>
      <c r="C32" s="650" t="s">
        <v>522</v>
      </c>
      <c r="D32" s="650" t="s">
        <v>522</v>
      </c>
      <c r="E32" s="650"/>
      <c r="F32" s="650" t="s">
        <v>522</v>
      </c>
      <c r="G32" s="650" t="s">
        <v>522</v>
      </c>
      <c r="H32" s="650" t="s">
        <v>522</v>
      </c>
      <c r="I32" s="651" t="s">
        <v>522</v>
      </c>
      <c r="J32" s="652" t="s">
        <v>0</v>
      </c>
    </row>
    <row r="33" spans="1:10" ht="14.4" customHeight="1" x14ac:dyDescent="0.3">
      <c r="A33" s="648" t="s">
        <v>533</v>
      </c>
      <c r="B33" s="649" t="s">
        <v>333</v>
      </c>
      <c r="C33" s="650">
        <v>0.73540000000000005</v>
      </c>
      <c r="D33" s="650">
        <v>0.17693</v>
      </c>
      <c r="E33" s="650"/>
      <c r="F33" s="650">
        <v>0.12731999999999999</v>
      </c>
      <c r="G33" s="650">
        <v>0.15140396168516668</v>
      </c>
      <c r="H33" s="650">
        <v>-2.4083961685166688E-2</v>
      </c>
      <c r="I33" s="651">
        <v>0.84092911825354011</v>
      </c>
      <c r="J33" s="652" t="s">
        <v>1</v>
      </c>
    </row>
    <row r="34" spans="1:10" ht="14.4" customHeight="1" x14ac:dyDescent="0.3">
      <c r="A34" s="648" t="s">
        <v>533</v>
      </c>
      <c r="B34" s="649" t="s">
        <v>334</v>
      </c>
      <c r="C34" s="650">
        <v>14.029000000000002</v>
      </c>
      <c r="D34" s="650">
        <v>14.63954</v>
      </c>
      <c r="E34" s="650"/>
      <c r="F34" s="650">
        <v>10.27525</v>
      </c>
      <c r="G34" s="650">
        <v>13.819420833408667</v>
      </c>
      <c r="H34" s="650">
        <v>-3.5441708334086677</v>
      </c>
      <c r="I34" s="651">
        <v>0.74353694875254261</v>
      </c>
      <c r="J34" s="652" t="s">
        <v>1</v>
      </c>
    </row>
    <row r="35" spans="1:10" ht="14.4" customHeight="1" x14ac:dyDescent="0.3">
      <c r="A35" s="648" t="s">
        <v>533</v>
      </c>
      <c r="B35" s="649" t="s">
        <v>335</v>
      </c>
      <c r="C35" s="650">
        <v>4.0849999999999991</v>
      </c>
      <c r="D35" s="650">
        <v>4.0849999999999991</v>
      </c>
      <c r="E35" s="650"/>
      <c r="F35" s="650">
        <v>3.6764999999989998</v>
      </c>
      <c r="G35" s="650">
        <v>4.39256626109675</v>
      </c>
      <c r="H35" s="650">
        <v>-0.71606626109775018</v>
      </c>
      <c r="I35" s="651">
        <v>0.83698225171019724</v>
      </c>
      <c r="J35" s="652" t="s">
        <v>1</v>
      </c>
    </row>
    <row r="36" spans="1:10" ht="14.4" customHeight="1" x14ac:dyDescent="0.3">
      <c r="A36" s="648" t="s">
        <v>533</v>
      </c>
      <c r="B36" s="649" t="s">
        <v>336</v>
      </c>
      <c r="C36" s="650" t="s">
        <v>522</v>
      </c>
      <c r="D36" s="650">
        <v>0</v>
      </c>
      <c r="E36" s="650"/>
      <c r="F36" s="650" t="s">
        <v>522</v>
      </c>
      <c r="G36" s="650" t="s">
        <v>522</v>
      </c>
      <c r="H36" s="650" t="s">
        <v>522</v>
      </c>
      <c r="I36" s="651" t="s">
        <v>522</v>
      </c>
      <c r="J36" s="652" t="s">
        <v>1</v>
      </c>
    </row>
    <row r="37" spans="1:10" ht="14.4" customHeight="1" x14ac:dyDescent="0.3">
      <c r="A37" s="648" t="s">
        <v>533</v>
      </c>
      <c r="B37" s="649" t="s">
        <v>337</v>
      </c>
      <c r="C37" s="650">
        <v>0.77400000000000002</v>
      </c>
      <c r="D37" s="650">
        <v>0.48599999999999999</v>
      </c>
      <c r="E37" s="650"/>
      <c r="F37" s="650">
        <v>0.86599999999999988</v>
      </c>
      <c r="G37" s="650">
        <v>0.43297021449091666</v>
      </c>
      <c r="H37" s="650">
        <v>0.43302978550908322</v>
      </c>
      <c r="I37" s="651">
        <v>2.0001375868735836</v>
      </c>
      <c r="J37" s="652" t="s">
        <v>1</v>
      </c>
    </row>
    <row r="38" spans="1:10" ht="14.4" customHeight="1" x14ac:dyDescent="0.3">
      <c r="A38" s="648" t="s">
        <v>533</v>
      </c>
      <c r="B38" s="649" t="s">
        <v>338</v>
      </c>
      <c r="C38" s="650">
        <v>0</v>
      </c>
      <c r="D38" s="650" t="s">
        <v>522</v>
      </c>
      <c r="E38" s="650"/>
      <c r="F38" s="650" t="s">
        <v>522</v>
      </c>
      <c r="G38" s="650" t="s">
        <v>522</v>
      </c>
      <c r="H38" s="650" t="s">
        <v>522</v>
      </c>
      <c r="I38" s="651" t="s">
        <v>522</v>
      </c>
      <c r="J38" s="652" t="s">
        <v>1</v>
      </c>
    </row>
    <row r="39" spans="1:10" ht="14.4" customHeight="1" x14ac:dyDescent="0.3">
      <c r="A39" s="648" t="s">
        <v>533</v>
      </c>
      <c r="B39" s="649" t="s">
        <v>535</v>
      </c>
      <c r="C39" s="650">
        <v>19.623400000000004</v>
      </c>
      <c r="D39" s="650">
        <v>19.38747</v>
      </c>
      <c r="E39" s="650"/>
      <c r="F39" s="650">
        <v>14.945069999998999</v>
      </c>
      <c r="G39" s="650">
        <v>18.796361270681501</v>
      </c>
      <c r="H39" s="650">
        <v>-3.851291270682502</v>
      </c>
      <c r="I39" s="651">
        <v>0.79510442392434044</v>
      </c>
      <c r="J39" s="652" t="s">
        <v>528</v>
      </c>
    </row>
    <row r="40" spans="1:10" ht="14.4" customHeight="1" x14ac:dyDescent="0.3">
      <c r="A40" s="648" t="s">
        <v>522</v>
      </c>
      <c r="B40" s="649" t="s">
        <v>522</v>
      </c>
      <c r="C40" s="650" t="s">
        <v>522</v>
      </c>
      <c r="D40" s="650" t="s">
        <v>522</v>
      </c>
      <c r="E40" s="650"/>
      <c r="F40" s="650" t="s">
        <v>522</v>
      </c>
      <c r="G40" s="650" t="s">
        <v>522</v>
      </c>
      <c r="H40" s="650" t="s">
        <v>522</v>
      </c>
      <c r="I40" s="651" t="s">
        <v>522</v>
      </c>
      <c r="J40" s="652" t="s">
        <v>529</v>
      </c>
    </row>
    <row r="41" spans="1:10" ht="14.4" customHeight="1" x14ac:dyDescent="0.3">
      <c r="A41" s="648" t="s">
        <v>520</v>
      </c>
      <c r="B41" s="649" t="s">
        <v>523</v>
      </c>
      <c r="C41" s="650">
        <v>629.68368000000009</v>
      </c>
      <c r="D41" s="650">
        <v>634.75395999999898</v>
      </c>
      <c r="E41" s="650"/>
      <c r="F41" s="650">
        <v>695.3870599999949</v>
      </c>
      <c r="G41" s="650">
        <v>730.78118296761886</v>
      </c>
      <c r="H41" s="650">
        <v>-35.394122967623957</v>
      </c>
      <c r="I41" s="651">
        <v>0.95156672914880969</v>
      </c>
      <c r="J41" s="652" t="s">
        <v>524</v>
      </c>
    </row>
  </sheetData>
  <mergeCells count="3">
    <mergeCell ref="A1:I1"/>
    <mergeCell ref="F3:I3"/>
    <mergeCell ref="C4:D4"/>
  </mergeCells>
  <conditionalFormatting sqref="F17 F42:F65537">
    <cfRule type="cellIs" dxfId="42" priority="18" stopIfTrue="1" operator="greaterThan">
      <formula>1</formula>
    </cfRule>
  </conditionalFormatting>
  <conditionalFormatting sqref="H5:H16">
    <cfRule type="expression" dxfId="41" priority="14">
      <formula>$H5&gt;0</formula>
    </cfRule>
  </conditionalFormatting>
  <conditionalFormatting sqref="I5:I16">
    <cfRule type="expression" dxfId="40" priority="15">
      <formula>$I5&gt;1</formula>
    </cfRule>
  </conditionalFormatting>
  <conditionalFormatting sqref="B5:B16">
    <cfRule type="expression" dxfId="39" priority="11">
      <formula>OR($J5="NS",$J5="SumaNS",$J5="Účet")</formula>
    </cfRule>
  </conditionalFormatting>
  <conditionalFormatting sqref="F5:I16 B5:D16">
    <cfRule type="expression" dxfId="38" priority="17">
      <formula>AND($J5&lt;&gt;"",$J5&lt;&gt;"mezeraKL")</formula>
    </cfRule>
  </conditionalFormatting>
  <conditionalFormatting sqref="B5:D16 F5:I16">
    <cfRule type="expression" dxfId="37" priority="12">
      <formula>OR($J5="KL",$J5="SumaKL")</formula>
    </cfRule>
    <cfRule type="expression" priority="16" stopIfTrue="1">
      <formula>OR($J5="mezeraNS",$J5="mezeraKL")</formula>
    </cfRule>
  </conditionalFormatting>
  <conditionalFormatting sqref="B5:D16 F5:I16">
    <cfRule type="expression" dxfId="36" priority="13">
      <formula>OR($J5="SumaNS",$J5="NS")</formula>
    </cfRule>
  </conditionalFormatting>
  <conditionalFormatting sqref="A5:A16">
    <cfRule type="expression" dxfId="35" priority="9">
      <formula>AND($J5&lt;&gt;"mezeraKL",$J5&lt;&gt;"")</formula>
    </cfRule>
  </conditionalFormatting>
  <conditionalFormatting sqref="A5:A16">
    <cfRule type="expression" dxfId="34" priority="10">
      <formula>AND($J5&lt;&gt;"",$J5&lt;&gt;"mezeraKL")</formula>
    </cfRule>
  </conditionalFormatting>
  <conditionalFormatting sqref="H18:H41">
    <cfRule type="expression" dxfId="33" priority="5">
      <formula>$H18&gt;0</formula>
    </cfRule>
  </conditionalFormatting>
  <conditionalFormatting sqref="A18:A41">
    <cfRule type="expression" dxfId="32" priority="2">
      <formula>AND($J18&lt;&gt;"mezeraKL",$J18&lt;&gt;"")</formula>
    </cfRule>
  </conditionalFormatting>
  <conditionalFormatting sqref="I18:I41">
    <cfRule type="expression" dxfId="31" priority="6">
      <formula>$I18&gt;1</formula>
    </cfRule>
  </conditionalFormatting>
  <conditionalFormatting sqref="B18:B41">
    <cfRule type="expression" dxfId="30" priority="1">
      <formula>OR($J18="NS",$J18="SumaNS",$J18="Účet")</formula>
    </cfRule>
  </conditionalFormatting>
  <conditionalFormatting sqref="A18:D41 F18:I41">
    <cfRule type="expression" dxfId="29" priority="8">
      <formula>AND($J18&lt;&gt;"",$J18&lt;&gt;"mezeraKL")</formula>
    </cfRule>
  </conditionalFormatting>
  <conditionalFormatting sqref="B18:D41 F18:I41">
    <cfRule type="expression" dxfId="28" priority="3">
      <formula>OR($J18="KL",$J18="SumaKL")</formula>
    </cfRule>
    <cfRule type="expression" priority="7" stopIfTrue="1">
      <formula>OR($J18="mezeraNS",$J18="mezeraKL")</formula>
    </cfRule>
  </conditionalFormatting>
  <conditionalFormatting sqref="B18:D41 F18:I41">
    <cfRule type="expression" dxfId="27" priority="4">
      <formula>OR($J18="SumaNS",$J18="NS")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206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254" hidden="1" customWidth="1" outlineLevel="1"/>
    <col min="2" max="2" width="28.33203125" style="254" hidden="1" customWidth="1" outlineLevel="1"/>
    <col min="3" max="3" width="5.33203125" style="338" bestFit="1" customWidth="1" collapsed="1"/>
    <col min="4" max="4" width="18.77734375" style="342" customWidth="1"/>
    <col min="5" max="5" width="9" style="338" bestFit="1" customWidth="1"/>
    <col min="6" max="6" width="18.77734375" style="342" customWidth="1"/>
    <col min="7" max="7" width="12.44140625" style="338" hidden="1" customWidth="1" outlineLevel="1"/>
    <col min="8" max="8" width="25.77734375" style="338" customWidth="1" collapsed="1"/>
    <col min="9" max="9" width="7.77734375" style="336" customWidth="1"/>
    <col min="10" max="10" width="10" style="336" customWidth="1"/>
    <col min="11" max="11" width="11.109375" style="336" customWidth="1"/>
    <col min="12" max="16384" width="8.88671875" style="254"/>
  </cols>
  <sheetData>
    <row r="1" spans="1:11" ht="18.600000000000001" customHeight="1" thickBot="1" x14ac:dyDescent="0.4">
      <c r="A1" s="517" t="s">
        <v>5710</v>
      </c>
      <c r="B1" s="482"/>
      <c r="C1" s="482"/>
      <c r="D1" s="482"/>
      <c r="E1" s="482"/>
      <c r="F1" s="482"/>
      <c r="G1" s="482"/>
      <c r="H1" s="482"/>
      <c r="I1" s="482"/>
      <c r="J1" s="482"/>
      <c r="K1" s="482"/>
    </row>
    <row r="2" spans="1:11" ht="14.4" customHeight="1" thickBot="1" x14ac:dyDescent="0.35">
      <c r="A2" s="382" t="s">
        <v>310</v>
      </c>
      <c r="B2" s="66"/>
      <c r="C2" s="340"/>
      <c r="D2" s="340"/>
      <c r="E2" s="340"/>
      <c r="F2" s="340"/>
      <c r="G2" s="340"/>
      <c r="H2" s="340"/>
      <c r="I2" s="341"/>
      <c r="J2" s="341"/>
      <c r="K2" s="341"/>
    </row>
    <row r="3" spans="1:11" ht="14.4" customHeight="1" thickBot="1" x14ac:dyDescent="0.35">
      <c r="A3" s="66"/>
      <c r="B3" s="66"/>
      <c r="C3" s="513"/>
      <c r="D3" s="514"/>
      <c r="E3" s="514"/>
      <c r="F3" s="514"/>
      <c r="G3" s="514"/>
      <c r="H3" s="267" t="s">
        <v>159</v>
      </c>
      <c r="I3" s="207">
        <f>IF(J3&lt;&gt;0,K3/J3,0)</f>
        <v>2.8292794762197389</v>
      </c>
      <c r="J3" s="207">
        <f>SUBTOTAL(9,J5:J1048576)</f>
        <v>245792</v>
      </c>
      <c r="K3" s="208">
        <f>SUBTOTAL(9,K5:K1048576)</f>
        <v>695414.26101900206</v>
      </c>
    </row>
    <row r="4" spans="1:11" s="337" customFormat="1" ht="14.4" customHeight="1" thickBot="1" x14ac:dyDescent="0.35">
      <c r="A4" s="756" t="s">
        <v>4</v>
      </c>
      <c r="B4" s="757" t="s">
        <v>5</v>
      </c>
      <c r="C4" s="757" t="s">
        <v>0</v>
      </c>
      <c r="D4" s="757" t="s">
        <v>6</v>
      </c>
      <c r="E4" s="757" t="s">
        <v>7</v>
      </c>
      <c r="F4" s="757" t="s">
        <v>1</v>
      </c>
      <c r="G4" s="757" t="s">
        <v>90</v>
      </c>
      <c r="H4" s="655" t="s">
        <v>11</v>
      </c>
      <c r="I4" s="656" t="s">
        <v>184</v>
      </c>
      <c r="J4" s="656" t="s">
        <v>13</v>
      </c>
      <c r="K4" s="657" t="s">
        <v>201</v>
      </c>
    </row>
    <row r="5" spans="1:11" ht="14.4" customHeight="1" x14ac:dyDescent="0.3">
      <c r="A5" s="739" t="s">
        <v>520</v>
      </c>
      <c r="B5" s="740" t="s">
        <v>521</v>
      </c>
      <c r="C5" s="743" t="s">
        <v>530</v>
      </c>
      <c r="D5" s="758" t="s">
        <v>3521</v>
      </c>
      <c r="E5" s="743" t="s">
        <v>5690</v>
      </c>
      <c r="F5" s="758" t="s">
        <v>5691</v>
      </c>
      <c r="G5" s="743" t="s">
        <v>5337</v>
      </c>
      <c r="H5" s="743" t="s">
        <v>5338</v>
      </c>
      <c r="I5" s="229">
        <v>42.443333333333335</v>
      </c>
      <c r="J5" s="229">
        <v>19</v>
      </c>
      <c r="K5" s="753">
        <v>806.46</v>
      </c>
    </row>
    <row r="6" spans="1:11" ht="14.4" customHeight="1" x14ac:dyDescent="0.3">
      <c r="A6" s="664" t="s">
        <v>520</v>
      </c>
      <c r="B6" s="665" t="s">
        <v>521</v>
      </c>
      <c r="C6" s="666" t="s">
        <v>530</v>
      </c>
      <c r="D6" s="667" t="s">
        <v>3521</v>
      </c>
      <c r="E6" s="666" t="s">
        <v>5690</v>
      </c>
      <c r="F6" s="667" t="s">
        <v>5691</v>
      </c>
      <c r="G6" s="666" t="s">
        <v>5339</v>
      </c>
      <c r="H6" s="666" t="s">
        <v>5340</v>
      </c>
      <c r="I6" s="668">
        <v>4.3006666666666664</v>
      </c>
      <c r="J6" s="668">
        <v>360</v>
      </c>
      <c r="K6" s="669">
        <v>1548.2400000000005</v>
      </c>
    </row>
    <row r="7" spans="1:11" ht="14.4" customHeight="1" x14ac:dyDescent="0.3">
      <c r="A7" s="664" t="s">
        <v>520</v>
      </c>
      <c r="B7" s="665" t="s">
        <v>521</v>
      </c>
      <c r="C7" s="666" t="s">
        <v>530</v>
      </c>
      <c r="D7" s="667" t="s">
        <v>3521</v>
      </c>
      <c r="E7" s="666" t="s">
        <v>5690</v>
      </c>
      <c r="F7" s="667" t="s">
        <v>5691</v>
      </c>
      <c r="G7" s="666" t="s">
        <v>5341</v>
      </c>
      <c r="H7" s="666" t="s">
        <v>5342</v>
      </c>
      <c r="I7" s="668">
        <v>4.8436363636363637</v>
      </c>
      <c r="J7" s="668">
        <v>800</v>
      </c>
      <c r="K7" s="669">
        <v>3874.5</v>
      </c>
    </row>
    <row r="8" spans="1:11" ht="14.4" customHeight="1" x14ac:dyDescent="0.3">
      <c r="A8" s="664" t="s">
        <v>520</v>
      </c>
      <c r="B8" s="665" t="s">
        <v>521</v>
      </c>
      <c r="C8" s="666" t="s">
        <v>530</v>
      </c>
      <c r="D8" s="667" t="s">
        <v>3521</v>
      </c>
      <c r="E8" s="666" t="s">
        <v>5690</v>
      </c>
      <c r="F8" s="667" t="s">
        <v>5691</v>
      </c>
      <c r="G8" s="666" t="s">
        <v>5343</v>
      </c>
      <c r="H8" s="666" t="s">
        <v>5344</v>
      </c>
      <c r="I8" s="668">
        <v>93.724999999999994</v>
      </c>
      <c r="J8" s="668">
        <v>16</v>
      </c>
      <c r="K8" s="669">
        <v>1499.6399999999999</v>
      </c>
    </row>
    <row r="9" spans="1:11" ht="14.4" customHeight="1" x14ac:dyDescent="0.3">
      <c r="A9" s="664" t="s">
        <v>520</v>
      </c>
      <c r="B9" s="665" t="s">
        <v>521</v>
      </c>
      <c r="C9" s="666" t="s">
        <v>530</v>
      </c>
      <c r="D9" s="667" t="s">
        <v>3521</v>
      </c>
      <c r="E9" s="666" t="s">
        <v>5690</v>
      </c>
      <c r="F9" s="667" t="s">
        <v>5691</v>
      </c>
      <c r="G9" s="666" t="s">
        <v>5345</v>
      </c>
      <c r="H9" s="666" t="s">
        <v>5346</v>
      </c>
      <c r="I9" s="668">
        <v>73.212000000000018</v>
      </c>
      <c r="J9" s="668">
        <v>170</v>
      </c>
      <c r="K9" s="669">
        <v>12446.26</v>
      </c>
    </row>
    <row r="10" spans="1:11" ht="14.4" customHeight="1" x14ac:dyDescent="0.3">
      <c r="A10" s="664" t="s">
        <v>520</v>
      </c>
      <c r="B10" s="665" t="s">
        <v>521</v>
      </c>
      <c r="C10" s="666" t="s">
        <v>530</v>
      </c>
      <c r="D10" s="667" t="s">
        <v>3521</v>
      </c>
      <c r="E10" s="666" t="s">
        <v>5690</v>
      </c>
      <c r="F10" s="667" t="s">
        <v>5691</v>
      </c>
      <c r="G10" s="666" t="s">
        <v>5347</v>
      </c>
      <c r="H10" s="666" t="s">
        <v>5348</v>
      </c>
      <c r="I10" s="668">
        <v>3.2656250000000004</v>
      </c>
      <c r="J10" s="668">
        <v>860</v>
      </c>
      <c r="K10" s="669">
        <v>2808.6000000000004</v>
      </c>
    </row>
    <row r="11" spans="1:11" ht="14.4" customHeight="1" x14ac:dyDescent="0.3">
      <c r="A11" s="664" t="s">
        <v>520</v>
      </c>
      <c r="B11" s="665" t="s">
        <v>521</v>
      </c>
      <c r="C11" s="666" t="s">
        <v>530</v>
      </c>
      <c r="D11" s="667" t="s">
        <v>3521</v>
      </c>
      <c r="E11" s="666" t="s">
        <v>5690</v>
      </c>
      <c r="F11" s="667" t="s">
        <v>5691</v>
      </c>
      <c r="G11" s="666" t="s">
        <v>5349</v>
      </c>
      <c r="H11" s="666" t="s">
        <v>5350</v>
      </c>
      <c r="I11" s="668">
        <v>3.9679999999999991</v>
      </c>
      <c r="J11" s="668">
        <v>1120</v>
      </c>
      <c r="K11" s="669">
        <v>4444.2000000000007</v>
      </c>
    </row>
    <row r="12" spans="1:11" ht="14.4" customHeight="1" x14ac:dyDescent="0.3">
      <c r="A12" s="664" t="s">
        <v>520</v>
      </c>
      <c r="B12" s="665" t="s">
        <v>521</v>
      </c>
      <c r="C12" s="666" t="s">
        <v>530</v>
      </c>
      <c r="D12" s="667" t="s">
        <v>3521</v>
      </c>
      <c r="E12" s="666" t="s">
        <v>5690</v>
      </c>
      <c r="F12" s="667" t="s">
        <v>5691</v>
      </c>
      <c r="G12" s="666" t="s">
        <v>5351</v>
      </c>
      <c r="H12" s="666" t="s">
        <v>5352</v>
      </c>
      <c r="I12" s="668">
        <v>10.119999999999999</v>
      </c>
      <c r="J12" s="668">
        <v>1</v>
      </c>
      <c r="K12" s="669">
        <v>10.119999999999999</v>
      </c>
    </row>
    <row r="13" spans="1:11" ht="14.4" customHeight="1" x14ac:dyDescent="0.3">
      <c r="A13" s="664" t="s">
        <v>520</v>
      </c>
      <c r="B13" s="665" t="s">
        <v>521</v>
      </c>
      <c r="C13" s="666" t="s">
        <v>530</v>
      </c>
      <c r="D13" s="667" t="s">
        <v>3521</v>
      </c>
      <c r="E13" s="666" t="s">
        <v>5690</v>
      </c>
      <c r="F13" s="667" t="s">
        <v>5691</v>
      </c>
      <c r="G13" s="666" t="s">
        <v>5353</v>
      </c>
      <c r="H13" s="666" t="s">
        <v>5354</v>
      </c>
      <c r="I13" s="668">
        <v>28.730625000000007</v>
      </c>
      <c r="J13" s="668">
        <v>72</v>
      </c>
      <c r="K13" s="669">
        <v>2068.6200000000003</v>
      </c>
    </row>
    <row r="14" spans="1:11" ht="14.4" customHeight="1" x14ac:dyDescent="0.3">
      <c r="A14" s="664" t="s">
        <v>520</v>
      </c>
      <c r="B14" s="665" t="s">
        <v>521</v>
      </c>
      <c r="C14" s="666" t="s">
        <v>530</v>
      </c>
      <c r="D14" s="667" t="s">
        <v>3521</v>
      </c>
      <c r="E14" s="666" t="s">
        <v>5690</v>
      </c>
      <c r="F14" s="667" t="s">
        <v>5691</v>
      </c>
      <c r="G14" s="666" t="s">
        <v>5355</v>
      </c>
      <c r="H14" s="666" t="s">
        <v>5356</v>
      </c>
      <c r="I14" s="668">
        <v>4.1100000000000003</v>
      </c>
      <c r="J14" s="668">
        <v>100</v>
      </c>
      <c r="K14" s="669">
        <v>411</v>
      </c>
    </row>
    <row r="15" spans="1:11" ht="14.4" customHeight="1" x14ac:dyDescent="0.3">
      <c r="A15" s="664" t="s">
        <v>520</v>
      </c>
      <c r="B15" s="665" t="s">
        <v>521</v>
      </c>
      <c r="C15" s="666" t="s">
        <v>530</v>
      </c>
      <c r="D15" s="667" t="s">
        <v>3521</v>
      </c>
      <c r="E15" s="666" t="s">
        <v>5690</v>
      </c>
      <c r="F15" s="667" t="s">
        <v>5691</v>
      </c>
      <c r="G15" s="666" t="s">
        <v>5357</v>
      </c>
      <c r="H15" s="666" t="s">
        <v>5358</v>
      </c>
      <c r="I15" s="668">
        <v>6.2450000000000001</v>
      </c>
      <c r="J15" s="668">
        <v>200</v>
      </c>
      <c r="K15" s="669">
        <v>1249</v>
      </c>
    </row>
    <row r="16" spans="1:11" ht="14.4" customHeight="1" x14ac:dyDescent="0.3">
      <c r="A16" s="664" t="s">
        <v>520</v>
      </c>
      <c r="B16" s="665" t="s">
        <v>521</v>
      </c>
      <c r="C16" s="666" t="s">
        <v>530</v>
      </c>
      <c r="D16" s="667" t="s">
        <v>3521</v>
      </c>
      <c r="E16" s="666" t="s">
        <v>5690</v>
      </c>
      <c r="F16" s="667" t="s">
        <v>5691</v>
      </c>
      <c r="G16" s="666" t="s">
        <v>5359</v>
      </c>
      <c r="H16" s="666" t="s">
        <v>5360</v>
      </c>
      <c r="I16" s="668">
        <v>129.26</v>
      </c>
      <c r="J16" s="668">
        <v>205</v>
      </c>
      <c r="K16" s="669">
        <v>26498.3</v>
      </c>
    </row>
    <row r="17" spans="1:11" ht="14.4" customHeight="1" x14ac:dyDescent="0.3">
      <c r="A17" s="664" t="s">
        <v>520</v>
      </c>
      <c r="B17" s="665" t="s">
        <v>521</v>
      </c>
      <c r="C17" s="666" t="s">
        <v>530</v>
      </c>
      <c r="D17" s="667" t="s">
        <v>3521</v>
      </c>
      <c r="E17" s="666" t="s">
        <v>5690</v>
      </c>
      <c r="F17" s="667" t="s">
        <v>5691</v>
      </c>
      <c r="G17" s="666" t="s">
        <v>5361</v>
      </c>
      <c r="H17" s="666" t="s">
        <v>5362</v>
      </c>
      <c r="I17" s="668">
        <v>86.376000000000005</v>
      </c>
      <c r="J17" s="668">
        <v>50</v>
      </c>
      <c r="K17" s="669">
        <v>4318.7700000000004</v>
      </c>
    </row>
    <row r="18" spans="1:11" ht="14.4" customHeight="1" x14ac:dyDescent="0.3">
      <c r="A18" s="664" t="s">
        <v>520</v>
      </c>
      <c r="B18" s="665" t="s">
        <v>521</v>
      </c>
      <c r="C18" s="666" t="s">
        <v>530</v>
      </c>
      <c r="D18" s="667" t="s">
        <v>3521</v>
      </c>
      <c r="E18" s="666" t="s">
        <v>5690</v>
      </c>
      <c r="F18" s="667" t="s">
        <v>5691</v>
      </c>
      <c r="G18" s="666" t="s">
        <v>5363</v>
      </c>
      <c r="H18" s="666" t="s">
        <v>5364</v>
      </c>
      <c r="I18" s="668">
        <v>233.79285714285714</v>
      </c>
      <c r="J18" s="668">
        <v>115</v>
      </c>
      <c r="K18" s="669">
        <v>26886.429999999997</v>
      </c>
    </row>
    <row r="19" spans="1:11" ht="14.4" customHeight="1" x14ac:dyDescent="0.3">
      <c r="A19" s="664" t="s">
        <v>520</v>
      </c>
      <c r="B19" s="665" t="s">
        <v>521</v>
      </c>
      <c r="C19" s="666" t="s">
        <v>530</v>
      </c>
      <c r="D19" s="667" t="s">
        <v>3521</v>
      </c>
      <c r="E19" s="666" t="s">
        <v>5690</v>
      </c>
      <c r="F19" s="667" t="s">
        <v>5691</v>
      </c>
      <c r="G19" s="666" t="s">
        <v>5365</v>
      </c>
      <c r="H19" s="666" t="s">
        <v>5366</v>
      </c>
      <c r="I19" s="668">
        <v>0.43882352941176478</v>
      </c>
      <c r="J19" s="668">
        <v>10100</v>
      </c>
      <c r="K19" s="669">
        <v>4432</v>
      </c>
    </row>
    <row r="20" spans="1:11" ht="14.4" customHeight="1" x14ac:dyDescent="0.3">
      <c r="A20" s="664" t="s">
        <v>520</v>
      </c>
      <c r="B20" s="665" t="s">
        <v>521</v>
      </c>
      <c r="C20" s="666" t="s">
        <v>530</v>
      </c>
      <c r="D20" s="667" t="s">
        <v>3521</v>
      </c>
      <c r="E20" s="666" t="s">
        <v>5690</v>
      </c>
      <c r="F20" s="667" t="s">
        <v>5691</v>
      </c>
      <c r="G20" s="666" t="s">
        <v>5367</v>
      </c>
      <c r="H20" s="666" t="s">
        <v>5368</v>
      </c>
      <c r="I20" s="668">
        <v>30.178000000000004</v>
      </c>
      <c r="J20" s="668">
        <v>350</v>
      </c>
      <c r="K20" s="669">
        <v>10562.25</v>
      </c>
    </row>
    <row r="21" spans="1:11" ht="14.4" customHeight="1" x14ac:dyDescent="0.3">
      <c r="A21" s="664" t="s">
        <v>520</v>
      </c>
      <c r="B21" s="665" t="s">
        <v>521</v>
      </c>
      <c r="C21" s="666" t="s">
        <v>530</v>
      </c>
      <c r="D21" s="667" t="s">
        <v>3521</v>
      </c>
      <c r="E21" s="666" t="s">
        <v>5690</v>
      </c>
      <c r="F21" s="667" t="s">
        <v>5691</v>
      </c>
      <c r="G21" s="666" t="s">
        <v>5369</v>
      </c>
      <c r="H21" s="666" t="s">
        <v>5370</v>
      </c>
      <c r="I21" s="668">
        <v>18.399999999999999</v>
      </c>
      <c r="J21" s="668">
        <v>10</v>
      </c>
      <c r="K21" s="669">
        <v>184</v>
      </c>
    </row>
    <row r="22" spans="1:11" ht="14.4" customHeight="1" x14ac:dyDescent="0.3">
      <c r="A22" s="664" t="s">
        <v>520</v>
      </c>
      <c r="B22" s="665" t="s">
        <v>521</v>
      </c>
      <c r="C22" s="666" t="s">
        <v>530</v>
      </c>
      <c r="D22" s="667" t="s">
        <v>3521</v>
      </c>
      <c r="E22" s="666" t="s">
        <v>5690</v>
      </c>
      <c r="F22" s="667" t="s">
        <v>5691</v>
      </c>
      <c r="G22" s="666" t="s">
        <v>5371</v>
      </c>
      <c r="H22" s="666" t="s">
        <v>5372</v>
      </c>
      <c r="I22" s="668">
        <v>13.04</v>
      </c>
      <c r="J22" s="668">
        <v>100</v>
      </c>
      <c r="K22" s="669">
        <v>1304</v>
      </c>
    </row>
    <row r="23" spans="1:11" ht="14.4" customHeight="1" x14ac:dyDescent="0.3">
      <c r="A23" s="664" t="s">
        <v>520</v>
      </c>
      <c r="B23" s="665" t="s">
        <v>521</v>
      </c>
      <c r="C23" s="666" t="s">
        <v>530</v>
      </c>
      <c r="D23" s="667" t="s">
        <v>3521</v>
      </c>
      <c r="E23" s="666" t="s">
        <v>5690</v>
      </c>
      <c r="F23" s="667" t="s">
        <v>5691</v>
      </c>
      <c r="G23" s="666" t="s">
        <v>5373</v>
      </c>
      <c r="H23" s="666" t="s">
        <v>5374</v>
      </c>
      <c r="I23" s="668">
        <v>8.59</v>
      </c>
      <c r="J23" s="668">
        <v>100</v>
      </c>
      <c r="K23" s="669">
        <v>859</v>
      </c>
    </row>
    <row r="24" spans="1:11" ht="14.4" customHeight="1" x14ac:dyDescent="0.3">
      <c r="A24" s="664" t="s">
        <v>520</v>
      </c>
      <c r="B24" s="665" t="s">
        <v>521</v>
      </c>
      <c r="C24" s="666" t="s">
        <v>530</v>
      </c>
      <c r="D24" s="667" t="s">
        <v>3521</v>
      </c>
      <c r="E24" s="666" t="s">
        <v>5690</v>
      </c>
      <c r="F24" s="667" t="s">
        <v>5691</v>
      </c>
      <c r="G24" s="666" t="s">
        <v>5375</v>
      </c>
      <c r="H24" s="666" t="s">
        <v>5376</v>
      </c>
      <c r="I24" s="668">
        <v>109.30999999999999</v>
      </c>
      <c r="J24" s="668">
        <v>12</v>
      </c>
      <c r="K24" s="669">
        <v>1311.73</v>
      </c>
    </row>
    <row r="25" spans="1:11" ht="14.4" customHeight="1" x14ac:dyDescent="0.3">
      <c r="A25" s="664" t="s">
        <v>520</v>
      </c>
      <c r="B25" s="665" t="s">
        <v>521</v>
      </c>
      <c r="C25" s="666" t="s">
        <v>530</v>
      </c>
      <c r="D25" s="667" t="s">
        <v>3521</v>
      </c>
      <c r="E25" s="666" t="s">
        <v>5690</v>
      </c>
      <c r="F25" s="667" t="s">
        <v>5691</v>
      </c>
      <c r="G25" s="666" t="s">
        <v>5377</v>
      </c>
      <c r="H25" s="666" t="s">
        <v>5378</v>
      </c>
      <c r="I25" s="668">
        <v>0.67</v>
      </c>
      <c r="J25" s="668">
        <v>8500</v>
      </c>
      <c r="K25" s="669">
        <v>5695</v>
      </c>
    </row>
    <row r="26" spans="1:11" ht="14.4" customHeight="1" x14ac:dyDescent="0.3">
      <c r="A26" s="664" t="s">
        <v>520</v>
      </c>
      <c r="B26" s="665" t="s">
        <v>521</v>
      </c>
      <c r="C26" s="666" t="s">
        <v>530</v>
      </c>
      <c r="D26" s="667" t="s">
        <v>3521</v>
      </c>
      <c r="E26" s="666" t="s">
        <v>5690</v>
      </c>
      <c r="F26" s="667" t="s">
        <v>5691</v>
      </c>
      <c r="G26" s="666" t="s">
        <v>5379</v>
      </c>
      <c r="H26" s="666" t="s">
        <v>5380</v>
      </c>
      <c r="I26" s="668">
        <v>3.4333333333333336</v>
      </c>
      <c r="J26" s="668">
        <v>300</v>
      </c>
      <c r="K26" s="669">
        <v>1030</v>
      </c>
    </row>
    <row r="27" spans="1:11" ht="14.4" customHeight="1" x14ac:dyDescent="0.3">
      <c r="A27" s="664" t="s">
        <v>520</v>
      </c>
      <c r="B27" s="665" t="s">
        <v>521</v>
      </c>
      <c r="C27" s="666" t="s">
        <v>530</v>
      </c>
      <c r="D27" s="667" t="s">
        <v>3521</v>
      </c>
      <c r="E27" s="666" t="s">
        <v>5690</v>
      </c>
      <c r="F27" s="667" t="s">
        <v>5691</v>
      </c>
      <c r="G27" s="666" t="s">
        <v>5381</v>
      </c>
      <c r="H27" s="666" t="s">
        <v>5382</v>
      </c>
      <c r="I27" s="668">
        <v>13.018749999999999</v>
      </c>
      <c r="J27" s="668">
        <v>14</v>
      </c>
      <c r="K27" s="669">
        <v>182.27</v>
      </c>
    </row>
    <row r="28" spans="1:11" ht="14.4" customHeight="1" x14ac:dyDescent="0.3">
      <c r="A28" s="664" t="s">
        <v>520</v>
      </c>
      <c r="B28" s="665" t="s">
        <v>521</v>
      </c>
      <c r="C28" s="666" t="s">
        <v>530</v>
      </c>
      <c r="D28" s="667" t="s">
        <v>3521</v>
      </c>
      <c r="E28" s="666" t="s">
        <v>5690</v>
      </c>
      <c r="F28" s="667" t="s">
        <v>5691</v>
      </c>
      <c r="G28" s="666" t="s">
        <v>5383</v>
      </c>
      <c r="H28" s="666" t="s">
        <v>5384</v>
      </c>
      <c r="I28" s="668">
        <v>27.875555555555554</v>
      </c>
      <c r="J28" s="668">
        <v>37</v>
      </c>
      <c r="K28" s="669">
        <v>1031.4000000000001</v>
      </c>
    </row>
    <row r="29" spans="1:11" ht="14.4" customHeight="1" x14ac:dyDescent="0.3">
      <c r="A29" s="664" t="s">
        <v>520</v>
      </c>
      <c r="B29" s="665" t="s">
        <v>521</v>
      </c>
      <c r="C29" s="666" t="s">
        <v>530</v>
      </c>
      <c r="D29" s="667" t="s">
        <v>3521</v>
      </c>
      <c r="E29" s="666" t="s">
        <v>5690</v>
      </c>
      <c r="F29" s="667" t="s">
        <v>5691</v>
      </c>
      <c r="G29" s="666" t="s">
        <v>5385</v>
      </c>
      <c r="H29" s="666" t="s">
        <v>5386</v>
      </c>
      <c r="I29" s="668">
        <v>0.62749999999999995</v>
      </c>
      <c r="J29" s="668">
        <v>1600</v>
      </c>
      <c r="K29" s="669">
        <v>1003</v>
      </c>
    </row>
    <row r="30" spans="1:11" ht="14.4" customHeight="1" x14ac:dyDescent="0.3">
      <c r="A30" s="664" t="s">
        <v>520</v>
      </c>
      <c r="B30" s="665" t="s">
        <v>521</v>
      </c>
      <c r="C30" s="666" t="s">
        <v>530</v>
      </c>
      <c r="D30" s="667" t="s">
        <v>3521</v>
      </c>
      <c r="E30" s="666" t="s">
        <v>5690</v>
      </c>
      <c r="F30" s="667" t="s">
        <v>5691</v>
      </c>
      <c r="G30" s="666" t="s">
        <v>5387</v>
      </c>
      <c r="H30" s="666" t="s">
        <v>5388</v>
      </c>
      <c r="I30" s="668">
        <v>159.55076923076922</v>
      </c>
      <c r="J30" s="668">
        <v>190</v>
      </c>
      <c r="K30" s="669">
        <v>30314.71</v>
      </c>
    </row>
    <row r="31" spans="1:11" ht="14.4" customHeight="1" x14ac:dyDescent="0.3">
      <c r="A31" s="664" t="s">
        <v>520</v>
      </c>
      <c r="B31" s="665" t="s">
        <v>521</v>
      </c>
      <c r="C31" s="666" t="s">
        <v>530</v>
      </c>
      <c r="D31" s="667" t="s">
        <v>3521</v>
      </c>
      <c r="E31" s="666" t="s">
        <v>5690</v>
      </c>
      <c r="F31" s="667" t="s">
        <v>5691</v>
      </c>
      <c r="G31" s="666" t="s">
        <v>5389</v>
      </c>
      <c r="H31" s="666" t="s">
        <v>5390</v>
      </c>
      <c r="I31" s="668">
        <v>3.2433333333333336</v>
      </c>
      <c r="J31" s="668">
        <v>300</v>
      </c>
      <c r="K31" s="669">
        <v>973</v>
      </c>
    </row>
    <row r="32" spans="1:11" ht="14.4" customHeight="1" x14ac:dyDescent="0.3">
      <c r="A32" s="664" t="s">
        <v>520</v>
      </c>
      <c r="B32" s="665" t="s">
        <v>521</v>
      </c>
      <c r="C32" s="666" t="s">
        <v>530</v>
      </c>
      <c r="D32" s="667" t="s">
        <v>3521</v>
      </c>
      <c r="E32" s="666" t="s">
        <v>5690</v>
      </c>
      <c r="F32" s="667" t="s">
        <v>5691</v>
      </c>
      <c r="G32" s="666" t="s">
        <v>5391</v>
      </c>
      <c r="H32" s="666" t="s">
        <v>5392</v>
      </c>
      <c r="I32" s="668">
        <v>1.29</v>
      </c>
      <c r="J32" s="668">
        <v>2000</v>
      </c>
      <c r="K32" s="669">
        <v>2580</v>
      </c>
    </row>
    <row r="33" spans="1:11" ht="14.4" customHeight="1" x14ac:dyDescent="0.3">
      <c r="A33" s="664" t="s">
        <v>520</v>
      </c>
      <c r="B33" s="665" t="s">
        <v>521</v>
      </c>
      <c r="C33" s="666" t="s">
        <v>530</v>
      </c>
      <c r="D33" s="667" t="s">
        <v>3521</v>
      </c>
      <c r="E33" s="666" t="s">
        <v>5690</v>
      </c>
      <c r="F33" s="667" t="s">
        <v>5691</v>
      </c>
      <c r="G33" s="666" t="s">
        <v>5393</v>
      </c>
      <c r="H33" s="666" t="s">
        <v>5394</v>
      </c>
      <c r="I33" s="668">
        <v>283.02</v>
      </c>
      <c r="J33" s="668">
        <v>5</v>
      </c>
      <c r="K33" s="669">
        <v>1415.08</v>
      </c>
    </row>
    <row r="34" spans="1:11" ht="14.4" customHeight="1" x14ac:dyDescent="0.3">
      <c r="A34" s="664" t="s">
        <v>520</v>
      </c>
      <c r="B34" s="665" t="s">
        <v>521</v>
      </c>
      <c r="C34" s="666" t="s">
        <v>530</v>
      </c>
      <c r="D34" s="667" t="s">
        <v>3521</v>
      </c>
      <c r="E34" s="666" t="s">
        <v>5690</v>
      </c>
      <c r="F34" s="667" t="s">
        <v>5691</v>
      </c>
      <c r="G34" s="666" t="s">
        <v>5395</v>
      </c>
      <c r="H34" s="666" t="s">
        <v>5396</v>
      </c>
      <c r="I34" s="668">
        <v>259.89999999999998</v>
      </c>
      <c r="J34" s="668">
        <v>6</v>
      </c>
      <c r="K34" s="669">
        <v>1559.4</v>
      </c>
    </row>
    <row r="35" spans="1:11" ht="14.4" customHeight="1" x14ac:dyDescent="0.3">
      <c r="A35" s="664" t="s">
        <v>520</v>
      </c>
      <c r="B35" s="665" t="s">
        <v>521</v>
      </c>
      <c r="C35" s="666" t="s">
        <v>530</v>
      </c>
      <c r="D35" s="667" t="s">
        <v>3521</v>
      </c>
      <c r="E35" s="666" t="s">
        <v>5690</v>
      </c>
      <c r="F35" s="667" t="s">
        <v>5691</v>
      </c>
      <c r="G35" s="666" t="s">
        <v>5397</v>
      </c>
      <c r="H35" s="666" t="s">
        <v>5398</v>
      </c>
      <c r="I35" s="668">
        <v>12.160000000000002</v>
      </c>
      <c r="J35" s="668">
        <v>50</v>
      </c>
      <c r="K35" s="669">
        <v>608.16</v>
      </c>
    </row>
    <row r="36" spans="1:11" ht="14.4" customHeight="1" x14ac:dyDescent="0.3">
      <c r="A36" s="664" t="s">
        <v>520</v>
      </c>
      <c r="B36" s="665" t="s">
        <v>521</v>
      </c>
      <c r="C36" s="666" t="s">
        <v>530</v>
      </c>
      <c r="D36" s="667" t="s">
        <v>3521</v>
      </c>
      <c r="E36" s="666" t="s">
        <v>5690</v>
      </c>
      <c r="F36" s="667" t="s">
        <v>5691</v>
      </c>
      <c r="G36" s="666" t="s">
        <v>5399</v>
      </c>
      <c r="H36" s="666" t="s">
        <v>5400</v>
      </c>
      <c r="I36" s="668">
        <v>123.18800000000002</v>
      </c>
      <c r="J36" s="668">
        <v>100</v>
      </c>
      <c r="K36" s="669">
        <v>12318.800000000001</v>
      </c>
    </row>
    <row r="37" spans="1:11" ht="14.4" customHeight="1" x14ac:dyDescent="0.3">
      <c r="A37" s="664" t="s">
        <v>520</v>
      </c>
      <c r="B37" s="665" t="s">
        <v>521</v>
      </c>
      <c r="C37" s="666" t="s">
        <v>530</v>
      </c>
      <c r="D37" s="667" t="s">
        <v>3521</v>
      </c>
      <c r="E37" s="666" t="s">
        <v>5690</v>
      </c>
      <c r="F37" s="667" t="s">
        <v>5691</v>
      </c>
      <c r="G37" s="666" t="s">
        <v>5401</v>
      </c>
      <c r="H37" s="666" t="s">
        <v>5402</v>
      </c>
      <c r="I37" s="668">
        <v>124.40833333333335</v>
      </c>
      <c r="J37" s="668">
        <v>85</v>
      </c>
      <c r="K37" s="669">
        <v>10574.65</v>
      </c>
    </row>
    <row r="38" spans="1:11" ht="14.4" customHeight="1" x14ac:dyDescent="0.3">
      <c r="A38" s="664" t="s">
        <v>520</v>
      </c>
      <c r="B38" s="665" t="s">
        <v>521</v>
      </c>
      <c r="C38" s="666" t="s">
        <v>530</v>
      </c>
      <c r="D38" s="667" t="s">
        <v>3521</v>
      </c>
      <c r="E38" s="666" t="s">
        <v>5690</v>
      </c>
      <c r="F38" s="667" t="s">
        <v>5691</v>
      </c>
      <c r="G38" s="666" t="s">
        <v>5403</v>
      </c>
      <c r="H38" s="666" t="s">
        <v>5404</v>
      </c>
      <c r="I38" s="668">
        <v>9.7174999999999994</v>
      </c>
      <c r="J38" s="668">
        <v>58</v>
      </c>
      <c r="K38" s="669">
        <v>563.64</v>
      </c>
    </row>
    <row r="39" spans="1:11" ht="14.4" customHeight="1" x14ac:dyDescent="0.3">
      <c r="A39" s="664" t="s">
        <v>520</v>
      </c>
      <c r="B39" s="665" t="s">
        <v>521</v>
      </c>
      <c r="C39" s="666" t="s">
        <v>530</v>
      </c>
      <c r="D39" s="667" t="s">
        <v>3521</v>
      </c>
      <c r="E39" s="666" t="s">
        <v>5690</v>
      </c>
      <c r="F39" s="667" t="s">
        <v>5691</v>
      </c>
      <c r="G39" s="666" t="s">
        <v>5405</v>
      </c>
      <c r="H39" s="666" t="s">
        <v>5406</v>
      </c>
      <c r="I39" s="668">
        <v>7.51</v>
      </c>
      <c r="J39" s="668">
        <v>46</v>
      </c>
      <c r="K39" s="669">
        <v>345.46</v>
      </c>
    </row>
    <row r="40" spans="1:11" ht="14.4" customHeight="1" x14ac:dyDescent="0.3">
      <c r="A40" s="664" t="s">
        <v>520</v>
      </c>
      <c r="B40" s="665" t="s">
        <v>521</v>
      </c>
      <c r="C40" s="666" t="s">
        <v>530</v>
      </c>
      <c r="D40" s="667" t="s">
        <v>3521</v>
      </c>
      <c r="E40" s="666" t="s">
        <v>5690</v>
      </c>
      <c r="F40" s="667" t="s">
        <v>5691</v>
      </c>
      <c r="G40" s="666" t="s">
        <v>5407</v>
      </c>
      <c r="H40" s="666" t="s">
        <v>5408</v>
      </c>
      <c r="I40" s="668">
        <v>1.5133333333333334</v>
      </c>
      <c r="J40" s="668">
        <v>100</v>
      </c>
      <c r="K40" s="669">
        <v>151.5</v>
      </c>
    </row>
    <row r="41" spans="1:11" ht="14.4" customHeight="1" x14ac:dyDescent="0.3">
      <c r="A41" s="664" t="s">
        <v>520</v>
      </c>
      <c r="B41" s="665" t="s">
        <v>521</v>
      </c>
      <c r="C41" s="666" t="s">
        <v>530</v>
      </c>
      <c r="D41" s="667" t="s">
        <v>3521</v>
      </c>
      <c r="E41" s="666" t="s">
        <v>5690</v>
      </c>
      <c r="F41" s="667" t="s">
        <v>5691</v>
      </c>
      <c r="G41" s="666" t="s">
        <v>5407</v>
      </c>
      <c r="H41" s="666" t="s">
        <v>5409</v>
      </c>
      <c r="I41" s="668">
        <v>1.5200000000000002</v>
      </c>
      <c r="J41" s="668">
        <v>100</v>
      </c>
      <c r="K41" s="669">
        <v>152</v>
      </c>
    </row>
    <row r="42" spans="1:11" ht="14.4" customHeight="1" x14ac:dyDescent="0.3">
      <c r="A42" s="664" t="s">
        <v>520</v>
      </c>
      <c r="B42" s="665" t="s">
        <v>521</v>
      </c>
      <c r="C42" s="666" t="s">
        <v>530</v>
      </c>
      <c r="D42" s="667" t="s">
        <v>3521</v>
      </c>
      <c r="E42" s="666" t="s">
        <v>5690</v>
      </c>
      <c r="F42" s="667" t="s">
        <v>5691</v>
      </c>
      <c r="G42" s="666" t="s">
        <v>5410</v>
      </c>
      <c r="H42" s="666" t="s">
        <v>5411</v>
      </c>
      <c r="I42" s="668">
        <v>2.0659999999999998</v>
      </c>
      <c r="J42" s="668">
        <v>175</v>
      </c>
      <c r="K42" s="669">
        <v>361.5</v>
      </c>
    </row>
    <row r="43" spans="1:11" ht="14.4" customHeight="1" x14ac:dyDescent="0.3">
      <c r="A43" s="664" t="s">
        <v>520</v>
      </c>
      <c r="B43" s="665" t="s">
        <v>521</v>
      </c>
      <c r="C43" s="666" t="s">
        <v>530</v>
      </c>
      <c r="D43" s="667" t="s">
        <v>3521</v>
      </c>
      <c r="E43" s="666" t="s">
        <v>5690</v>
      </c>
      <c r="F43" s="667" t="s">
        <v>5691</v>
      </c>
      <c r="G43" s="666" t="s">
        <v>5412</v>
      </c>
      <c r="H43" s="666" t="s">
        <v>5413</v>
      </c>
      <c r="I43" s="668">
        <v>3.36</v>
      </c>
      <c r="J43" s="668">
        <v>100</v>
      </c>
      <c r="K43" s="669">
        <v>336</v>
      </c>
    </row>
    <row r="44" spans="1:11" ht="14.4" customHeight="1" x14ac:dyDescent="0.3">
      <c r="A44" s="664" t="s">
        <v>520</v>
      </c>
      <c r="B44" s="665" t="s">
        <v>521</v>
      </c>
      <c r="C44" s="666" t="s">
        <v>530</v>
      </c>
      <c r="D44" s="667" t="s">
        <v>3521</v>
      </c>
      <c r="E44" s="666" t="s">
        <v>5690</v>
      </c>
      <c r="F44" s="667" t="s">
        <v>5691</v>
      </c>
      <c r="G44" s="666" t="s">
        <v>5414</v>
      </c>
      <c r="H44" s="666" t="s">
        <v>5415</v>
      </c>
      <c r="I44" s="668">
        <v>727.26</v>
      </c>
      <c r="J44" s="668">
        <v>2</v>
      </c>
      <c r="K44" s="669">
        <v>1454.52</v>
      </c>
    </row>
    <row r="45" spans="1:11" ht="14.4" customHeight="1" x14ac:dyDescent="0.3">
      <c r="A45" s="664" t="s">
        <v>520</v>
      </c>
      <c r="B45" s="665" t="s">
        <v>521</v>
      </c>
      <c r="C45" s="666" t="s">
        <v>530</v>
      </c>
      <c r="D45" s="667" t="s">
        <v>3521</v>
      </c>
      <c r="E45" s="666" t="s">
        <v>5690</v>
      </c>
      <c r="F45" s="667" t="s">
        <v>5691</v>
      </c>
      <c r="G45" s="666" t="s">
        <v>5416</v>
      </c>
      <c r="H45" s="666" t="s">
        <v>5417</v>
      </c>
      <c r="I45" s="668">
        <v>58.53</v>
      </c>
      <c r="J45" s="668">
        <v>110</v>
      </c>
      <c r="K45" s="669">
        <v>6438.68</v>
      </c>
    </row>
    <row r="46" spans="1:11" ht="14.4" customHeight="1" x14ac:dyDescent="0.3">
      <c r="A46" s="664" t="s">
        <v>520</v>
      </c>
      <c r="B46" s="665" t="s">
        <v>521</v>
      </c>
      <c r="C46" s="666" t="s">
        <v>530</v>
      </c>
      <c r="D46" s="667" t="s">
        <v>3521</v>
      </c>
      <c r="E46" s="666" t="s">
        <v>5690</v>
      </c>
      <c r="F46" s="667" t="s">
        <v>5691</v>
      </c>
      <c r="G46" s="666" t="s">
        <v>5418</v>
      </c>
      <c r="H46" s="666" t="s">
        <v>5419</v>
      </c>
      <c r="I46" s="668">
        <v>16.041428571428572</v>
      </c>
      <c r="J46" s="668">
        <v>210</v>
      </c>
      <c r="K46" s="669">
        <v>3368.64</v>
      </c>
    </row>
    <row r="47" spans="1:11" ht="14.4" customHeight="1" x14ac:dyDescent="0.3">
      <c r="A47" s="664" t="s">
        <v>520</v>
      </c>
      <c r="B47" s="665" t="s">
        <v>521</v>
      </c>
      <c r="C47" s="666" t="s">
        <v>530</v>
      </c>
      <c r="D47" s="667" t="s">
        <v>3521</v>
      </c>
      <c r="E47" s="666" t="s">
        <v>5690</v>
      </c>
      <c r="F47" s="667" t="s">
        <v>5691</v>
      </c>
      <c r="G47" s="666" t="s">
        <v>5420</v>
      </c>
      <c r="H47" s="666" t="s">
        <v>5421</v>
      </c>
      <c r="I47" s="668">
        <v>217.81</v>
      </c>
      <c r="J47" s="668">
        <v>25</v>
      </c>
      <c r="K47" s="669">
        <v>5445.25</v>
      </c>
    </row>
    <row r="48" spans="1:11" ht="14.4" customHeight="1" x14ac:dyDescent="0.3">
      <c r="A48" s="664" t="s">
        <v>520</v>
      </c>
      <c r="B48" s="665" t="s">
        <v>521</v>
      </c>
      <c r="C48" s="666" t="s">
        <v>530</v>
      </c>
      <c r="D48" s="667" t="s">
        <v>3521</v>
      </c>
      <c r="E48" s="666" t="s">
        <v>5690</v>
      </c>
      <c r="F48" s="667" t="s">
        <v>5691</v>
      </c>
      <c r="G48" s="666" t="s">
        <v>5422</v>
      </c>
      <c r="H48" s="666" t="s">
        <v>5423</v>
      </c>
      <c r="I48" s="668">
        <v>814.43153846153837</v>
      </c>
      <c r="J48" s="668">
        <v>13</v>
      </c>
      <c r="K48" s="669">
        <v>10587.609999999999</v>
      </c>
    </row>
    <row r="49" spans="1:11" ht="14.4" customHeight="1" x14ac:dyDescent="0.3">
      <c r="A49" s="664" t="s">
        <v>520</v>
      </c>
      <c r="B49" s="665" t="s">
        <v>521</v>
      </c>
      <c r="C49" s="666" t="s">
        <v>530</v>
      </c>
      <c r="D49" s="667" t="s">
        <v>3521</v>
      </c>
      <c r="E49" s="666" t="s">
        <v>5690</v>
      </c>
      <c r="F49" s="667" t="s">
        <v>5691</v>
      </c>
      <c r="G49" s="666" t="s">
        <v>5424</v>
      </c>
      <c r="H49" s="666" t="s">
        <v>5425</v>
      </c>
      <c r="I49" s="668">
        <v>12.596249999999998</v>
      </c>
      <c r="J49" s="668">
        <v>800</v>
      </c>
      <c r="K49" s="669">
        <v>10077.42</v>
      </c>
    </row>
    <row r="50" spans="1:11" ht="14.4" customHeight="1" x14ac:dyDescent="0.3">
      <c r="A50" s="664" t="s">
        <v>520</v>
      </c>
      <c r="B50" s="665" t="s">
        <v>521</v>
      </c>
      <c r="C50" s="666" t="s">
        <v>530</v>
      </c>
      <c r="D50" s="667" t="s">
        <v>3521</v>
      </c>
      <c r="E50" s="666" t="s">
        <v>5690</v>
      </c>
      <c r="F50" s="667" t="s">
        <v>5691</v>
      </c>
      <c r="G50" s="666" t="s">
        <v>5424</v>
      </c>
      <c r="H50" s="666" t="s">
        <v>5426</v>
      </c>
      <c r="I50" s="668">
        <v>12.594999999999999</v>
      </c>
      <c r="J50" s="668">
        <v>200</v>
      </c>
      <c r="K50" s="669">
        <v>2519.4499999999998</v>
      </c>
    </row>
    <row r="51" spans="1:11" ht="14.4" customHeight="1" x14ac:dyDescent="0.3">
      <c r="A51" s="664" t="s">
        <v>520</v>
      </c>
      <c r="B51" s="665" t="s">
        <v>521</v>
      </c>
      <c r="C51" s="666" t="s">
        <v>530</v>
      </c>
      <c r="D51" s="667" t="s">
        <v>3521</v>
      </c>
      <c r="E51" s="666" t="s">
        <v>5690</v>
      </c>
      <c r="F51" s="667" t="s">
        <v>5691</v>
      </c>
      <c r="G51" s="666" t="s">
        <v>5427</v>
      </c>
      <c r="H51" s="666" t="s">
        <v>5428</v>
      </c>
      <c r="I51" s="668">
        <v>154.97</v>
      </c>
      <c r="J51" s="668">
        <v>6</v>
      </c>
      <c r="K51" s="669">
        <v>929.84</v>
      </c>
    </row>
    <row r="52" spans="1:11" ht="14.4" customHeight="1" x14ac:dyDescent="0.3">
      <c r="A52" s="664" t="s">
        <v>520</v>
      </c>
      <c r="B52" s="665" t="s">
        <v>521</v>
      </c>
      <c r="C52" s="666" t="s">
        <v>530</v>
      </c>
      <c r="D52" s="667" t="s">
        <v>3521</v>
      </c>
      <c r="E52" s="666" t="s">
        <v>5690</v>
      </c>
      <c r="F52" s="667" t="s">
        <v>5691</v>
      </c>
      <c r="G52" s="666" t="s">
        <v>5429</v>
      </c>
      <c r="H52" s="666" t="s">
        <v>5430</v>
      </c>
      <c r="I52" s="668">
        <v>4.79</v>
      </c>
      <c r="J52" s="668">
        <v>180</v>
      </c>
      <c r="K52" s="669">
        <v>862.5</v>
      </c>
    </row>
    <row r="53" spans="1:11" ht="14.4" customHeight="1" x14ac:dyDescent="0.3">
      <c r="A53" s="664" t="s">
        <v>520</v>
      </c>
      <c r="B53" s="665" t="s">
        <v>521</v>
      </c>
      <c r="C53" s="666" t="s">
        <v>530</v>
      </c>
      <c r="D53" s="667" t="s">
        <v>3521</v>
      </c>
      <c r="E53" s="666" t="s">
        <v>5690</v>
      </c>
      <c r="F53" s="667" t="s">
        <v>5691</v>
      </c>
      <c r="G53" s="666" t="s">
        <v>5431</v>
      </c>
      <c r="H53" s="666" t="s">
        <v>5432</v>
      </c>
      <c r="I53" s="668">
        <v>185.98</v>
      </c>
      <c r="J53" s="668">
        <v>3</v>
      </c>
      <c r="K53" s="669">
        <v>557.94000000000005</v>
      </c>
    </row>
    <row r="54" spans="1:11" ht="14.4" customHeight="1" x14ac:dyDescent="0.3">
      <c r="A54" s="664" t="s">
        <v>520</v>
      </c>
      <c r="B54" s="665" t="s">
        <v>521</v>
      </c>
      <c r="C54" s="666" t="s">
        <v>530</v>
      </c>
      <c r="D54" s="667" t="s">
        <v>3521</v>
      </c>
      <c r="E54" s="666" t="s">
        <v>5690</v>
      </c>
      <c r="F54" s="667" t="s">
        <v>5691</v>
      </c>
      <c r="G54" s="666" t="s">
        <v>5433</v>
      </c>
      <c r="H54" s="666" t="s">
        <v>5434</v>
      </c>
      <c r="I54" s="668">
        <v>7.1</v>
      </c>
      <c r="J54" s="668">
        <v>2</v>
      </c>
      <c r="K54" s="669">
        <v>14.2</v>
      </c>
    </row>
    <row r="55" spans="1:11" ht="14.4" customHeight="1" x14ac:dyDescent="0.3">
      <c r="A55" s="664" t="s">
        <v>520</v>
      </c>
      <c r="B55" s="665" t="s">
        <v>521</v>
      </c>
      <c r="C55" s="666" t="s">
        <v>530</v>
      </c>
      <c r="D55" s="667" t="s">
        <v>3521</v>
      </c>
      <c r="E55" s="666" t="s">
        <v>5690</v>
      </c>
      <c r="F55" s="667" t="s">
        <v>5691</v>
      </c>
      <c r="G55" s="666" t="s">
        <v>5435</v>
      </c>
      <c r="H55" s="666" t="s">
        <v>5436</v>
      </c>
      <c r="I55" s="668">
        <v>8.2799999999999994</v>
      </c>
      <c r="J55" s="668">
        <v>2</v>
      </c>
      <c r="K55" s="669">
        <v>16.559999999999999</v>
      </c>
    </row>
    <row r="56" spans="1:11" ht="14.4" customHeight="1" x14ac:dyDescent="0.3">
      <c r="A56" s="664" t="s">
        <v>520</v>
      </c>
      <c r="B56" s="665" t="s">
        <v>521</v>
      </c>
      <c r="C56" s="666" t="s">
        <v>530</v>
      </c>
      <c r="D56" s="667" t="s">
        <v>3521</v>
      </c>
      <c r="E56" s="666" t="s">
        <v>5690</v>
      </c>
      <c r="F56" s="667" t="s">
        <v>5691</v>
      </c>
      <c r="G56" s="666" t="s">
        <v>5437</v>
      </c>
      <c r="H56" s="666" t="s">
        <v>5438</v>
      </c>
      <c r="I56" s="668">
        <v>5.92</v>
      </c>
      <c r="J56" s="668">
        <v>1</v>
      </c>
      <c r="K56" s="669">
        <v>5.92</v>
      </c>
    </row>
    <row r="57" spans="1:11" ht="14.4" customHeight="1" x14ac:dyDescent="0.3">
      <c r="A57" s="664" t="s">
        <v>520</v>
      </c>
      <c r="B57" s="665" t="s">
        <v>521</v>
      </c>
      <c r="C57" s="666" t="s">
        <v>530</v>
      </c>
      <c r="D57" s="667" t="s">
        <v>3521</v>
      </c>
      <c r="E57" s="666" t="s">
        <v>5690</v>
      </c>
      <c r="F57" s="667" t="s">
        <v>5691</v>
      </c>
      <c r="G57" s="666" t="s">
        <v>5439</v>
      </c>
      <c r="H57" s="666" t="s">
        <v>5440</v>
      </c>
      <c r="I57" s="668">
        <v>5.2713333333333319</v>
      </c>
      <c r="J57" s="668">
        <v>460</v>
      </c>
      <c r="K57" s="669">
        <v>2424.7999999999997</v>
      </c>
    </row>
    <row r="58" spans="1:11" ht="14.4" customHeight="1" x14ac:dyDescent="0.3">
      <c r="A58" s="664" t="s">
        <v>520</v>
      </c>
      <c r="B58" s="665" t="s">
        <v>521</v>
      </c>
      <c r="C58" s="666" t="s">
        <v>530</v>
      </c>
      <c r="D58" s="667" t="s">
        <v>3521</v>
      </c>
      <c r="E58" s="666" t="s">
        <v>5690</v>
      </c>
      <c r="F58" s="667" t="s">
        <v>5691</v>
      </c>
      <c r="G58" s="666" t="s">
        <v>5441</v>
      </c>
      <c r="H58" s="666" t="s">
        <v>5442</v>
      </c>
      <c r="I58" s="668">
        <v>116.95</v>
      </c>
      <c r="J58" s="668">
        <v>10</v>
      </c>
      <c r="K58" s="669">
        <v>1169.55</v>
      </c>
    </row>
    <row r="59" spans="1:11" ht="14.4" customHeight="1" x14ac:dyDescent="0.3">
      <c r="A59" s="664" t="s">
        <v>520</v>
      </c>
      <c r="B59" s="665" t="s">
        <v>521</v>
      </c>
      <c r="C59" s="666" t="s">
        <v>530</v>
      </c>
      <c r="D59" s="667" t="s">
        <v>3521</v>
      </c>
      <c r="E59" s="666" t="s">
        <v>5690</v>
      </c>
      <c r="F59" s="667" t="s">
        <v>5691</v>
      </c>
      <c r="G59" s="666" t="s">
        <v>5443</v>
      </c>
      <c r="H59" s="666" t="s">
        <v>5444</v>
      </c>
      <c r="I59" s="668">
        <v>82.08</v>
      </c>
      <c r="J59" s="668">
        <v>10</v>
      </c>
      <c r="K59" s="669">
        <v>820.8</v>
      </c>
    </row>
    <row r="60" spans="1:11" ht="14.4" customHeight="1" x14ac:dyDescent="0.3">
      <c r="A60" s="664" t="s">
        <v>520</v>
      </c>
      <c r="B60" s="665" t="s">
        <v>521</v>
      </c>
      <c r="C60" s="666" t="s">
        <v>530</v>
      </c>
      <c r="D60" s="667" t="s">
        <v>3521</v>
      </c>
      <c r="E60" s="666" t="s">
        <v>5690</v>
      </c>
      <c r="F60" s="667" t="s">
        <v>5691</v>
      </c>
      <c r="G60" s="666" t="s">
        <v>5445</v>
      </c>
      <c r="H60" s="666" t="s">
        <v>5446</v>
      </c>
      <c r="I60" s="668">
        <v>16.329999999999998</v>
      </c>
      <c r="J60" s="668">
        <v>40</v>
      </c>
      <c r="K60" s="669">
        <v>653.20000000000005</v>
      </c>
    </row>
    <row r="61" spans="1:11" ht="14.4" customHeight="1" x14ac:dyDescent="0.3">
      <c r="A61" s="664" t="s">
        <v>520</v>
      </c>
      <c r="B61" s="665" t="s">
        <v>521</v>
      </c>
      <c r="C61" s="666" t="s">
        <v>530</v>
      </c>
      <c r="D61" s="667" t="s">
        <v>3521</v>
      </c>
      <c r="E61" s="666" t="s">
        <v>5690</v>
      </c>
      <c r="F61" s="667" t="s">
        <v>5691</v>
      </c>
      <c r="G61" s="666" t="s">
        <v>5447</v>
      </c>
      <c r="H61" s="666" t="s">
        <v>5448</v>
      </c>
      <c r="I61" s="668">
        <v>431.93</v>
      </c>
      <c r="J61" s="668">
        <v>4</v>
      </c>
      <c r="K61" s="669">
        <v>1727.72</v>
      </c>
    </row>
    <row r="62" spans="1:11" ht="14.4" customHeight="1" x14ac:dyDescent="0.3">
      <c r="A62" s="664" t="s">
        <v>520</v>
      </c>
      <c r="B62" s="665" t="s">
        <v>521</v>
      </c>
      <c r="C62" s="666" t="s">
        <v>530</v>
      </c>
      <c r="D62" s="667" t="s">
        <v>3521</v>
      </c>
      <c r="E62" s="666" t="s">
        <v>5690</v>
      </c>
      <c r="F62" s="667" t="s">
        <v>5691</v>
      </c>
      <c r="G62" s="666" t="s">
        <v>5449</v>
      </c>
      <c r="H62" s="666" t="s">
        <v>5450</v>
      </c>
      <c r="I62" s="668">
        <v>0.38</v>
      </c>
      <c r="J62" s="668">
        <v>19</v>
      </c>
      <c r="K62" s="669">
        <v>7.22</v>
      </c>
    </row>
    <row r="63" spans="1:11" ht="14.4" customHeight="1" x14ac:dyDescent="0.3">
      <c r="A63" s="664" t="s">
        <v>520</v>
      </c>
      <c r="B63" s="665" t="s">
        <v>521</v>
      </c>
      <c r="C63" s="666" t="s">
        <v>530</v>
      </c>
      <c r="D63" s="667" t="s">
        <v>3521</v>
      </c>
      <c r="E63" s="666" t="s">
        <v>5690</v>
      </c>
      <c r="F63" s="667" t="s">
        <v>5691</v>
      </c>
      <c r="G63" s="666" t="s">
        <v>5451</v>
      </c>
      <c r="H63" s="666" t="s">
        <v>5452</v>
      </c>
      <c r="I63" s="668">
        <v>10.519999999999998</v>
      </c>
      <c r="J63" s="668">
        <v>170</v>
      </c>
      <c r="K63" s="669">
        <v>1788.4000000000003</v>
      </c>
    </row>
    <row r="64" spans="1:11" ht="14.4" customHeight="1" x14ac:dyDescent="0.3">
      <c r="A64" s="664" t="s">
        <v>520</v>
      </c>
      <c r="B64" s="665" t="s">
        <v>521</v>
      </c>
      <c r="C64" s="666" t="s">
        <v>530</v>
      </c>
      <c r="D64" s="667" t="s">
        <v>3521</v>
      </c>
      <c r="E64" s="666" t="s">
        <v>5690</v>
      </c>
      <c r="F64" s="667" t="s">
        <v>5691</v>
      </c>
      <c r="G64" s="666" t="s">
        <v>5453</v>
      </c>
      <c r="H64" s="666" t="s">
        <v>5454</v>
      </c>
      <c r="I64" s="668">
        <v>690.49666666666656</v>
      </c>
      <c r="J64" s="668">
        <v>6</v>
      </c>
      <c r="K64" s="669">
        <v>4142.97</v>
      </c>
    </row>
    <row r="65" spans="1:11" ht="14.4" customHeight="1" x14ac:dyDescent="0.3">
      <c r="A65" s="664" t="s">
        <v>520</v>
      </c>
      <c r="B65" s="665" t="s">
        <v>521</v>
      </c>
      <c r="C65" s="666" t="s">
        <v>530</v>
      </c>
      <c r="D65" s="667" t="s">
        <v>3521</v>
      </c>
      <c r="E65" s="666" t="s">
        <v>5690</v>
      </c>
      <c r="F65" s="667" t="s">
        <v>5691</v>
      </c>
      <c r="G65" s="666" t="s">
        <v>5455</v>
      </c>
      <c r="H65" s="666" t="s">
        <v>5456</v>
      </c>
      <c r="I65" s="668">
        <v>257.05</v>
      </c>
      <c r="J65" s="668">
        <v>10</v>
      </c>
      <c r="K65" s="669">
        <v>2570.48</v>
      </c>
    </row>
    <row r="66" spans="1:11" ht="14.4" customHeight="1" x14ac:dyDescent="0.3">
      <c r="A66" s="664" t="s">
        <v>520</v>
      </c>
      <c r="B66" s="665" t="s">
        <v>521</v>
      </c>
      <c r="C66" s="666" t="s">
        <v>530</v>
      </c>
      <c r="D66" s="667" t="s">
        <v>3521</v>
      </c>
      <c r="E66" s="666" t="s">
        <v>5690</v>
      </c>
      <c r="F66" s="667" t="s">
        <v>5691</v>
      </c>
      <c r="G66" s="666" t="s">
        <v>5457</v>
      </c>
      <c r="H66" s="666" t="s">
        <v>5458</v>
      </c>
      <c r="I66" s="668">
        <v>93.45</v>
      </c>
      <c r="J66" s="668">
        <v>60</v>
      </c>
      <c r="K66" s="669">
        <v>5606.7000000000007</v>
      </c>
    </row>
    <row r="67" spans="1:11" ht="14.4" customHeight="1" x14ac:dyDescent="0.3">
      <c r="A67" s="664" t="s">
        <v>520</v>
      </c>
      <c r="B67" s="665" t="s">
        <v>521</v>
      </c>
      <c r="C67" s="666" t="s">
        <v>530</v>
      </c>
      <c r="D67" s="667" t="s">
        <v>3521</v>
      </c>
      <c r="E67" s="666" t="s">
        <v>5690</v>
      </c>
      <c r="F67" s="667" t="s">
        <v>5691</v>
      </c>
      <c r="G67" s="666" t="s">
        <v>5459</v>
      </c>
      <c r="H67" s="666" t="s">
        <v>5460</v>
      </c>
      <c r="I67" s="668">
        <v>101.25</v>
      </c>
      <c r="J67" s="668">
        <v>40</v>
      </c>
      <c r="K67" s="669">
        <v>4049.99</v>
      </c>
    </row>
    <row r="68" spans="1:11" ht="14.4" customHeight="1" x14ac:dyDescent="0.3">
      <c r="A68" s="664" t="s">
        <v>520</v>
      </c>
      <c r="B68" s="665" t="s">
        <v>521</v>
      </c>
      <c r="C68" s="666" t="s">
        <v>530</v>
      </c>
      <c r="D68" s="667" t="s">
        <v>3521</v>
      </c>
      <c r="E68" s="666" t="s">
        <v>5690</v>
      </c>
      <c r="F68" s="667" t="s">
        <v>5691</v>
      </c>
      <c r="G68" s="666" t="s">
        <v>5461</v>
      </c>
      <c r="H68" s="666" t="s">
        <v>5462</v>
      </c>
      <c r="I68" s="668">
        <v>58.85</v>
      </c>
      <c r="J68" s="668">
        <v>20</v>
      </c>
      <c r="K68" s="669">
        <v>1177</v>
      </c>
    </row>
    <row r="69" spans="1:11" ht="14.4" customHeight="1" x14ac:dyDescent="0.3">
      <c r="A69" s="664" t="s">
        <v>520</v>
      </c>
      <c r="B69" s="665" t="s">
        <v>521</v>
      </c>
      <c r="C69" s="666" t="s">
        <v>530</v>
      </c>
      <c r="D69" s="667" t="s">
        <v>3521</v>
      </c>
      <c r="E69" s="666" t="s">
        <v>5690</v>
      </c>
      <c r="F69" s="667" t="s">
        <v>5691</v>
      </c>
      <c r="G69" s="666" t="s">
        <v>5463</v>
      </c>
      <c r="H69" s="666" t="s">
        <v>5464</v>
      </c>
      <c r="I69" s="668">
        <v>69.7</v>
      </c>
      <c r="J69" s="668">
        <v>40</v>
      </c>
      <c r="K69" s="669">
        <v>2787.82</v>
      </c>
    </row>
    <row r="70" spans="1:11" ht="14.4" customHeight="1" x14ac:dyDescent="0.3">
      <c r="A70" s="664" t="s">
        <v>520</v>
      </c>
      <c r="B70" s="665" t="s">
        <v>521</v>
      </c>
      <c r="C70" s="666" t="s">
        <v>530</v>
      </c>
      <c r="D70" s="667" t="s">
        <v>3521</v>
      </c>
      <c r="E70" s="666" t="s">
        <v>5692</v>
      </c>
      <c r="F70" s="667" t="s">
        <v>5693</v>
      </c>
      <c r="G70" s="666" t="s">
        <v>5465</v>
      </c>
      <c r="H70" s="666" t="s">
        <v>5466</v>
      </c>
      <c r="I70" s="668">
        <v>2.7809999999999997</v>
      </c>
      <c r="J70" s="668">
        <v>120</v>
      </c>
      <c r="K70" s="669">
        <v>333.1</v>
      </c>
    </row>
    <row r="71" spans="1:11" ht="14.4" customHeight="1" x14ac:dyDescent="0.3">
      <c r="A71" s="664" t="s">
        <v>520</v>
      </c>
      <c r="B71" s="665" t="s">
        <v>521</v>
      </c>
      <c r="C71" s="666" t="s">
        <v>530</v>
      </c>
      <c r="D71" s="667" t="s">
        <v>3521</v>
      </c>
      <c r="E71" s="666" t="s">
        <v>5692</v>
      </c>
      <c r="F71" s="667" t="s">
        <v>5693</v>
      </c>
      <c r="G71" s="666" t="s">
        <v>5467</v>
      </c>
      <c r="H71" s="666" t="s">
        <v>5468</v>
      </c>
      <c r="I71" s="668">
        <v>0.25111111111111106</v>
      </c>
      <c r="J71" s="668">
        <v>2400</v>
      </c>
      <c r="K71" s="669">
        <v>603</v>
      </c>
    </row>
    <row r="72" spans="1:11" ht="14.4" customHeight="1" x14ac:dyDescent="0.3">
      <c r="A72" s="664" t="s">
        <v>520</v>
      </c>
      <c r="B72" s="665" t="s">
        <v>521</v>
      </c>
      <c r="C72" s="666" t="s">
        <v>530</v>
      </c>
      <c r="D72" s="667" t="s">
        <v>3521</v>
      </c>
      <c r="E72" s="666" t="s">
        <v>5692</v>
      </c>
      <c r="F72" s="667" t="s">
        <v>5693</v>
      </c>
      <c r="G72" s="666" t="s">
        <v>5469</v>
      </c>
      <c r="H72" s="666" t="s">
        <v>5470</v>
      </c>
      <c r="I72" s="668">
        <v>11.14421052631579</v>
      </c>
      <c r="J72" s="668">
        <v>557</v>
      </c>
      <c r="K72" s="669">
        <v>6207.6</v>
      </c>
    </row>
    <row r="73" spans="1:11" ht="14.4" customHeight="1" x14ac:dyDescent="0.3">
      <c r="A73" s="664" t="s">
        <v>520</v>
      </c>
      <c r="B73" s="665" t="s">
        <v>521</v>
      </c>
      <c r="C73" s="666" t="s">
        <v>530</v>
      </c>
      <c r="D73" s="667" t="s">
        <v>3521</v>
      </c>
      <c r="E73" s="666" t="s">
        <v>5692</v>
      </c>
      <c r="F73" s="667" t="s">
        <v>5693</v>
      </c>
      <c r="G73" s="666" t="s">
        <v>5471</v>
      </c>
      <c r="H73" s="666" t="s">
        <v>5472</v>
      </c>
      <c r="I73" s="668">
        <v>15.291428571428568</v>
      </c>
      <c r="J73" s="668">
        <v>350</v>
      </c>
      <c r="K73" s="669">
        <v>5353.1</v>
      </c>
    </row>
    <row r="74" spans="1:11" ht="14.4" customHeight="1" x14ac:dyDescent="0.3">
      <c r="A74" s="664" t="s">
        <v>520</v>
      </c>
      <c r="B74" s="665" t="s">
        <v>521</v>
      </c>
      <c r="C74" s="666" t="s">
        <v>530</v>
      </c>
      <c r="D74" s="667" t="s">
        <v>3521</v>
      </c>
      <c r="E74" s="666" t="s">
        <v>5692</v>
      </c>
      <c r="F74" s="667" t="s">
        <v>5693</v>
      </c>
      <c r="G74" s="666" t="s">
        <v>5473</v>
      </c>
      <c r="H74" s="666" t="s">
        <v>5474</v>
      </c>
      <c r="I74" s="668">
        <v>1.0900000000000001</v>
      </c>
      <c r="J74" s="668">
        <v>9500</v>
      </c>
      <c r="K74" s="669">
        <v>10355</v>
      </c>
    </row>
    <row r="75" spans="1:11" ht="14.4" customHeight="1" x14ac:dyDescent="0.3">
      <c r="A75" s="664" t="s">
        <v>520</v>
      </c>
      <c r="B75" s="665" t="s">
        <v>521</v>
      </c>
      <c r="C75" s="666" t="s">
        <v>530</v>
      </c>
      <c r="D75" s="667" t="s">
        <v>3521</v>
      </c>
      <c r="E75" s="666" t="s">
        <v>5692</v>
      </c>
      <c r="F75" s="667" t="s">
        <v>5693</v>
      </c>
      <c r="G75" s="666" t="s">
        <v>5475</v>
      </c>
      <c r="H75" s="666" t="s">
        <v>5476</v>
      </c>
      <c r="I75" s="668">
        <v>1.6704347826086967</v>
      </c>
      <c r="J75" s="668">
        <v>2600</v>
      </c>
      <c r="K75" s="669">
        <v>4344</v>
      </c>
    </row>
    <row r="76" spans="1:11" ht="14.4" customHeight="1" x14ac:dyDescent="0.3">
      <c r="A76" s="664" t="s">
        <v>520</v>
      </c>
      <c r="B76" s="665" t="s">
        <v>521</v>
      </c>
      <c r="C76" s="666" t="s">
        <v>530</v>
      </c>
      <c r="D76" s="667" t="s">
        <v>3521</v>
      </c>
      <c r="E76" s="666" t="s">
        <v>5692</v>
      </c>
      <c r="F76" s="667" t="s">
        <v>5693</v>
      </c>
      <c r="G76" s="666" t="s">
        <v>5477</v>
      </c>
      <c r="H76" s="666" t="s">
        <v>5478</v>
      </c>
      <c r="I76" s="668">
        <v>0.47923076923076924</v>
      </c>
      <c r="J76" s="668">
        <v>1400</v>
      </c>
      <c r="K76" s="669">
        <v>671</v>
      </c>
    </row>
    <row r="77" spans="1:11" ht="14.4" customHeight="1" x14ac:dyDescent="0.3">
      <c r="A77" s="664" t="s">
        <v>520</v>
      </c>
      <c r="B77" s="665" t="s">
        <v>521</v>
      </c>
      <c r="C77" s="666" t="s">
        <v>530</v>
      </c>
      <c r="D77" s="667" t="s">
        <v>3521</v>
      </c>
      <c r="E77" s="666" t="s">
        <v>5692</v>
      </c>
      <c r="F77" s="667" t="s">
        <v>5693</v>
      </c>
      <c r="G77" s="666" t="s">
        <v>5479</v>
      </c>
      <c r="H77" s="666" t="s">
        <v>5480</v>
      </c>
      <c r="I77" s="668">
        <v>0.67</v>
      </c>
      <c r="J77" s="668">
        <v>5800</v>
      </c>
      <c r="K77" s="669">
        <v>3886</v>
      </c>
    </row>
    <row r="78" spans="1:11" ht="14.4" customHeight="1" x14ac:dyDescent="0.3">
      <c r="A78" s="664" t="s">
        <v>520</v>
      </c>
      <c r="B78" s="665" t="s">
        <v>521</v>
      </c>
      <c r="C78" s="666" t="s">
        <v>530</v>
      </c>
      <c r="D78" s="667" t="s">
        <v>3521</v>
      </c>
      <c r="E78" s="666" t="s">
        <v>5692</v>
      </c>
      <c r="F78" s="667" t="s">
        <v>5693</v>
      </c>
      <c r="G78" s="666" t="s">
        <v>5481</v>
      </c>
      <c r="H78" s="666" t="s">
        <v>5482</v>
      </c>
      <c r="I78" s="668">
        <v>3.1356250000000001</v>
      </c>
      <c r="J78" s="668">
        <v>900</v>
      </c>
      <c r="K78" s="669">
        <v>2822</v>
      </c>
    </row>
    <row r="79" spans="1:11" ht="14.4" customHeight="1" x14ac:dyDescent="0.3">
      <c r="A79" s="664" t="s">
        <v>520</v>
      </c>
      <c r="B79" s="665" t="s">
        <v>521</v>
      </c>
      <c r="C79" s="666" t="s">
        <v>530</v>
      </c>
      <c r="D79" s="667" t="s">
        <v>3521</v>
      </c>
      <c r="E79" s="666" t="s">
        <v>5692</v>
      </c>
      <c r="F79" s="667" t="s">
        <v>5693</v>
      </c>
      <c r="G79" s="666" t="s">
        <v>5483</v>
      </c>
      <c r="H79" s="666" t="s">
        <v>5484</v>
      </c>
      <c r="I79" s="668">
        <v>6.29</v>
      </c>
      <c r="J79" s="668">
        <v>10</v>
      </c>
      <c r="K79" s="669">
        <v>62.9</v>
      </c>
    </row>
    <row r="80" spans="1:11" ht="14.4" customHeight="1" x14ac:dyDescent="0.3">
      <c r="A80" s="664" t="s">
        <v>520</v>
      </c>
      <c r="B80" s="665" t="s">
        <v>521</v>
      </c>
      <c r="C80" s="666" t="s">
        <v>530</v>
      </c>
      <c r="D80" s="667" t="s">
        <v>3521</v>
      </c>
      <c r="E80" s="666" t="s">
        <v>5692</v>
      </c>
      <c r="F80" s="667" t="s">
        <v>5693</v>
      </c>
      <c r="G80" s="666" t="s">
        <v>5485</v>
      </c>
      <c r="H80" s="666" t="s">
        <v>5486</v>
      </c>
      <c r="I80" s="668">
        <v>6.29</v>
      </c>
      <c r="J80" s="668">
        <v>10</v>
      </c>
      <c r="K80" s="669">
        <v>62.9</v>
      </c>
    </row>
    <row r="81" spans="1:11" ht="14.4" customHeight="1" x14ac:dyDescent="0.3">
      <c r="A81" s="664" t="s">
        <v>520</v>
      </c>
      <c r="B81" s="665" t="s">
        <v>521</v>
      </c>
      <c r="C81" s="666" t="s">
        <v>530</v>
      </c>
      <c r="D81" s="667" t="s">
        <v>3521</v>
      </c>
      <c r="E81" s="666" t="s">
        <v>5692</v>
      </c>
      <c r="F81" s="667" t="s">
        <v>5693</v>
      </c>
      <c r="G81" s="666" t="s">
        <v>5487</v>
      </c>
      <c r="H81" s="666" t="s">
        <v>5488</v>
      </c>
      <c r="I81" s="668">
        <v>6.23</v>
      </c>
      <c r="J81" s="668">
        <v>180</v>
      </c>
      <c r="K81" s="669">
        <v>1121.4000000000001</v>
      </c>
    </row>
    <row r="82" spans="1:11" ht="14.4" customHeight="1" x14ac:dyDescent="0.3">
      <c r="A82" s="664" t="s">
        <v>520</v>
      </c>
      <c r="B82" s="665" t="s">
        <v>521</v>
      </c>
      <c r="C82" s="666" t="s">
        <v>530</v>
      </c>
      <c r="D82" s="667" t="s">
        <v>3521</v>
      </c>
      <c r="E82" s="666" t="s">
        <v>5692</v>
      </c>
      <c r="F82" s="667" t="s">
        <v>5693</v>
      </c>
      <c r="G82" s="666" t="s">
        <v>5487</v>
      </c>
      <c r="H82" s="666" t="s">
        <v>5489</v>
      </c>
      <c r="I82" s="668">
        <v>6.23</v>
      </c>
      <c r="J82" s="668">
        <v>140</v>
      </c>
      <c r="K82" s="669">
        <v>872.2</v>
      </c>
    </row>
    <row r="83" spans="1:11" ht="14.4" customHeight="1" x14ac:dyDescent="0.3">
      <c r="A83" s="664" t="s">
        <v>520</v>
      </c>
      <c r="B83" s="665" t="s">
        <v>521</v>
      </c>
      <c r="C83" s="666" t="s">
        <v>530</v>
      </c>
      <c r="D83" s="667" t="s">
        <v>3521</v>
      </c>
      <c r="E83" s="666" t="s">
        <v>5692</v>
      </c>
      <c r="F83" s="667" t="s">
        <v>5693</v>
      </c>
      <c r="G83" s="666" t="s">
        <v>5490</v>
      </c>
      <c r="H83" s="666" t="s">
        <v>5491</v>
      </c>
      <c r="I83" s="668">
        <v>204.40666666666667</v>
      </c>
      <c r="J83" s="668">
        <v>180</v>
      </c>
      <c r="K83" s="669">
        <v>36793.199999999997</v>
      </c>
    </row>
    <row r="84" spans="1:11" ht="14.4" customHeight="1" x14ac:dyDescent="0.3">
      <c r="A84" s="664" t="s">
        <v>520</v>
      </c>
      <c r="B84" s="665" t="s">
        <v>521</v>
      </c>
      <c r="C84" s="666" t="s">
        <v>530</v>
      </c>
      <c r="D84" s="667" t="s">
        <v>3521</v>
      </c>
      <c r="E84" s="666" t="s">
        <v>5692</v>
      </c>
      <c r="F84" s="667" t="s">
        <v>5693</v>
      </c>
      <c r="G84" s="666" t="s">
        <v>5492</v>
      </c>
      <c r="H84" s="666" t="s">
        <v>5493</v>
      </c>
      <c r="I84" s="668">
        <v>42.35</v>
      </c>
      <c r="J84" s="668">
        <v>3</v>
      </c>
      <c r="K84" s="669">
        <v>127.05</v>
      </c>
    </row>
    <row r="85" spans="1:11" ht="14.4" customHeight="1" x14ac:dyDescent="0.3">
      <c r="A85" s="664" t="s">
        <v>520</v>
      </c>
      <c r="B85" s="665" t="s">
        <v>521</v>
      </c>
      <c r="C85" s="666" t="s">
        <v>530</v>
      </c>
      <c r="D85" s="667" t="s">
        <v>3521</v>
      </c>
      <c r="E85" s="666" t="s">
        <v>5692</v>
      </c>
      <c r="F85" s="667" t="s">
        <v>5693</v>
      </c>
      <c r="G85" s="666" t="s">
        <v>5494</v>
      </c>
      <c r="H85" s="666" t="s">
        <v>5495</v>
      </c>
      <c r="I85" s="668">
        <v>15.04</v>
      </c>
      <c r="J85" s="668">
        <v>250</v>
      </c>
      <c r="K85" s="669">
        <v>3760</v>
      </c>
    </row>
    <row r="86" spans="1:11" ht="14.4" customHeight="1" x14ac:dyDescent="0.3">
      <c r="A86" s="664" t="s">
        <v>520</v>
      </c>
      <c r="B86" s="665" t="s">
        <v>521</v>
      </c>
      <c r="C86" s="666" t="s">
        <v>530</v>
      </c>
      <c r="D86" s="667" t="s">
        <v>3521</v>
      </c>
      <c r="E86" s="666" t="s">
        <v>5692</v>
      </c>
      <c r="F86" s="667" t="s">
        <v>5693</v>
      </c>
      <c r="G86" s="666" t="s">
        <v>5494</v>
      </c>
      <c r="H86" s="666" t="s">
        <v>5496</v>
      </c>
      <c r="I86" s="668">
        <v>15.04</v>
      </c>
      <c r="J86" s="668">
        <v>100</v>
      </c>
      <c r="K86" s="669">
        <v>1504.08</v>
      </c>
    </row>
    <row r="87" spans="1:11" ht="14.4" customHeight="1" x14ac:dyDescent="0.3">
      <c r="A87" s="664" t="s">
        <v>520</v>
      </c>
      <c r="B87" s="665" t="s">
        <v>521</v>
      </c>
      <c r="C87" s="666" t="s">
        <v>530</v>
      </c>
      <c r="D87" s="667" t="s">
        <v>3521</v>
      </c>
      <c r="E87" s="666" t="s">
        <v>5692</v>
      </c>
      <c r="F87" s="667" t="s">
        <v>5693</v>
      </c>
      <c r="G87" s="666" t="s">
        <v>5497</v>
      </c>
      <c r="H87" s="666" t="s">
        <v>5498</v>
      </c>
      <c r="I87" s="668">
        <v>15.57</v>
      </c>
      <c r="J87" s="668">
        <v>6</v>
      </c>
      <c r="K87" s="669">
        <v>93.42</v>
      </c>
    </row>
    <row r="88" spans="1:11" ht="14.4" customHeight="1" x14ac:dyDescent="0.3">
      <c r="A88" s="664" t="s">
        <v>520</v>
      </c>
      <c r="B88" s="665" t="s">
        <v>521</v>
      </c>
      <c r="C88" s="666" t="s">
        <v>530</v>
      </c>
      <c r="D88" s="667" t="s">
        <v>3521</v>
      </c>
      <c r="E88" s="666" t="s">
        <v>5692</v>
      </c>
      <c r="F88" s="667" t="s">
        <v>5693</v>
      </c>
      <c r="G88" s="666" t="s">
        <v>5499</v>
      </c>
      <c r="H88" s="666" t="s">
        <v>5500</v>
      </c>
      <c r="I88" s="668">
        <v>81.739999999999995</v>
      </c>
      <c r="J88" s="668">
        <v>1</v>
      </c>
      <c r="K88" s="669">
        <v>81.739999999999995</v>
      </c>
    </row>
    <row r="89" spans="1:11" ht="14.4" customHeight="1" x14ac:dyDescent="0.3">
      <c r="A89" s="664" t="s">
        <v>520</v>
      </c>
      <c r="B89" s="665" t="s">
        <v>521</v>
      </c>
      <c r="C89" s="666" t="s">
        <v>530</v>
      </c>
      <c r="D89" s="667" t="s">
        <v>3521</v>
      </c>
      <c r="E89" s="666" t="s">
        <v>5692</v>
      </c>
      <c r="F89" s="667" t="s">
        <v>5693</v>
      </c>
      <c r="G89" s="666" t="s">
        <v>5501</v>
      </c>
      <c r="H89" s="666" t="s">
        <v>5502</v>
      </c>
      <c r="I89" s="668">
        <v>80.569999999999993</v>
      </c>
      <c r="J89" s="668">
        <v>23</v>
      </c>
      <c r="K89" s="669">
        <v>1853.1100000000001</v>
      </c>
    </row>
    <row r="90" spans="1:11" ht="14.4" customHeight="1" x14ac:dyDescent="0.3">
      <c r="A90" s="664" t="s">
        <v>520</v>
      </c>
      <c r="B90" s="665" t="s">
        <v>521</v>
      </c>
      <c r="C90" s="666" t="s">
        <v>530</v>
      </c>
      <c r="D90" s="667" t="s">
        <v>3521</v>
      </c>
      <c r="E90" s="666" t="s">
        <v>5692</v>
      </c>
      <c r="F90" s="667" t="s">
        <v>5693</v>
      </c>
      <c r="G90" s="666" t="s">
        <v>5503</v>
      </c>
      <c r="H90" s="666" t="s">
        <v>5504</v>
      </c>
      <c r="I90" s="668">
        <v>2.4610000000000003</v>
      </c>
      <c r="J90" s="668">
        <v>2200</v>
      </c>
      <c r="K90" s="669">
        <v>5415</v>
      </c>
    </row>
    <row r="91" spans="1:11" ht="14.4" customHeight="1" x14ac:dyDescent="0.3">
      <c r="A91" s="664" t="s">
        <v>520</v>
      </c>
      <c r="B91" s="665" t="s">
        <v>521</v>
      </c>
      <c r="C91" s="666" t="s">
        <v>530</v>
      </c>
      <c r="D91" s="667" t="s">
        <v>3521</v>
      </c>
      <c r="E91" s="666" t="s">
        <v>5692</v>
      </c>
      <c r="F91" s="667" t="s">
        <v>5693</v>
      </c>
      <c r="G91" s="666" t="s">
        <v>5505</v>
      </c>
      <c r="H91" s="666" t="s">
        <v>5506</v>
      </c>
      <c r="I91" s="668">
        <v>6.1700000000000008</v>
      </c>
      <c r="J91" s="668">
        <v>1000</v>
      </c>
      <c r="K91" s="669">
        <v>6170</v>
      </c>
    </row>
    <row r="92" spans="1:11" ht="14.4" customHeight="1" x14ac:dyDescent="0.3">
      <c r="A92" s="664" t="s">
        <v>520</v>
      </c>
      <c r="B92" s="665" t="s">
        <v>521</v>
      </c>
      <c r="C92" s="666" t="s">
        <v>530</v>
      </c>
      <c r="D92" s="667" t="s">
        <v>3521</v>
      </c>
      <c r="E92" s="666" t="s">
        <v>5692</v>
      </c>
      <c r="F92" s="667" t="s">
        <v>5693</v>
      </c>
      <c r="G92" s="666" t="s">
        <v>5507</v>
      </c>
      <c r="H92" s="666" t="s">
        <v>5508</v>
      </c>
      <c r="I92" s="668">
        <v>206.04388888888894</v>
      </c>
      <c r="J92" s="668">
        <v>57</v>
      </c>
      <c r="K92" s="669">
        <v>11744.48</v>
      </c>
    </row>
    <row r="93" spans="1:11" ht="14.4" customHeight="1" x14ac:dyDescent="0.3">
      <c r="A93" s="664" t="s">
        <v>520</v>
      </c>
      <c r="B93" s="665" t="s">
        <v>521</v>
      </c>
      <c r="C93" s="666" t="s">
        <v>530</v>
      </c>
      <c r="D93" s="667" t="s">
        <v>3521</v>
      </c>
      <c r="E93" s="666" t="s">
        <v>5692</v>
      </c>
      <c r="F93" s="667" t="s">
        <v>5693</v>
      </c>
      <c r="G93" s="666" t="s">
        <v>5509</v>
      </c>
      <c r="H93" s="666" t="s">
        <v>5510</v>
      </c>
      <c r="I93" s="668">
        <v>2.3699999999999992</v>
      </c>
      <c r="J93" s="668">
        <v>1750</v>
      </c>
      <c r="K93" s="669">
        <v>4147.5</v>
      </c>
    </row>
    <row r="94" spans="1:11" ht="14.4" customHeight="1" x14ac:dyDescent="0.3">
      <c r="A94" s="664" t="s">
        <v>520</v>
      </c>
      <c r="B94" s="665" t="s">
        <v>521</v>
      </c>
      <c r="C94" s="666" t="s">
        <v>530</v>
      </c>
      <c r="D94" s="667" t="s">
        <v>3521</v>
      </c>
      <c r="E94" s="666" t="s">
        <v>5692</v>
      </c>
      <c r="F94" s="667" t="s">
        <v>5693</v>
      </c>
      <c r="G94" s="666" t="s">
        <v>5511</v>
      </c>
      <c r="H94" s="666" t="s">
        <v>5512</v>
      </c>
      <c r="I94" s="668">
        <v>1.9849999999999999</v>
      </c>
      <c r="J94" s="668">
        <v>15</v>
      </c>
      <c r="K94" s="669">
        <v>29.75</v>
      </c>
    </row>
    <row r="95" spans="1:11" ht="14.4" customHeight="1" x14ac:dyDescent="0.3">
      <c r="A95" s="664" t="s">
        <v>520</v>
      </c>
      <c r="B95" s="665" t="s">
        <v>521</v>
      </c>
      <c r="C95" s="666" t="s">
        <v>530</v>
      </c>
      <c r="D95" s="667" t="s">
        <v>3521</v>
      </c>
      <c r="E95" s="666" t="s">
        <v>5692</v>
      </c>
      <c r="F95" s="667" t="s">
        <v>5693</v>
      </c>
      <c r="G95" s="666" t="s">
        <v>5513</v>
      </c>
      <c r="H95" s="666" t="s">
        <v>5514</v>
      </c>
      <c r="I95" s="668">
        <v>2.0460000000000003</v>
      </c>
      <c r="J95" s="668">
        <v>85</v>
      </c>
      <c r="K95" s="669">
        <v>173.65</v>
      </c>
    </row>
    <row r="96" spans="1:11" ht="14.4" customHeight="1" x14ac:dyDescent="0.3">
      <c r="A96" s="664" t="s">
        <v>520</v>
      </c>
      <c r="B96" s="665" t="s">
        <v>521</v>
      </c>
      <c r="C96" s="666" t="s">
        <v>530</v>
      </c>
      <c r="D96" s="667" t="s">
        <v>3521</v>
      </c>
      <c r="E96" s="666" t="s">
        <v>5692</v>
      </c>
      <c r="F96" s="667" t="s">
        <v>5693</v>
      </c>
      <c r="G96" s="666" t="s">
        <v>5515</v>
      </c>
      <c r="H96" s="666" t="s">
        <v>5516</v>
      </c>
      <c r="I96" s="668">
        <v>3.0992857142857146</v>
      </c>
      <c r="J96" s="668">
        <v>750</v>
      </c>
      <c r="K96" s="669">
        <v>2324.5</v>
      </c>
    </row>
    <row r="97" spans="1:11" ht="14.4" customHeight="1" x14ac:dyDescent="0.3">
      <c r="A97" s="664" t="s">
        <v>520</v>
      </c>
      <c r="B97" s="665" t="s">
        <v>521</v>
      </c>
      <c r="C97" s="666" t="s">
        <v>530</v>
      </c>
      <c r="D97" s="667" t="s">
        <v>3521</v>
      </c>
      <c r="E97" s="666" t="s">
        <v>5692</v>
      </c>
      <c r="F97" s="667" t="s">
        <v>5693</v>
      </c>
      <c r="G97" s="666" t="s">
        <v>5517</v>
      </c>
      <c r="H97" s="666" t="s">
        <v>5518</v>
      </c>
      <c r="I97" s="668">
        <v>1.93</v>
      </c>
      <c r="J97" s="668">
        <v>100</v>
      </c>
      <c r="K97" s="669">
        <v>193</v>
      </c>
    </row>
    <row r="98" spans="1:11" ht="14.4" customHeight="1" x14ac:dyDescent="0.3">
      <c r="A98" s="664" t="s">
        <v>520</v>
      </c>
      <c r="B98" s="665" t="s">
        <v>521</v>
      </c>
      <c r="C98" s="666" t="s">
        <v>530</v>
      </c>
      <c r="D98" s="667" t="s">
        <v>3521</v>
      </c>
      <c r="E98" s="666" t="s">
        <v>5692</v>
      </c>
      <c r="F98" s="667" t="s">
        <v>5693</v>
      </c>
      <c r="G98" s="666" t="s">
        <v>5519</v>
      </c>
      <c r="H98" s="666" t="s">
        <v>5520</v>
      </c>
      <c r="I98" s="668">
        <v>1.9249999999999998</v>
      </c>
      <c r="J98" s="668">
        <v>100</v>
      </c>
      <c r="K98" s="669">
        <v>192.5</v>
      </c>
    </row>
    <row r="99" spans="1:11" ht="14.4" customHeight="1" x14ac:dyDescent="0.3">
      <c r="A99" s="664" t="s">
        <v>520</v>
      </c>
      <c r="B99" s="665" t="s">
        <v>521</v>
      </c>
      <c r="C99" s="666" t="s">
        <v>530</v>
      </c>
      <c r="D99" s="667" t="s">
        <v>3521</v>
      </c>
      <c r="E99" s="666" t="s">
        <v>5692</v>
      </c>
      <c r="F99" s="667" t="s">
        <v>5693</v>
      </c>
      <c r="G99" s="666" t="s">
        <v>5521</v>
      </c>
      <c r="H99" s="666" t="s">
        <v>5522</v>
      </c>
      <c r="I99" s="668">
        <v>2.5249999999999999</v>
      </c>
      <c r="J99" s="668">
        <v>15</v>
      </c>
      <c r="K99" s="669">
        <v>37.9</v>
      </c>
    </row>
    <row r="100" spans="1:11" ht="14.4" customHeight="1" x14ac:dyDescent="0.3">
      <c r="A100" s="664" t="s">
        <v>520</v>
      </c>
      <c r="B100" s="665" t="s">
        <v>521</v>
      </c>
      <c r="C100" s="666" t="s">
        <v>530</v>
      </c>
      <c r="D100" s="667" t="s">
        <v>3521</v>
      </c>
      <c r="E100" s="666" t="s">
        <v>5692</v>
      </c>
      <c r="F100" s="667" t="s">
        <v>5693</v>
      </c>
      <c r="G100" s="666" t="s">
        <v>5523</v>
      </c>
      <c r="H100" s="666" t="s">
        <v>5524</v>
      </c>
      <c r="I100" s="668">
        <v>4.8099999999999996</v>
      </c>
      <c r="J100" s="668">
        <v>200</v>
      </c>
      <c r="K100" s="669">
        <v>962</v>
      </c>
    </row>
    <row r="101" spans="1:11" ht="14.4" customHeight="1" x14ac:dyDescent="0.3">
      <c r="A101" s="664" t="s">
        <v>520</v>
      </c>
      <c r="B101" s="665" t="s">
        <v>521</v>
      </c>
      <c r="C101" s="666" t="s">
        <v>530</v>
      </c>
      <c r="D101" s="667" t="s">
        <v>3521</v>
      </c>
      <c r="E101" s="666" t="s">
        <v>5692</v>
      </c>
      <c r="F101" s="667" t="s">
        <v>5693</v>
      </c>
      <c r="G101" s="666" t="s">
        <v>5525</v>
      </c>
      <c r="H101" s="666" t="s">
        <v>5526</v>
      </c>
      <c r="I101" s="668">
        <v>1.0000000000000002E-2</v>
      </c>
      <c r="J101" s="668">
        <v>2650</v>
      </c>
      <c r="K101" s="669">
        <v>26.5</v>
      </c>
    </row>
    <row r="102" spans="1:11" ht="14.4" customHeight="1" x14ac:dyDescent="0.3">
      <c r="A102" s="664" t="s">
        <v>520</v>
      </c>
      <c r="B102" s="665" t="s">
        <v>521</v>
      </c>
      <c r="C102" s="666" t="s">
        <v>530</v>
      </c>
      <c r="D102" s="667" t="s">
        <v>3521</v>
      </c>
      <c r="E102" s="666" t="s">
        <v>5692</v>
      </c>
      <c r="F102" s="667" t="s">
        <v>5693</v>
      </c>
      <c r="G102" s="666" t="s">
        <v>5527</v>
      </c>
      <c r="H102" s="666" t="s">
        <v>5528</v>
      </c>
      <c r="I102" s="668">
        <v>2.1663636363636369</v>
      </c>
      <c r="J102" s="668">
        <v>550</v>
      </c>
      <c r="K102" s="669">
        <v>1191.5</v>
      </c>
    </row>
    <row r="103" spans="1:11" ht="14.4" customHeight="1" x14ac:dyDescent="0.3">
      <c r="A103" s="664" t="s">
        <v>520</v>
      </c>
      <c r="B103" s="665" t="s">
        <v>521</v>
      </c>
      <c r="C103" s="666" t="s">
        <v>530</v>
      </c>
      <c r="D103" s="667" t="s">
        <v>3521</v>
      </c>
      <c r="E103" s="666" t="s">
        <v>5692</v>
      </c>
      <c r="F103" s="667" t="s">
        <v>5693</v>
      </c>
      <c r="G103" s="666" t="s">
        <v>5529</v>
      </c>
      <c r="H103" s="666" t="s">
        <v>5530</v>
      </c>
      <c r="I103" s="668">
        <v>2.6940909090909102</v>
      </c>
      <c r="J103" s="668">
        <v>1600</v>
      </c>
      <c r="K103" s="669">
        <v>4313.5</v>
      </c>
    </row>
    <row r="104" spans="1:11" ht="14.4" customHeight="1" x14ac:dyDescent="0.3">
      <c r="A104" s="664" t="s">
        <v>520</v>
      </c>
      <c r="B104" s="665" t="s">
        <v>521</v>
      </c>
      <c r="C104" s="666" t="s">
        <v>530</v>
      </c>
      <c r="D104" s="667" t="s">
        <v>3521</v>
      </c>
      <c r="E104" s="666" t="s">
        <v>5692</v>
      </c>
      <c r="F104" s="667" t="s">
        <v>5693</v>
      </c>
      <c r="G104" s="666" t="s">
        <v>5531</v>
      </c>
      <c r="H104" s="666" t="s">
        <v>5532</v>
      </c>
      <c r="I104" s="668">
        <v>148.69499999999999</v>
      </c>
      <c r="J104" s="668">
        <v>4</v>
      </c>
      <c r="K104" s="669">
        <v>594.78</v>
      </c>
    </row>
    <row r="105" spans="1:11" ht="14.4" customHeight="1" x14ac:dyDescent="0.3">
      <c r="A105" s="664" t="s">
        <v>520</v>
      </c>
      <c r="B105" s="665" t="s">
        <v>521</v>
      </c>
      <c r="C105" s="666" t="s">
        <v>530</v>
      </c>
      <c r="D105" s="667" t="s">
        <v>3521</v>
      </c>
      <c r="E105" s="666" t="s">
        <v>5692</v>
      </c>
      <c r="F105" s="667" t="s">
        <v>5693</v>
      </c>
      <c r="G105" s="666" t="s">
        <v>5533</v>
      </c>
      <c r="H105" s="666" t="s">
        <v>5534</v>
      </c>
      <c r="I105" s="668">
        <v>2.1800000000000002</v>
      </c>
      <c r="J105" s="668">
        <v>200</v>
      </c>
      <c r="K105" s="669">
        <v>436</v>
      </c>
    </row>
    <row r="106" spans="1:11" ht="14.4" customHeight="1" x14ac:dyDescent="0.3">
      <c r="A106" s="664" t="s">
        <v>520</v>
      </c>
      <c r="B106" s="665" t="s">
        <v>521</v>
      </c>
      <c r="C106" s="666" t="s">
        <v>530</v>
      </c>
      <c r="D106" s="667" t="s">
        <v>3521</v>
      </c>
      <c r="E106" s="666" t="s">
        <v>5692</v>
      </c>
      <c r="F106" s="667" t="s">
        <v>5693</v>
      </c>
      <c r="G106" s="666" t="s">
        <v>5535</v>
      </c>
      <c r="H106" s="666" t="s">
        <v>5536</v>
      </c>
      <c r="I106" s="668">
        <v>2.855</v>
      </c>
      <c r="J106" s="668">
        <v>150</v>
      </c>
      <c r="K106" s="669">
        <v>428</v>
      </c>
    </row>
    <row r="107" spans="1:11" ht="14.4" customHeight="1" x14ac:dyDescent="0.3">
      <c r="A107" s="664" t="s">
        <v>520</v>
      </c>
      <c r="B107" s="665" t="s">
        <v>521</v>
      </c>
      <c r="C107" s="666" t="s">
        <v>530</v>
      </c>
      <c r="D107" s="667" t="s">
        <v>3521</v>
      </c>
      <c r="E107" s="666" t="s">
        <v>5692</v>
      </c>
      <c r="F107" s="667" t="s">
        <v>5693</v>
      </c>
      <c r="G107" s="666" t="s">
        <v>5535</v>
      </c>
      <c r="H107" s="666" t="s">
        <v>5537</v>
      </c>
      <c r="I107" s="668">
        <v>2.86</v>
      </c>
      <c r="J107" s="668">
        <v>130</v>
      </c>
      <c r="K107" s="669">
        <v>371.8</v>
      </c>
    </row>
    <row r="108" spans="1:11" ht="14.4" customHeight="1" x14ac:dyDescent="0.3">
      <c r="A108" s="664" t="s">
        <v>520</v>
      </c>
      <c r="B108" s="665" t="s">
        <v>521</v>
      </c>
      <c r="C108" s="666" t="s">
        <v>530</v>
      </c>
      <c r="D108" s="667" t="s">
        <v>3521</v>
      </c>
      <c r="E108" s="666" t="s">
        <v>5692</v>
      </c>
      <c r="F108" s="667" t="s">
        <v>5693</v>
      </c>
      <c r="G108" s="666" t="s">
        <v>5538</v>
      </c>
      <c r="H108" s="666" t="s">
        <v>5539</v>
      </c>
      <c r="I108" s="668">
        <v>29.900000000000002</v>
      </c>
      <c r="J108" s="668">
        <v>42</v>
      </c>
      <c r="K108" s="669">
        <v>1255.8</v>
      </c>
    </row>
    <row r="109" spans="1:11" ht="14.4" customHeight="1" x14ac:dyDescent="0.3">
      <c r="A109" s="664" t="s">
        <v>520</v>
      </c>
      <c r="B109" s="665" t="s">
        <v>521</v>
      </c>
      <c r="C109" s="666" t="s">
        <v>530</v>
      </c>
      <c r="D109" s="667" t="s">
        <v>3521</v>
      </c>
      <c r="E109" s="666" t="s">
        <v>5692</v>
      </c>
      <c r="F109" s="667" t="s">
        <v>5693</v>
      </c>
      <c r="G109" s="666" t="s">
        <v>5540</v>
      </c>
      <c r="H109" s="666" t="s">
        <v>5541</v>
      </c>
      <c r="I109" s="668">
        <v>6.049999999999998</v>
      </c>
      <c r="J109" s="668">
        <v>210</v>
      </c>
      <c r="K109" s="669">
        <v>1270.5</v>
      </c>
    </row>
    <row r="110" spans="1:11" ht="14.4" customHeight="1" x14ac:dyDescent="0.3">
      <c r="A110" s="664" t="s">
        <v>520</v>
      </c>
      <c r="B110" s="665" t="s">
        <v>521</v>
      </c>
      <c r="C110" s="666" t="s">
        <v>530</v>
      </c>
      <c r="D110" s="667" t="s">
        <v>3521</v>
      </c>
      <c r="E110" s="666" t="s">
        <v>5692</v>
      </c>
      <c r="F110" s="667" t="s">
        <v>5693</v>
      </c>
      <c r="G110" s="666" t="s">
        <v>5542</v>
      </c>
      <c r="H110" s="666" t="s">
        <v>5543</v>
      </c>
      <c r="I110" s="668">
        <v>1.94</v>
      </c>
      <c r="J110" s="668">
        <v>50</v>
      </c>
      <c r="K110" s="669">
        <v>97</v>
      </c>
    </row>
    <row r="111" spans="1:11" ht="14.4" customHeight="1" x14ac:dyDescent="0.3">
      <c r="A111" s="664" t="s">
        <v>520</v>
      </c>
      <c r="B111" s="665" t="s">
        <v>521</v>
      </c>
      <c r="C111" s="666" t="s">
        <v>530</v>
      </c>
      <c r="D111" s="667" t="s">
        <v>3521</v>
      </c>
      <c r="E111" s="666" t="s">
        <v>5692</v>
      </c>
      <c r="F111" s="667" t="s">
        <v>5693</v>
      </c>
      <c r="G111" s="666" t="s">
        <v>5544</v>
      </c>
      <c r="H111" s="666" t="s">
        <v>5545</v>
      </c>
      <c r="I111" s="668">
        <v>127.05</v>
      </c>
      <c r="J111" s="668">
        <v>2</v>
      </c>
      <c r="K111" s="669">
        <v>254.1</v>
      </c>
    </row>
    <row r="112" spans="1:11" ht="14.4" customHeight="1" x14ac:dyDescent="0.3">
      <c r="A112" s="664" t="s">
        <v>520</v>
      </c>
      <c r="B112" s="665" t="s">
        <v>521</v>
      </c>
      <c r="C112" s="666" t="s">
        <v>530</v>
      </c>
      <c r="D112" s="667" t="s">
        <v>3521</v>
      </c>
      <c r="E112" s="666" t="s">
        <v>5692</v>
      </c>
      <c r="F112" s="667" t="s">
        <v>5693</v>
      </c>
      <c r="G112" s="666" t="s">
        <v>5546</v>
      </c>
      <c r="H112" s="666" t="s">
        <v>5547</v>
      </c>
      <c r="I112" s="668">
        <v>138.01</v>
      </c>
      <c r="J112" s="668">
        <v>10</v>
      </c>
      <c r="K112" s="669">
        <v>1380.11</v>
      </c>
    </row>
    <row r="113" spans="1:11" ht="14.4" customHeight="1" x14ac:dyDescent="0.3">
      <c r="A113" s="664" t="s">
        <v>520</v>
      </c>
      <c r="B113" s="665" t="s">
        <v>521</v>
      </c>
      <c r="C113" s="666" t="s">
        <v>530</v>
      </c>
      <c r="D113" s="667" t="s">
        <v>3521</v>
      </c>
      <c r="E113" s="666" t="s">
        <v>5692</v>
      </c>
      <c r="F113" s="667" t="s">
        <v>5693</v>
      </c>
      <c r="G113" s="666" t="s">
        <v>5548</v>
      </c>
      <c r="H113" s="666" t="s">
        <v>5549</v>
      </c>
      <c r="I113" s="668">
        <v>34.503571428571426</v>
      </c>
      <c r="J113" s="668">
        <v>150</v>
      </c>
      <c r="K113" s="669">
        <v>5175.5300000000007</v>
      </c>
    </row>
    <row r="114" spans="1:11" ht="14.4" customHeight="1" x14ac:dyDescent="0.3">
      <c r="A114" s="664" t="s">
        <v>520</v>
      </c>
      <c r="B114" s="665" t="s">
        <v>521</v>
      </c>
      <c r="C114" s="666" t="s">
        <v>530</v>
      </c>
      <c r="D114" s="667" t="s">
        <v>3521</v>
      </c>
      <c r="E114" s="666" t="s">
        <v>5692</v>
      </c>
      <c r="F114" s="667" t="s">
        <v>5693</v>
      </c>
      <c r="G114" s="666" t="s">
        <v>5550</v>
      </c>
      <c r="H114" s="666" t="s">
        <v>5551</v>
      </c>
      <c r="I114" s="668">
        <v>17.980500000000003</v>
      </c>
      <c r="J114" s="668">
        <v>1600</v>
      </c>
      <c r="K114" s="669">
        <v>28769</v>
      </c>
    </row>
    <row r="115" spans="1:11" ht="14.4" customHeight="1" x14ac:dyDescent="0.3">
      <c r="A115" s="664" t="s">
        <v>520</v>
      </c>
      <c r="B115" s="665" t="s">
        <v>521</v>
      </c>
      <c r="C115" s="666" t="s">
        <v>530</v>
      </c>
      <c r="D115" s="667" t="s">
        <v>3521</v>
      </c>
      <c r="E115" s="666" t="s">
        <v>5692</v>
      </c>
      <c r="F115" s="667" t="s">
        <v>5693</v>
      </c>
      <c r="G115" s="666" t="s">
        <v>5552</v>
      </c>
      <c r="H115" s="666" t="s">
        <v>5553</v>
      </c>
      <c r="I115" s="668">
        <v>17.98</v>
      </c>
      <c r="J115" s="668">
        <v>50</v>
      </c>
      <c r="K115" s="669">
        <v>899</v>
      </c>
    </row>
    <row r="116" spans="1:11" ht="14.4" customHeight="1" x14ac:dyDescent="0.3">
      <c r="A116" s="664" t="s">
        <v>520</v>
      </c>
      <c r="B116" s="665" t="s">
        <v>521</v>
      </c>
      <c r="C116" s="666" t="s">
        <v>530</v>
      </c>
      <c r="D116" s="667" t="s">
        <v>3521</v>
      </c>
      <c r="E116" s="666" t="s">
        <v>5692</v>
      </c>
      <c r="F116" s="667" t="s">
        <v>5693</v>
      </c>
      <c r="G116" s="666" t="s">
        <v>5554</v>
      </c>
      <c r="H116" s="666" t="s">
        <v>5555</v>
      </c>
      <c r="I116" s="668">
        <v>1.9587500000000002</v>
      </c>
      <c r="J116" s="668">
        <v>130</v>
      </c>
      <c r="K116" s="669">
        <v>255.10000000000002</v>
      </c>
    </row>
    <row r="117" spans="1:11" ht="14.4" customHeight="1" x14ac:dyDescent="0.3">
      <c r="A117" s="664" t="s">
        <v>520</v>
      </c>
      <c r="B117" s="665" t="s">
        <v>521</v>
      </c>
      <c r="C117" s="666" t="s">
        <v>530</v>
      </c>
      <c r="D117" s="667" t="s">
        <v>3521</v>
      </c>
      <c r="E117" s="666" t="s">
        <v>5692</v>
      </c>
      <c r="F117" s="667" t="s">
        <v>5693</v>
      </c>
      <c r="G117" s="666" t="s">
        <v>5556</v>
      </c>
      <c r="H117" s="666" t="s">
        <v>5557</v>
      </c>
      <c r="I117" s="668">
        <v>14.775238095238095</v>
      </c>
      <c r="J117" s="668">
        <v>560</v>
      </c>
      <c r="K117" s="669">
        <v>8258.1999999999989</v>
      </c>
    </row>
    <row r="118" spans="1:11" ht="14.4" customHeight="1" x14ac:dyDescent="0.3">
      <c r="A118" s="664" t="s">
        <v>520</v>
      </c>
      <c r="B118" s="665" t="s">
        <v>521</v>
      </c>
      <c r="C118" s="666" t="s">
        <v>530</v>
      </c>
      <c r="D118" s="667" t="s">
        <v>3521</v>
      </c>
      <c r="E118" s="666" t="s">
        <v>5692</v>
      </c>
      <c r="F118" s="667" t="s">
        <v>5693</v>
      </c>
      <c r="G118" s="666" t="s">
        <v>5558</v>
      </c>
      <c r="H118" s="666" t="s">
        <v>5559</v>
      </c>
      <c r="I118" s="668">
        <v>12.11</v>
      </c>
      <c r="J118" s="668">
        <v>20</v>
      </c>
      <c r="K118" s="669">
        <v>242.2</v>
      </c>
    </row>
    <row r="119" spans="1:11" ht="14.4" customHeight="1" x14ac:dyDescent="0.3">
      <c r="A119" s="664" t="s">
        <v>520</v>
      </c>
      <c r="B119" s="665" t="s">
        <v>521</v>
      </c>
      <c r="C119" s="666" t="s">
        <v>530</v>
      </c>
      <c r="D119" s="667" t="s">
        <v>3521</v>
      </c>
      <c r="E119" s="666" t="s">
        <v>5692</v>
      </c>
      <c r="F119" s="667" t="s">
        <v>5693</v>
      </c>
      <c r="G119" s="666" t="s">
        <v>5560</v>
      </c>
      <c r="H119" s="666" t="s">
        <v>5561</v>
      </c>
      <c r="I119" s="668">
        <v>2.5189473684210535</v>
      </c>
      <c r="J119" s="668">
        <v>1350</v>
      </c>
      <c r="K119" s="669">
        <v>3400.5</v>
      </c>
    </row>
    <row r="120" spans="1:11" ht="14.4" customHeight="1" x14ac:dyDescent="0.3">
      <c r="A120" s="664" t="s">
        <v>520</v>
      </c>
      <c r="B120" s="665" t="s">
        <v>521</v>
      </c>
      <c r="C120" s="666" t="s">
        <v>530</v>
      </c>
      <c r="D120" s="667" t="s">
        <v>3521</v>
      </c>
      <c r="E120" s="666" t="s">
        <v>5692</v>
      </c>
      <c r="F120" s="667" t="s">
        <v>5693</v>
      </c>
      <c r="G120" s="666" t="s">
        <v>5562</v>
      </c>
      <c r="H120" s="666" t="s">
        <v>5563</v>
      </c>
      <c r="I120" s="668">
        <v>1.2704999999999997</v>
      </c>
      <c r="J120" s="668">
        <v>1725</v>
      </c>
      <c r="K120" s="669">
        <v>2191.5</v>
      </c>
    </row>
    <row r="121" spans="1:11" ht="14.4" customHeight="1" x14ac:dyDescent="0.3">
      <c r="A121" s="664" t="s">
        <v>520</v>
      </c>
      <c r="B121" s="665" t="s">
        <v>521</v>
      </c>
      <c r="C121" s="666" t="s">
        <v>530</v>
      </c>
      <c r="D121" s="667" t="s">
        <v>3521</v>
      </c>
      <c r="E121" s="666" t="s">
        <v>5692</v>
      </c>
      <c r="F121" s="667" t="s">
        <v>5693</v>
      </c>
      <c r="G121" s="666" t="s">
        <v>5564</v>
      </c>
      <c r="H121" s="666" t="s">
        <v>5565</v>
      </c>
      <c r="I121" s="668">
        <v>21.233333333333334</v>
      </c>
      <c r="J121" s="668">
        <v>210</v>
      </c>
      <c r="K121" s="669">
        <v>4458.9800000000014</v>
      </c>
    </row>
    <row r="122" spans="1:11" ht="14.4" customHeight="1" x14ac:dyDescent="0.3">
      <c r="A122" s="664" t="s">
        <v>520</v>
      </c>
      <c r="B122" s="665" t="s">
        <v>521</v>
      </c>
      <c r="C122" s="666" t="s">
        <v>530</v>
      </c>
      <c r="D122" s="667" t="s">
        <v>3521</v>
      </c>
      <c r="E122" s="666" t="s">
        <v>5692</v>
      </c>
      <c r="F122" s="667" t="s">
        <v>5693</v>
      </c>
      <c r="G122" s="666" t="s">
        <v>5566</v>
      </c>
      <c r="H122" s="666" t="s">
        <v>5567</v>
      </c>
      <c r="I122" s="668">
        <v>21.234090909090916</v>
      </c>
      <c r="J122" s="668">
        <v>460</v>
      </c>
      <c r="K122" s="669">
        <v>9767.8000000000029</v>
      </c>
    </row>
    <row r="123" spans="1:11" ht="14.4" customHeight="1" x14ac:dyDescent="0.3">
      <c r="A123" s="664" t="s">
        <v>520</v>
      </c>
      <c r="B123" s="665" t="s">
        <v>521</v>
      </c>
      <c r="C123" s="666" t="s">
        <v>530</v>
      </c>
      <c r="D123" s="667" t="s">
        <v>3521</v>
      </c>
      <c r="E123" s="666" t="s">
        <v>5692</v>
      </c>
      <c r="F123" s="667" t="s">
        <v>5693</v>
      </c>
      <c r="G123" s="666" t="s">
        <v>5568</v>
      </c>
      <c r="H123" s="666" t="s">
        <v>5569</v>
      </c>
      <c r="I123" s="668">
        <v>11.494999999999999</v>
      </c>
      <c r="J123" s="668">
        <v>60</v>
      </c>
      <c r="K123" s="669">
        <v>689.69999999999993</v>
      </c>
    </row>
    <row r="124" spans="1:11" ht="14.4" customHeight="1" x14ac:dyDescent="0.3">
      <c r="A124" s="664" t="s">
        <v>520</v>
      </c>
      <c r="B124" s="665" t="s">
        <v>521</v>
      </c>
      <c r="C124" s="666" t="s">
        <v>530</v>
      </c>
      <c r="D124" s="667" t="s">
        <v>3521</v>
      </c>
      <c r="E124" s="666" t="s">
        <v>5692</v>
      </c>
      <c r="F124" s="667" t="s">
        <v>5693</v>
      </c>
      <c r="G124" s="666" t="s">
        <v>5570</v>
      </c>
      <c r="H124" s="666" t="s">
        <v>5571</v>
      </c>
      <c r="I124" s="668">
        <v>6.66</v>
      </c>
      <c r="J124" s="668">
        <v>20</v>
      </c>
      <c r="K124" s="669">
        <v>133.19999999999999</v>
      </c>
    </row>
    <row r="125" spans="1:11" ht="14.4" customHeight="1" x14ac:dyDescent="0.3">
      <c r="A125" s="664" t="s">
        <v>520</v>
      </c>
      <c r="B125" s="665" t="s">
        <v>521</v>
      </c>
      <c r="C125" s="666" t="s">
        <v>530</v>
      </c>
      <c r="D125" s="667" t="s">
        <v>3521</v>
      </c>
      <c r="E125" s="666" t="s">
        <v>5692</v>
      </c>
      <c r="F125" s="667" t="s">
        <v>5693</v>
      </c>
      <c r="G125" s="666" t="s">
        <v>5572</v>
      </c>
      <c r="H125" s="666" t="s">
        <v>5573</v>
      </c>
      <c r="I125" s="668">
        <v>6.66</v>
      </c>
      <c r="J125" s="668">
        <v>30</v>
      </c>
      <c r="K125" s="669">
        <v>199.79999999999998</v>
      </c>
    </row>
    <row r="126" spans="1:11" ht="14.4" customHeight="1" x14ac:dyDescent="0.3">
      <c r="A126" s="664" t="s">
        <v>520</v>
      </c>
      <c r="B126" s="665" t="s">
        <v>521</v>
      </c>
      <c r="C126" s="666" t="s">
        <v>530</v>
      </c>
      <c r="D126" s="667" t="s">
        <v>3521</v>
      </c>
      <c r="E126" s="666" t="s">
        <v>5692</v>
      </c>
      <c r="F126" s="667" t="s">
        <v>5693</v>
      </c>
      <c r="G126" s="666" t="s">
        <v>5574</v>
      </c>
      <c r="H126" s="666" t="s">
        <v>5575</v>
      </c>
      <c r="I126" s="668">
        <v>6.65</v>
      </c>
      <c r="J126" s="668">
        <v>15</v>
      </c>
      <c r="K126" s="669">
        <v>99.75</v>
      </c>
    </row>
    <row r="127" spans="1:11" ht="14.4" customHeight="1" x14ac:dyDescent="0.3">
      <c r="A127" s="664" t="s">
        <v>520</v>
      </c>
      <c r="B127" s="665" t="s">
        <v>521</v>
      </c>
      <c r="C127" s="666" t="s">
        <v>530</v>
      </c>
      <c r="D127" s="667" t="s">
        <v>3521</v>
      </c>
      <c r="E127" s="666" t="s">
        <v>5692</v>
      </c>
      <c r="F127" s="667" t="s">
        <v>5693</v>
      </c>
      <c r="G127" s="666" t="s">
        <v>5576</v>
      </c>
      <c r="H127" s="666" t="s">
        <v>5577</v>
      </c>
      <c r="I127" s="668">
        <v>0.46999999999999986</v>
      </c>
      <c r="J127" s="668">
        <v>700</v>
      </c>
      <c r="K127" s="669">
        <v>329</v>
      </c>
    </row>
    <row r="128" spans="1:11" ht="14.4" customHeight="1" x14ac:dyDescent="0.3">
      <c r="A128" s="664" t="s">
        <v>520</v>
      </c>
      <c r="B128" s="665" t="s">
        <v>521</v>
      </c>
      <c r="C128" s="666" t="s">
        <v>530</v>
      </c>
      <c r="D128" s="667" t="s">
        <v>3521</v>
      </c>
      <c r="E128" s="666" t="s">
        <v>5692</v>
      </c>
      <c r="F128" s="667" t="s">
        <v>5693</v>
      </c>
      <c r="G128" s="666" t="s">
        <v>5578</v>
      </c>
      <c r="H128" s="666" t="s">
        <v>5579</v>
      </c>
      <c r="I128" s="668">
        <v>4.03</v>
      </c>
      <c r="J128" s="668">
        <v>20</v>
      </c>
      <c r="K128" s="669">
        <v>80.599999999999994</v>
      </c>
    </row>
    <row r="129" spans="1:11" ht="14.4" customHeight="1" x14ac:dyDescent="0.3">
      <c r="A129" s="664" t="s">
        <v>520</v>
      </c>
      <c r="B129" s="665" t="s">
        <v>521</v>
      </c>
      <c r="C129" s="666" t="s">
        <v>530</v>
      </c>
      <c r="D129" s="667" t="s">
        <v>3521</v>
      </c>
      <c r="E129" s="666" t="s">
        <v>5692</v>
      </c>
      <c r="F129" s="667" t="s">
        <v>5693</v>
      </c>
      <c r="G129" s="666" t="s">
        <v>5580</v>
      </c>
      <c r="H129" s="666" t="s">
        <v>5581</v>
      </c>
      <c r="I129" s="668">
        <v>2.9</v>
      </c>
      <c r="J129" s="668">
        <v>20</v>
      </c>
      <c r="K129" s="669">
        <v>58</v>
      </c>
    </row>
    <row r="130" spans="1:11" ht="14.4" customHeight="1" x14ac:dyDescent="0.3">
      <c r="A130" s="664" t="s">
        <v>520</v>
      </c>
      <c r="B130" s="665" t="s">
        <v>521</v>
      </c>
      <c r="C130" s="666" t="s">
        <v>530</v>
      </c>
      <c r="D130" s="667" t="s">
        <v>3521</v>
      </c>
      <c r="E130" s="666" t="s">
        <v>5692</v>
      </c>
      <c r="F130" s="667" t="s">
        <v>5693</v>
      </c>
      <c r="G130" s="666" t="s">
        <v>5582</v>
      </c>
      <c r="H130" s="666" t="s">
        <v>5583</v>
      </c>
      <c r="I130" s="668">
        <v>2.9033333333333329</v>
      </c>
      <c r="J130" s="668">
        <v>240</v>
      </c>
      <c r="K130" s="669">
        <v>696.9</v>
      </c>
    </row>
    <row r="131" spans="1:11" ht="14.4" customHeight="1" x14ac:dyDescent="0.3">
      <c r="A131" s="664" t="s">
        <v>520</v>
      </c>
      <c r="B131" s="665" t="s">
        <v>521</v>
      </c>
      <c r="C131" s="666" t="s">
        <v>530</v>
      </c>
      <c r="D131" s="667" t="s">
        <v>3521</v>
      </c>
      <c r="E131" s="666" t="s">
        <v>5692</v>
      </c>
      <c r="F131" s="667" t="s">
        <v>5693</v>
      </c>
      <c r="G131" s="666" t="s">
        <v>5584</v>
      </c>
      <c r="H131" s="666" t="s">
        <v>5585</v>
      </c>
      <c r="I131" s="668">
        <v>2.9</v>
      </c>
      <c r="J131" s="668">
        <v>80</v>
      </c>
      <c r="K131" s="669">
        <v>232</v>
      </c>
    </row>
    <row r="132" spans="1:11" ht="14.4" customHeight="1" x14ac:dyDescent="0.3">
      <c r="A132" s="664" t="s">
        <v>520</v>
      </c>
      <c r="B132" s="665" t="s">
        <v>521</v>
      </c>
      <c r="C132" s="666" t="s">
        <v>530</v>
      </c>
      <c r="D132" s="667" t="s">
        <v>3521</v>
      </c>
      <c r="E132" s="666" t="s">
        <v>5692</v>
      </c>
      <c r="F132" s="667" t="s">
        <v>5693</v>
      </c>
      <c r="G132" s="666" t="s">
        <v>5586</v>
      </c>
      <c r="H132" s="666" t="s">
        <v>5587</v>
      </c>
      <c r="I132" s="668">
        <v>117.38</v>
      </c>
      <c r="J132" s="668">
        <v>2</v>
      </c>
      <c r="K132" s="669">
        <v>234.76</v>
      </c>
    </row>
    <row r="133" spans="1:11" ht="14.4" customHeight="1" x14ac:dyDescent="0.3">
      <c r="A133" s="664" t="s">
        <v>520</v>
      </c>
      <c r="B133" s="665" t="s">
        <v>521</v>
      </c>
      <c r="C133" s="666" t="s">
        <v>530</v>
      </c>
      <c r="D133" s="667" t="s">
        <v>3521</v>
      </c>
      <c r="E133" s="666" t="s">
        <v>5692</v>
      </c>
      <c r="F133" s="667" t="s">
        <v>5693</v>
      </c>
      <c r="G133" s="666" t="s">
        <v>5588</v>
      </c>
      <c r="H133" s="666" t="s">
        <v>5589</v>
      </c>
      <c r="I133" s="668">
        <v>9.1999999999999993</v>
      </c>
      <c r="J133" s="668">
        <v>1650</v>
      </c>
      <c r="K133" s="669">
        <v>15180</v>
      </c>
    </row>
    <row r="134" spans="1:11" ht="14.4" customHeight="1" x14ac:dyDescent="0.3">
      <c r="A134" s="664" t="s">
        <v>520</v>
      </c>
      <c r="B134" s="665" t="s">
        <v>521</v>
      </c>
      <c r="C134" s="666" t="s">
        <v>530</v>
      </c>
      <c r="D134" s="667" t="s">
        <v>3521</v>
      </c>
      <c r="E134" s="666" t="s">
        <v>5692</v>
      </c>
      <c r="F134" s="667" t="s">
        <v>5693</v>
      </c>
      <c r="G134" s="666" t="s">
        <v>5588</v>
      </c>
      <c r="H134" s="666" t="s">
        <v>5590</v>
      </c>
      <c r="I134" s="668">
        <v>9.2000000000000011</v>
      </c>
      <c r="J134" s="668">
        <v>1650</v>
      </c>
      <c r="K134" s="669">
        <v>15180</v>
      </c>
    </row>
    <row r="135" spans="1:11" ht="14.4" customHeight="1" x14ac:dyDescent="0.3">
      <c r="A135" s="664" t="s">
        <v>520</v>
      </c>
      <c r="B135" s="665" t="s">
        <v>521</v>
      </c>
      <c r="C135" s="666" t="s">
        <v>530</v>
      </c>
      <c r="D135" s="667" t="s">
        <v>3521</v>
      </c>
      <c r="E135" s="666" t="s">
        <v>5692</v>
      </c>
      <c r="F135" s="667" t="s">
        <v>5693</v>
      </c>
      <c r="G135" s="666" t="s">
        <v>5591</v>
      </c>
      <c r="H135" s="666" t="s">
        <v>5592</v>
      </c>
      <c r="I135" s="668">
        <v>172.5</v>
      </c>
      <c r="J135" s="668">
        <v>7</v>
      </c>
      <c r="K135" s="669">
        <v>1207.5</v>
      </c>
    </row>
    <row r="136" spans="1:11" ht="14.4" customHeight="1" x14ac:dyDescent="0.3">
      <c r="A136" s="664" t="s">
        <v>520</v>
      </c>
      <c r="B136" s="665" t="s">
        <v>521</v>
      </c>
      <c r="C136" s="666" t="s">
        <v>530</v>
      </c>
      <c r="D136" s="667" t="s">
        <v>3521</v>
      </c>
      <c r="E136" s="666" t="s">
        <v>5692</v>
      </c>
      <c r="F136" s="667" t="s">
        <v>5693</v>
      </c>
      <c r="G136" s="666" t="s">
        <v>5593</v>
      </c>
      <c r="H136" s="666" t="s">
        <v>5594</v>
      </c>
      <c r="I136" s="668">
        <v>272</v>
      </c>
      <c r="J136" s="668">
        <v>1</v>
      </c>
      <c r="K136" s="669">
        <v>272</v>
      </c>
    </row>
    <row r="137" spans="1:11" ht="14.4" customHeight="1" x14ac:dyDescent="0.3">
      <c r="A137" s="664" t="s">
        <v>520</v>
      </c>
      <c r="B137" s="665" t="s">
        <v>521</v>
      </c>
      <c r="C137" s="666" t="s">
        <v>530</v>
      </c>
      <c r="D137" s="667" t="s">
        <v>3521</v>
      </c>
      <c r="E137" s="666" t="s">
        <v>5692</v>
      </c>
      <c r="F137" s="667" t="s">
        <v>5693</v>
      </c>
      <c r="G137" s="666" t="s">
        <v>5595</v>
      </c>
      <c r="H137" s="666" t="s">
        <v>5596</v>
      </c>
      <c r="I137" s="668">
        <v>24.3</v>
      </c>
      <c r="J137" s="668">
        <v>6</v>
      </c>
      <c r="K137" s="669">
        <v>145.80000000000001</v>
      </c>
    </row>
    <row r="138" spans="1:11" ht="14.4" customHeight="1" x14ac:dyDescent="0.3">
      <c r="A138" s="664" t="s">
        <v>520</v>
      </c>
      <c r="B138" s="665" t="s">
        <v>521</v>
      </c>
      <c r="C138" s="666" t="s">
        <v>530</v>
      </c>
      <c r="D138" s="667" t="s">
        <v>3521</v>
      </c>
      <c r="E138" s="666" t="s">
        <v>5692</v>
      </c>
      <c r="F138" s="667" t="s">
        <v>5693</v>
      </c>
      <c r="G138" s="666" t="s">
        <v>5597</v>
      </c>
      <c r="H138" s="666" t="s">
        <v>5598</v>
      </c>
      <c r="I138" s="668">
        <v>136.54</v>
      </c>
      <c r="J138" s="668">
        <v>2</v>
      </c>
      <c r="K138" s="669">
        <v>273.08</v>
      </c>
    </row>
    <row r="139" spans="1:11" ht="14.4" customHeight="1" x14ac:dyDescent="0.3">
      <c r="A139" s="664" t="s">
        <v>520</v>
      </c>
      <c r="B139" s="665" t="s">
        <v>521</v>
      </c>
      <c r="C139" s="666" t="s">
        <v>530</v>
      </c>
      <c r="D139" s="667" t="s">
        <v>3521</v>
      </c>
      <c r="E139" s="666" t="s">
        <v>5692</v>
      </c>
      <c r="F139" s="667" t="s">
        <v>5693</v>
      </c>
      <c r="G139" s="666" t="s">
        <v>5599</v>
      </c>
      <c r="H139" s="666" t="s">
        <v>5600</v>
      </c>
      <c r="I139" s="668">
        <v>3.4168181818181833</v>
      </c>
      <c r="J139" s="668">
        <v>1360</v>
      </c>
      <c r="K139" s="669">
        <v>4647.2</v>
      </c>
    </row>
    <row r="140" spans="1:11" ht="14.4" customHeight="1" x14ac:dyDescent="0.3">
      <c r="A140" s="664" t="s">
        <v>520</v>
      </c>
      <c r="B140" s="665" t="s">
        <v>521</v>
      </c>
      <c r="C140" s="666" t="s">
        <v>530</v>
      </c>
      <c r="D140" s="667" t="s">
        <v>3521</v>
      </c>
      <c r="E140" s="666" t="s">
        <v>5692</v>
      </c>
      <c r="F140" s="667" t="s">
        <v>5693</v>
      </c>
      <c r="G140" s="666" t="s">
        <v>5601</v>
      </c>
      <c r="H140" s="666" t="s">
        <v>5602</v>
      </c>
      <c r="I140" s="668">
        <v>6.09</v>
      </c>
      <c r="J140" s="668">
        <v>40</v>
      </c>
      <c r="K140" s="669">
        <v>243.6</v>
      </c>
    </row>
    <row r="141" spans="1:11" ht="14.4" customHeight="1" x14ac:dyDescent="0.3">
      <c r="A141" s="664" t="s">
        <v>520</v>
      </c>
      <c r="B141" s="665" t="s">
        <v>521</v>
      </c>
      <c r="C141" s="666" t="s">
        <v>530</v>
      </c>
      <c r="D141" s="667" t="s">
        <v>3521</v>
      </c>
      <c r="E141" s="666" t="s">
        <v>5692</v>
      </c>
      <c r="F141" s="667" t="s">
        <v>5693</v>
      </c>
      <c r="G141" s="666" t="s">
        <v>5603</v>
      </c>
      <c r="H141" s="666" t="s">
        <v>5604</v>
      </c>
      <c r="I141" s="668">
        <v>9.44</v>
      </c>
      <c r="J141" s="668">
        <v>1000</v>
      </c>
      <c r="K141" s="669">
        <v>9440</v>
      </c>
    </row>
    <row r="142" spans="1:11" ht="14.4" customHeight="1" x14ac:dyDescent="0.3">
      <c r="A142" s="664" t="s">
        <v>520</v>
      </c>
      <c r="B142" s="665" t="s">
        <v>521</v>
      </c>
      <c r="C142" s="666" t="s">
        <v>530</v>
      </c>
      <c r="D142" s="667" t="s">
        <v>3521</v>
      </c>
      <c r="E142" s="666" t="s">
        <v>5692</v>
      </c>
      <c r="F142" s="667" t="s">
        <v>5693</v>
      </c>
      <c r="G142" s="666" t="s">
        <v>5605</v>
      </c>
      <c r="H142" s="666" t="s">
        <v>5606</v>
      </c>
      <c r="I142" s="668">
        <v>22.990000000000002</v>
      </c>
      <c r="J142" s="668">
        <v>140</v>
      </c>
      <c r="K142" s="669">
        <v>3218.6000000000004</v>
      </c>
    </row>
    <row r="143" spans="1:11" ht="14.4" customHeight="1" x14ac:dyDescent="0.3">
      <c r="A143" s="664" t="s">
        <v>520</v>
      </c>
      <c r="B143" s="665" t="s">
        <v>521</v>
      </c>
      <c r="C143" s="666" t="s">
        <v>530</v>
      </c>
      <c r="D143" s="667" t="s">
        <v>3521</v>
      </c>
      <c r="E143" s="666" t="s">
        <v>5692</v>
      </c>
      <c r="F143" s="667" t="s">
        <v>5693</v>
      </c>
      <c r="G143" s="666" t="s">
        <v>5607</v>
      </c>
      <c r="H143" s="666" t="s">
        <v>5608</v>
      </c>
      <c r="I143" s="668">
        <v>22.990000000000006</v>
      </c>
      <c r="J143" s="668">
        <v>210</v>
      </c>
      <c r="K143" s="669">
        <v>4827.9000000000005</v>
      </c>
    </row>
    <row r="144" spans="1:11" ht="14.4" customHeight="1" x14ac:dyDescent="0.3">
      <c r="A144" s="664" t="s">
        <v>520</v>
      </c>
      <c r="B144" s="665" t="s">
        <v>521</v>
      </c>
      <c r="C144" s="666" t="s">
        <v>530</v>
      </c>
      <c r="D144" s="667" t="s">
        <v>3521</v>
      </c>
      <c r="E144" s="666" t="s">
        <v>5692</v>
      </c>
      <c r="F144" s="667" t="s">
        <v>5693</v>
      </c>
      <c r="G144" s="666" t="s">
        <v>5609</v>
      </c>
      <c r="H144" s="666" t="s">
        <v>5610</v>
      </c>
      <c r="I144" s="668">
        <v>22.990000000000002</v>
      </c>
      <c r="J144" s="668">
        <v>110</v>
      </c>
      <c r="K144" s="669">
        <v>2528.9000000000005</v>
      </c>
    </row>
    <row r="145" spans="1:11" ht="14.4" customHeight="1" x14ac:dyDescent="0.3">
      <c r="A145" s="664" t="s">
        <v>520</v>
      </c>
      <c r="B145" s="665" t="s">
        <v>521</v>
      </c>
      <c r="C145" s="666" t="s">
        <v>530</v>
      </c>
      <c r="D145" s="667" t="s">
        <v>3521</v>
      </c>
      <c r="E145" s="666" t="s">
        <v>5692</v>
      </c>
      <c r="F145" s="667" t="s">
        <v>5693</v>
      </c>
      <c r="G145" s="666" t="s">
        <v>5611</v>
      </c>
      <c r="H145" s="666" t="s">
        <v>5612</v>
      </c>
      <c r="I145" s="668">
        <v>22.99</v>
      </c>
      <c r="J145" s="668">
        <v>20</v>
      </c>
      <c r="K145" s="669">
        <v>459.8</v>
      </c>
    </row>
    <row r="146" spans="1:11" ht="14.4" customHeight="1" x14ac:dyDescent="0.3">
      <c r="A146" s="664" t="s">
        <v>520</v>
      </c>
      <c r="B146" s="665" t="s">
        <v>521</v>
      </c>
      <c r="C146" s="666" t="s">
        <v>530</v>
      </c>
      <c r="D146" s="667" t="s">
        <v>3521</v>
      </c>
      <c r="E146" s="666" t="s">
        <v>5692</v>
      </c>
      <c r="F146" s="667" t="s">
        <v>5693</v>
      </c>
      <c r="G146" s="666" t="s">
        <v>5613</v>
      </c>
      <c r="H146" s="666" t="s">
        <v>5614</v>
      </c>
      <c r="I146" s="668">
        <v>64.150000000000006</v>
      </c>
      <c r="J146" s="668">
        <v>3</v>
      </c>
      <c r="K146" s="669">
        <v>192.45000000000002</v>
      </c>
    </row>
    <row r="147" spans="1:11" ht="14.4" customHeight="1" x14ac:dyDescent="0.3">
      <c r="A147" s="664" t="s">
        <v>520</v>
      </c>
      <c r="B147" s="665" t="s">
        <v>521</v>
      </c>
      <c r="C147" s="666" t="s">
        <v>530</v>
      </c>
      <c r="D147" s="667" t="s">
        <v>3521</v>
      </c>
      <c r="E147" s="666" t="s">
        <v>5692</v>
      </c>
      <c r="F147" s="667" t="s">
        <v>5693</v>
      </c>
      <c r="G147" s="666" t="s">
        <v>5615</v>
      </c>
      <c r="H147" s="666" t="s">
        <v>5616</v>
      </c>
      <c r="I147" s="668">
        <v>6.29</v>
      </c>
      <c r="J147" s="668">
        <v>30</v>
      </c>
      <c r="K147" s="669">
        <v>188.7</v>
      </c>
    </row>
    <row r="148" spans="1:11" ht="14.4" customHeight="1" x14ac:dyDescent="0.3">
      <c r="A148" s="664" t="s">
        <v>520</v>
      </c>
      <c r="B148" s="665" t="s">
        <v>521</v>
      </c>
      <c r="C148" s="666" t="s">
        <v>530</v>
      </c>
      <c r="D148" s="667" t="s">
        <v>3521</v>
      </c>
      <c r="E148" s="666" t="s">
        <v>5692</v>
      </c>
      <c r="F148" s="667" t="s">
        <v>5693</v>
      </c>
      <c r="G148" s="666" t="s">
        <v>5617</v>
      </c>
      <c r="H148" s="666" t="s">
        <v>5618</v>
      </c>
      <c r="I148" s="668">
        <v>551.13</v>
      </c>
      <c r="J148" s="668">
        <v>2</v>
      </c>
      <c r="K148" s="669">
        <v>1102.26</v>
      </c>
    </row>
    <row r="149" spans="1:11" ht="14.4" customHeight="1" x14ac:dyDescent="0.3">
      <c r="A149" s="664" t="s">
        <v>520</v>
      </c>
      <c r="B149" s="665" t="s">
        <v>521</v>
      </c>
      <c r="C149" s="666" t="s">
        <v>530</v>
      </c>
      <c r="D149" s="667" t="s">
        <v>3521</v>
      </c>
      <c r="E149" s="666" t="s">
        <v>5692</v>
      </c>
      <c r="F149" s="667" t="s">
        <v>5693</v>
      </c>
      <c r="G149" s="666" t="s">
        <v>5619</v>
      </c>
      <c r="H149" s="666" t="s">
        <v>5620</v>
      </c>
      <c r="I149" s="668">
        <v>1251.1400000000001</v>
      </c>
      <c r="J149" s="668">
        <v>1</v>
      </c>
      <c r="K149" s="669">
        <v>1251.1400000000001</v>
      </c>
    </row>
    <row r="150" spans="1:11" ht="14.4" customHeight="1" x14ac:dyDescent="0.3">
      <c r="A150" s="664" t="s">
        <v>520</v>
      </c>
      <c r="B150" s="665" t="s">
        <v>521</v>
      </c>
      <c r="C150" s="666" t="s">
        <v>530</v>
      </c>
      <c r="D150" s="667" t="s">
        <v>3521</v>
      </c>
      <c r="E150" s="666" t="s">
        <v>5692</v>
      </c>
      <c r="F150" s="667" t="s">
        <v>5693</v>
      </c>
      <c r="G150" s="666" t="s">
        <v>5621</v>
      </c>
      <c r="H150" s="666" t="s">
        <v>5622</v>
      </c>
      <c r="I150" s="668">
        <v>9.68</v>
      </c>
      <c r="J150" s="668">
        <v>100</v>
      </c>
      <c r="K150" s="669">
        <v>968</v>
      </c>
    </row>
    <row r="151" spans="1:11" ht="14.4" customHeight="1" x14ac:dyDescent="0.3">
      <c r="A151" s="664" t="s">
        <v>520</v>
      </c>
      <c r="B151" s="665" t="s">
        <v>521</v>
      </c>
      <c r="C151" s="666" t="s">
        <v>530</v>
      </c>
      <c r="D151" s="667" t="s">
        <v>3521</v>
      </c>
      <c r="E151" s="666" t="s">
        <v>5692</v>
      </c>
      <c r="F151" s="667" t="s">
        <v>5693</v>
      </c>
      <c r="G151" s="666" t="s">
        <v>5623</v>
      </c>
      <c r="H151" s="666" t="s">
        <v>5624</v>
      </c>
      <c r="I151" s="668">
        <v>12.1</v>
      </c>
      <c r="J151" s="668">
        <v>200</v>
      </c>
      <c r="K151" s="669">
        <v>2420</v>
      </c>
    </row>
    <row r="152" spans="1:11" ht="14.4" customHeight="1" x14ac:dyDescent="0.3">
      <c r="A152" s="664" t="s">
        <v>520</v>
      </c>
      <c r="B152" s="665" t="s">
        <v>521</v>
      </c>
      <c r="C152" s="666" t="s">
        <v>530</v>
      </c>
      <c r="D152" s="667" t="s">
        <v>3521</v>
      </c>
      <c r="E152" s="666" t="s">
        <v>5692</v>
      </c>
      <c r="F152" s="667" t="s">
        <v>5693</v>
      </c>
      <c r="G152" s="666" t="s">
        <v>5625</v>
      </c>
      <c r="H152" s="666" t="s">
        <v>5626</v>
      </c>
      <c r="I152" s="668">
        <v>10.53</v>
      </c>
      <c r="J152" s="668">
        <v>200</v>
      </c>
      <c r="K152" s="669">
        <v>2105.4</v>
      </c>
    </row>
    <row r="153" spans="1:11" ht="14.4" customHeight="1" x14ac:dyDescent="0.3">
      <c r="A153" s="664" t="s">
        <v>520</v>
      </c>
      <c r="B153" s="665" t="s">
        <v>521</v>
      </c>
      <c r="C153" s="666" t="s">
        <v>530</v>
      </c>
      <c r="D153" s="667" t="s">
        <v>3521</v>
      </c>
      <c r="E153" s="666" t="s">
        <v>5692</v>
      </c>
      <c r="F153" s="667" t="s">
        <v>5693</v>
      </c>
      <c r="G153" s="666" t="s">
        <v>5627</v>
      </c>
      <c r="H153" s="666" t="s">
        <v>5628</v>
      </c>
      <c r="I153" s="668">
        <v>7.38</v>
      </c>
      <c r="J153" s="668">
        <v>200</v>
      </c>
      <c r="K153" s="669">
        <v>1476.2</v>
      </c>
    </row>
    <row r="154" spans="1:11" ht="14.4" customHeight="1" x14ac:dyDescent="0.3">
      <c r="A154" s="664" t="s">
        <v>520</v>
      </c>
      <c r="B154" s="665" t="s">
        <v>521</v>
      </c>
      <c r="C154" s="666" t="s">
        <v>530</v>
      </c>
      <c r="D154" s="667" t="s">
        <v>3521</v>
      </c>
      <c r="E154" s="666" t="s">
        <v>5692</v>
      </c>
      <c r="F154" s="667" t="s">
        <v>5693</v>
      </c>
      <c r="G154" s="666" t="s">
        <v>5629</v>
      </c>
      <c r="H154" s="666" t="s">
        <v>5630</v>
      </c>
      <c r="I154" s="668">
        <v>17.91</v>
      </c>
      <c r="J154" s="668">
        <v>200</v>
      </c>
      <c r="K154" s="669">
        <v>3581.6</v>
      </c>
    </row>
    <row r="155" spans="1:11" ht="14.4" customHeight="1" x14ac:dyDescent="0.3">
      <c r="A155" s="664" t="s">
        <v>520</v>
      </c>
      <c r="B155" s="665" t="s">
        <v>521</v>
      </c>
      <c r="C155" s="666" t="s">
        <v>530</v>
      </c>
      <c r="D155" s="667" t="s">
        <v>3521</v>
      </c>
      <c r="E155" s="666" t="s">
        <v>5694</v>
      </c>
      <c r="F155" s="667" t="s">
        <v>5695</v>
      </c>
      <c r="G155" s="666" t="s">
        <v>5631</v>
      </c>
      <c r="H155" s="666" t="s">
        <v>5632</v>
      </c>
      <c r="I155" s="668">
        <v>50.82</v>
      </c>
      <c r="J155" s="668">
        <v>6</v>
      </c>
      <c r="K155" s="669">
        <v>304.92</v>
      </c>
    </row>
    <row r="156" spans="1:11" ht="14.4" customHeight="1" x14ac:dyDescent="0.3">
      <c r="A156" s="664" t="s">
        <v>520</v>
      </c>
      <c r="B156" s="665" t="s">
        <v>521</v>
      </c>
      <c r="C156" s="666" t="s">
        <v>530</v>
      </c>
      <c r="D156" s="667" t="s">
        <v>3521</v>
      </c>
      <c r="E156" s="666" t="s">
        <v>5694</v>
      </c>
      <c r="F156" s="667" t="s">
        <v>5695</v>
      </c>
      <c r="G156" s="666" t="s">
        <v>5633</v>
      </c>
      <c r="H156" s="666" t="s">
        <v>5634</v>
      </c>
      <c r="I156" s="668">
        <v>87.12</v>
      </c>
      <c r="J156" s="668">
        <v>2</v>
      </c>
      <c r="K156" s="669">
        <v>174.24</v>
      </c>
    </row>
    <row r="157" spans="1:11" ht="14.4" customHeight="1" x14ac:dyDescent="0.3">
      <c r="A157" s="664" t="s">
        <v>520</v>
      </c>
      <c r="B157" s="665" t="s">
        <v>521</v>
      </c>
      <c r="C157" s="666" t="s">
        <v>530</v>
      </c>
      <c r="D157" s="667" t="s">
        <v>3521</v>
      </c>
      <c r="E157" s="666" t="s">
        <v>5696</v>
      </c>
      <c r="F157" s="667" t="s">
        <v>5697</v>
      </c>
      <c r="G157" s="666" t="s">
        <v>5635</v>
      </c>
      <c r="H157" s="666" t="s">
        <v>5636</v>
      </c>
      <c r="I157" s="668">
        <v>267.77999999999997</v>
      </c>
      <c r="J157" s="668">
        <v>18</v>
      </c>
      <c r="K157" s="669">
        <v>4820.04</v>
      </c>
    </row>
    <row r="158" spans="1:11" ht="14.4" customHeight="1" x14ac:dyDescent="0.3">
      <c r="A158" s="664" t="s">
        <v>520</v>
      </c>
      <c r="B158" s="665" t="s">
        <v>521</v>
      </c>
      <c r="C158" s="666" t="s">
        <v>530</v>
      </c>
      <c r="D158" s="667" t="s">
        <v>3521</v>
      </c>
      <c r="E158" s="666" t="s">
        <v>5698</v>
      </c>
      <c r="F158" s="667" t="s">
        <v>5699</v>
      </c>
      <c r="G158" s="666" t="s">
        <v>5637</v>
      </c>
      <c r="H158" s="666" t="s">
        <v>5638</v>
      </c>
      <c r="I158" s="668">
        <v>8.1691999999999965</v>
      </c>
      <c r="J158" s="668">
        <v>4800</v>
      </c>
      <c r="K158" s="669">
        <v>39212</v>
      </c>
    </row>
    <row r="159" spans="1:11" ht="14.4" customHeight="1" x14ac:dyDescent="0.3">
      <c r="A159" s="664" t="s">
        <v>520</v>
      </c>
      <c r="B159" s="665" t="s">
        <v>521</v>
      </c>
      <c r="C159" s="666" t="s">
        <v>530</v>
      </c>
      <c r="D159" s="667" t="s">
        <v>3521</v>
      </c>
      <c r="E159" s="666" t="s">
        <v>5698</v>
      </c>
      <c r="F159" s="667" t="s">
        <v>5699</v>
      </c>
      <c r="G159" s="666" t="s">
        <v>5639</v>
      </c>
      <c r="H159" s="666" t="s">
        <v>5640</v>
      </c>
      <c r="I159" s="668">
        <v>7.0057142857142845</v>
      </c>
      <c r="J159" s="668">
        <v>70</v>
      </c>
      <c r="K159" s="669">
        <v>490.4</v>
      </c>
    </row>
    <row r="160" spans="1:11" ht="14.4" customHeight="1" x14ac:dyDescent="0.3">
      <c r="A160" s="664" t="s">
        <v>520</v>
      </c>
      <c r="B160" s="665" t="s">
        <v>521</v>
      </c>
      <c r="C160" s="666" t="s">
        <v>530</v>
      </c>
      <c r="D160" s="667" t="s">
        <v>3521</v>
      </c>
      <c r="E160" s="666" t="s">
        <v>5700</v>
      </c>
      <c r="F160" s="667" t="s">
        <v>5701</v>
      </c>
      <c r="G160" s="666" t="s">
        <v>5641</v>
      </c>
      <c r="H160" s="666" t="s">
        <v>5642</v>
      </c>
      <c r="I160" s="668">
        <v>27.25</v>
      </c>
      <c r="J160" s="668">
        <v>36</v>
      </c>
      <c r="K160" s="669">
        <v>981</v>
      </c>
    </row>
    <row r="161" spans="1:11" ht="14.4" customHeight="1" x14ac:dyDescent="0.3">
      <c r="A161" s="664" t="s">
        <v>520</v>
      </c>
      <c r="B161" s="665" t="s">
        <v>521</v>
      </c>
      <c r="C161" s="666" t="s">
        <v>530</v>
      </c>
      <c r="D161" s="667" t="s">
        <v>3521</v>
      </c>
      <c r="E161" s="666" t="s">
        <v>5702</v>
      </c>
      <c r="F161" s="667" t="s">
        <v>5703</v>
      </c>
      <c r="G161" s="666" t="s">
        <v>5643</v>
      </c>
      <c r="H161" s="666" t="s">
        <v>5644</v>
      </c>
      <c r="I161" s="668">
        <v>0.30142857142857143</v>
      </c>
      <c r="J161" s="668">
        <v>700</v>
      </c>
      <c r="K161" s="669">
        <v>211</v>
      </c>
    </row>
    <row r="162" spans="1:11" ht="14.4" customHeight="1" x14ac:dyDescent="0.3">
      <c r="A162" s="664" t="s">
        <v>520</v>
      </c>
      <c r="B162" s="665" t="s">
        <v>521</v>
      </c>
      <c r="C162" s="666" t="s">
        <v>530</v>
      </c>
      <c r="D162" s="667" t="s">
        <v>3521</v>
      </c>
      <c r="E162" s="666" t="s">
        <v>5702</v>
      </c>
      <c r="F162" s="667" t="s">
        <v>5703</v>
      </c>
      <c r="G162" s="666" t="s">
        <v>5645</v>
      </c>
      <c r="H162" s="666" t="s">
        <v>5646</v>
      </c>
      <c r="I162" s="668">
        <v>0.30499999999999999</v>
      </c>
      <c r="J162" s="668">
        <v>400</v>
      </c>
      <c r="K162" s="669">
        <v>122</v>
      </c>
    </row>
    <row r="163" spans="1:11" ht="14.4" customHeight="1" x14ac:dyDescent="0.3">
      <c r="A163" s="664" t="s">
        <v>520</v>
      </c>
      <c r="B163" s="665" t="s">
        <v>521</v>
      </c>
      <c r="C163" s="666" t="s">
        <v>530</v>
      </c>
      <c r="D163" s="667" t="s">
        <v>3521</v>
      </c>
      <c r="E163" s="666" t="s">
        <v>5702</v>
      </c>
      <c r="F163" s="667" t="s">
        <v>5703</v>
      </c>
      <c r="G163" s="666" t="s">
        <v>5647</v>
      </c>
      <c r="H163" s="666" t="s">
        <v>5648</v>
      </c>
      <c r="I163" s="668">
        <v>0.3</v>
      </c>
      <c r="J163" s="668">
        <v>800</v>
      </c>
      <c r="K163" s="669">
        <v>240</v>
      </c>
    </row>
    <row r="164" spans="1:11" ht="14.4" customHeight="1" x14ac:dyDescent="0.3">
      <c r="A164" s="664" t="s">
        <v>520</v>
      </c>
      <c r="B164" s="665" t="s">
        <v>521</v>
      </c>
      <c r="C164" s="666" t="s">
        <v>530</v>
      </c>
      <c r="D164" s="667" t="s">
        <v>3521</v>
      </c>
      <c r="E164" s="666" t="s">
        <v>5702</v>
      </c>
      <c r="F164" s="667" t="s">
        <v>5703</v>
      </c>
      <c r="G164" s="666" t="s">
        <v>5649</v>
      </c>
      <c r="H164" s="666" t="s">
        <v>5650</v>
      </c>
      <c r="I164" s="668">
        <v>0.30199999999999994</v>
      </c>
      <c r="J164" s="668">
        <v>1000</v>
      </c>
      <c r="K164" s="669">
        <v>302</v>
      </c>
    </row>
    <row r="165" spans="1:11" ht="14.4" customHeight="1" x14ac:dyDescent="0.3">
      <c r="A165" s="664" t="s">
        <v>520</v>
      </c>
      <c r="B165" s="665" t="s">
        <v>521</v>
      </c>
      <c r="C165" s="666" t="s">
        <v>530</v>
      </c>
      <c r="D165" s="667" t="s">
        <v>3521</v>
      </c>
      <c r="E165" s="666" t="s">
        <v>5702</v>
      </c>
      <c r="F165" s="667" t="s">
        <v>5703</v>
      </c>
      <c r="G165" s="666" t="s">
        <v>5651</v>
      </c>
      <c r="H165" s="666" t="s">
        <v>5652</v>
      </c>
      <c r="I165" s="668">
        <v>0.48318181818181838</v>
      </c>
      <c r="J165" s="668">
        <v>7200</v>
      </c>
      <c r="K165" s="669">
        <v>3477</v>
      </c>
    </row>
    <row r="166" spans="1:11" ht="14.4" customHeight="1" x14ac:dyDescent="0.3">
      <c r="A166" s="664" t="s">
        <v>520</v>
      </c>
      <c r="B166" s="665" t="s">
        <v>521</v>
      </c>
      <c r="C166" s="666" t="s">
        <v>530</v>
      </c>
      <c r="D166" s="667" t="s">
        <v>3521</v>
      </c>
      <c r="E166" s="666" t="s">
        <v>5702</v>
      </c>
      <c r="F166" s="667" t="s">
        <v>5703</v>
      </c>
      <c r="G166" s="666" t="s">
        <v>5653</v>
      </c>
      <c r="H166" s="666" t="s">
        <v>5654</v>
      </c>
      <c r="I166" s="668">
        <v>1.8013636363636361</v>
      </c>
      <c r="J166" s="668">
        <v>2900</v>
      </c>
      <c r="K166" s="669">
        <v>5223</v>
      </c>
    </row>
    <row r="167" spans="1:11" ht="14.4" customHeight="1" x14ac:dyDescent="0.3">
      <c r="A167" s="664" t="s">
        <v>520</v>
      </c>
      <c r="B167" s="665" t="s">
        <v>521</v>
      </c>
      <c r="C167" s="666" t="s">
        <v>530</v>
      </c>
      <c r="D167" s="667" t="s">
        <v>3521</v>
      </c>
      <c r="E167" s="666" t="s">
        <v>5702</v>
      </c>
      <c r="F167" s="667" t="s">
        <v>5703</v>
      </c>
      <c r="G167" s="666" t="s">
        <v>5655</v>
      </c>
      <c r="H167" s="666" t="s">
        <v>5656</v>
      </c>
      <c r="I167" s="668">
        <v>2.65</v>
      </c>
      <c r="J167" s="668">
        <v>200</v>
      </c>
      <c r="K167" s="669">
        <v>530</v>
      </c>
    </row>
    <row r="168" spans="1:11" ht="14.4" customHeight="1" x14ac:dyDescent="0.3">
      <c r="A168" s="664" t="s">
        <v>520</v>
      </c>
      <c r="B168" s="665" t="s">
        <v>521</v>
      </c>
      <c r="C168" s="666" t="s">
        <v>530</v>
      </c>
      <c r="D168" s="667" t="s">
        <v>3521</v>
      </c>
      <c r="E168" s="666" t="s">
        <v>5704</v>
      </c>
      <c r="F168" s="667" t="s">
        <v>5705</v>
      </c>
      <c r="G168" s="666" t="s">
        <v>5657</v>
      </c>
      <c r="H168" s="666" t="s">
        <v>5658</v>
      </c>
      <c r="I168" s="668">
        <v>0.73</v>
      </c>
      <c r="J168" s="668">
        <v>2000</v>
      </c>
      <c r="K168" s="669">
        <v>1450.8</v>
      </c>
    </row>
    <row r="169" spans="1:11" ht="14.4" customHeight="1" x14ac:dyDescent="0.3">
      <c r="A169" s="664" t="s">
        <v>520</v>
      </c>
      <c r="B169" s="665" t="s">
        <v>521</v>
      </c>
      <c r="C169" s="666" t="s">
        <v>530</v>
      </c>
      <c r="D169" s="667" t="s">
        <v>3521</v>
      </c>
      <c r="E169" s="666" t="s">
        <v>5704</v>
      </c>
      <c r="F169" s="667" t="s">
        <v>5705</v>
      </c>
      <c r="G169" s="666" t="s">
        <v>5659</v>
      </c>
      <c r="H169" s="666" t="s">
        <v>5660</v>
      </c>
      <c r="I169" s="668">
        <v>0.73</v>
      </c>
      <c r="J169" s="668">
        <v>4000</v>
      </c>
      <c r="K169" s="669">
        <v>2920</v>
      </c>
    </row>
    <row r="170" spans="1:11" ht="14.4" customHeight="1" x14ac:dyDescent="0.3">
      <c r="A170" s="664" t="s">
        <v>520</v>
      </c>
      <c r="B170" s="665" t="s">
        <v>521</v>
      </c>
      <c r="C170" s="666" t="s">
        <v>530</v>
      </c>
      <c r="D170" s="667" t="s">
        <v>3521</v>
      </c>
      <c r="E170" s="666" t="s">
        <v>5704</v>
      </c>
      <c r="F170" s="667" t="s">
        <v>5705</v>
      </c>
      <c r="G170" s="666" t="s">
        <v>5661</v>
      </c>
      <c r="H170" s="666" t="s">
        <v>5662</v>
      </c>
      <c r="I170" s="668">
        <v>0.73</v>
      </c>
      <c r="J170" s="668">
        <v>2000</v>
      </c>
      <c r="K170" s="669">
        <v>1460</v>
      </c>
    </row>
    <row r="171" spans="1:11" ht="14.4" customHeight="1" x14ac:dyDescent="0.3">
      <c r="A171" s="664" t="s">
        <v>520</v>
      </c>
      <c r="B171" s="665" t="s">
        <v>521</v>
      </c>
      <c r="C171" s="666" t="s">
        <v>530</v>
      </c>
      <c r="D171" s="667" t="s">
        <v>3521</v>
      </c>
      <c r="E171" s="666" t="s">
        <v>5704</v>
      </c>
      <c r="F171" s="667" t="s">
        <v>5705</v>
      </c>
      <c r="G171" s="666" t="s">
        <v>5663</v>
      </c>
      <c r="H171" s="666" t="s">
        <v>5664</v>
      </c>
      <c r="I171" s="668">
        <v>7.5</v>
      </c>
      <c r="J171" s="668">
        <v>50</v>
      </c>
      <c r="K171" s="669">
        <v>375</v>
      </c>
    </row>
    <row r="172" spans="1:11" ht="14.4" customHeight="1" x14ac:dyDescent="0.3">
      <c r="A172" s="664" t="s">
        <v>520</v>
      </c>
      <c r="B172" s="665" t="s">
        <v>521</v>
      </c>
      <c r="C172" s="666" t="s">
        <v>530</v>
      </c>
      <c r="D172" s="667" t="s">
        <v>3521</v>
      </c>
      <c r="E172" s="666" t="s">
        <v>5704</v>
      </c>
      <c r="F172" s="667" t="s">
        <v>5705</v>
      </c>
      <c r="G172" s="666" t="s">
        <v>5663</v>
      </c>
      <c r="H172" s="666" t="s">
        <v>5665</v>
      </c>
      <c r="I172" s="668">
        <v>7.5</v>
      </c>
      <c r="J172" s="668">
        <v>10</v>
      </c>
      <c r="K172" s="669">
        <v>75</v>
      </c>
    </row>
    <row r="173" spans="1:11" ht="14.4" customHeight="1" x14ac:dyDescent="0.3">
      <c r="A173" s="664" t="s">
        <v>520</v>
      </c>
      <c r="B173" s="665" t="s">
        <v>521</v>
      </c>
      <c r="C173" s="666" t="s">
        <v>530</v>
      </c>
      <c r="D173" s="667" t="s">
        <v>3521</v>
      </c>
      <c r="E173" s="666" t="s">
        <v>5704</v>
      </c>
      <c r="F173" s="667" t="s">
        <v>5705</v>
      </c>
      <c r="G173" s="666" t="s">
        <v>5666</v>
      </c>
      <c r="H173" s="666" t="s">
        <v>5667</v>
      </c>
      <c r="I173" s="668">
        <v>7.5</v>
      </c>
      <c r="J173" s="668">
        <v>60</v>
      </c>
      <c r="K173" s="669">
        <v>450</v>
      </c>
    </row>
    <row r="174" spans="1:11" ht="14.4" customHeight="1" x14ac:dyDescent="0.3">
      <c r="A174" s="664" t="s">
        <v>520</v>
      </c>
      <c r="B174" s="665" t="s">
        <v>521</v>
      </c>
      <c r="C174" s="666" t="s">
        <v>530</v>
      </c>
      <c r="D174" s="667" t="s">
        <v>3521</v>
      </c>
      <c r="E174" s="666" t="s">
        <v>5704</v>
      </c>
      <c r="F174" s="667" t="s">
        <v>5705</v>
      </c>
      <c r="G174" s="666" t="s">
        <v>5668</v>
      </c>
      <c r="H174" s="666" t="s">
        <v>5669</v>
      </c>
      <c r="I174" s="668">
        <v>0.70818181818181836</v>
      </c>
      <c r="J174" s="668">
        <v>86000</v>
      </c>
      <c r="K174" s="669">
        <v>60860</v>
      </c>
    </row>
    <row r="175" spans="1:11" ht="14.4" customHeight="1" x14ac:dyDescent="0.3">
      <c r="A175" s="664" t="s">
        <v>520</v>
      </c>
      <c r="B175" s="665" t="s">
        <v>521</v>
      </c>
      <c r="C175" s="666" t="s">
        <v>530</v>
      </c>
      <c r="D175" s="667" t="s">
        <v>3521</v>
      </c>
      <c r="E175" s="666" t="s">
        <v>5704</v>
      </c>
      <c r="F175" s="667" t="s">
        <v>5705</v>
      </c>
      <c r="G175" s="666" t="s">
        <v>5670</v>
      </c>
      <c r="H175" s="666" t="s">
        <v>5671</v>
      </c>
      <c r="I175" s="668">
        <v>0.71</v>
      </c>
      <c r="J175" s="668">
        <v>2700</v>
      </c>
      <c r="K175" s="669">
        <v>1917</v>
      </c>
    </row>
    <row r="176" spans="1:11" ht="14.4" customHeight="1" x14ac:dyDescent="0.3">
      <c r="A176" s="664" t="s">
        <v>520</v>
      </c>
      <c r="B176" s="665" t="s">
        <v>521</v>
      </c>
      <c r="C176" s="666" t="s">
        <v>530</v>
      </c>
      <c r="D176" s="667" t="s">
        <v>3521</v>
      </c>
      <c r="E176" s="666" t="s">
        <v>5704</v>
      </c>
      <c r="F176" s="667" t="s">
        <v>5705</v>
      </c>
      <c r="G176" s="666" t="s">
        <v>5672</v>
      </c>
      <c r="H176" s="666" t="s">
        <v>5673</v>
      </c>
      <c r="I176" s="668">
        <v>0.70799999999999996</v>
      </c>
      <c r="J176" s="668">
        <v>19000</v>
      </c>
      <c r="K176" s="669">
        <v>13450</v>
      </c>
    </row>
    <row r="177" spans="1:11" ht="14.4" customHeight="1" x14ac:dyDescent="0.3">
      <c r="A177" s="664" t="s">
        <v>520</v>
      </c>
      <c r="B177" s="665" t="s">
        <v>521</v>
      </c>
      <c r="C177" s="666" t="s">
        <v>530</v>
      </c>
      <c r="D177" s="667" t="s">
        <v>3521</v>
      </c>
      <c r="E177" s="666" t="s">
        <v>5704</v>
      </c>
      <c r="F177" s="667" t="s">
        <v>5705</v>
      </c>
      <c r="G177" s="666" t="s">
        <v>5674</v>
      </c>
      <c r="H177" s="666" t="s">
        <v>5675</v>
      </c>
      <c r="I177" s="668">
        <v>0.70857142857142841</v>
      </c>
      <c r="J177" s="668">
        <v>26000</v>
      </c>
      <c r="K177" s="669">
        <v>18416.939999999999</v>
      </c>
    </row>
    <row r="178" spans="1:11" ht="14.4" customHeight="1" x14ac:dyDescent="0.3">
      <c r="A178" s="664" t="s">
        <v>520</v>
      </c>
      <c r="B178" s="665" t="s">
        <v>521</v>
      </c>
      <c r="C178" s="666" t="s">
        <v>530</v>
      </c>
      <c r="D178" s="667" t="s">
        <v>3521</v>
      </c>
      <c r="E178" s="666" t="s">
        <v>5706</v>
      </c>
      <c r="F178" s="667" t="s">
        <v>5707</v>
      </c>
      <c r="G178" s="666" t="s">
        <v>5676</v>
      </c>
      <c r="H178" s="666" t="s">
        <v>5677</v>
      </c>
      <c r="I178" s="668">
        <v>139.44000000000003</v>
      </c>
      <c r="J178" s="668">
        <v>40</v>
      </c>
      <c r="K178" s="669">
        <v>5577.5800000000008</v>
      </c>
    </row>
    <row r="179" spans="1:11" ht="14.4" customHeight="1" x14ac:dyDescent="0.3">
      <c r="A179" s="664" t="s">
        <v>520</v>
      </c>
      <c r="B179" s="665" t="s">
        <v>521</v>
      </c>
      <c r="C179" s="666" t="s">
        <v>530</v>
      </c>
      <c r="D179" s="667" t="s">
        <v>3521</v>
      </c>
      <c r="E179" s="666" t="s">
        <v>5706</v>
      </c>
      <c r="F179" s="667" t="s">
        <v>5707</v>
      </c>
      <c r="G179" s="666" t="s">
        <v>5678</v>
      </c>
      <c r="H179" s="666" t="s">
        <v>5679</v>
      </c>
      <c r="I179" s="668">
        <v>139.44000000000003</v>
      </c>
      <c r="J179" s="668">
        <v>40</v>
      </c>
      <c r="K179" s="669">
        <v>5577.5800000000008</v>
      </c>
    </row>
    <row r="180" spans="1:11" ht="14.4" customHeight="1" x14ac:dyDescent="0.3">
      <c r="A180" s="664" t="s">
        <v>520</v>
      </c>
      <c r="B180" s="665" t="s">
        <v>521</v>
      </c>
      <c r="C180" s="666" t="s">
        <v>530</v>
      </c>
      <c r="D180" s="667" t="s">
        <v>3521</v>
      </c>
      <c r="E180" s="666" t="s">
        <v>5706</v>
      </c>
      <c r="F180" s="667" t="s">
        <v>5707</v>
      </c>
      <c r="G180" s="666" t="s">
        <v>5680</v>
      </c>
      <c r="H180" s="666" t="s">
        <v>5681</v>
      </c>
      <c r="I180" s="668">
        <v>142.78</v>
      </c>
      <c r="J180" s="668">
        <v>3</v>
      </c>
      <c r="K180" s="669">
        <v>428.34000000000003</v>
      </c>
    </row>
    <row r="181" spans="1:11" ht="14.4" customHeight="1" x14ac:dyDescent="0.3">
      <c r="A181" s="664" t="s">
        <v>520</v>
      </c>
      <c r="B181" s="665" t="s">
        <v>521</v>
      </c>
      <c r="C181" s="666" t="s">
        <v>530</v>
      </c>
      <c r="D181" s="667" t="s">
        <v>3521</v>
      </c>
      <c r="E181" s="666" t="s">
        <v>5706</v>
      </c>
      <c r="F181" s="667" t="s">
        <v>5707</v>
      </c>
      <c r="G181" s="666" t="s">
        <v>5682</v>
      </c>
      <c r="H181" s="666" t="s">
        <v>5683</v>
      </c>
      <c r="I181" s="668">
        <v>67.311019002070751</v>
      </c>
      <c r="J181" s="668">
        <v>1</v>
      </c>
      <c r="K181" s="669">
        <v>67.311019002070751</v>
      </c>
    </row>
    <row r="182" spans="1:11" ht="14.4" customHeight="1" x14ac:dyDescent="0.3">
      <c r="A182" s="664" t="s">
        <v>520</v>
      </c>
      <c r="B182" s="665" t="s">
        <v>521</v>
      </c>
      <c r="C182" s="666" t="s">
        <v>530</v>
      </c>
      <c r="D182" s="667" t="s">
        <v>3521</v>
      </c>
      <c r="E182" s="666" t="s">
        <v>5708</v>
      </c>
      <c r="F182" s="667" t="s">
        <v>5709</v>
      </c>
      <c r="G182" s="666" t="s">
        <v>5684</v>
      </c>
      <c r="H182" s="666" t="s">
        <v>5685</v>
      </c>
      <c r="I182" s="668">
        <v>15.61</v>
      </c>
      <c r="J182" s="668">
        <v>15</v>
      </c>
      <c r="K182" s="669">
        <v>234.14999999999998</v>
      </c>
    </row>
    <row r="183" spans="1:11" ht="14.4" customHeight="1" x14ac:dyDescent="0.3">
      <c r="A183" s="664" t="s">
        <v>520</v>
      </c>
      <c r="B183" s="665" t="s">
        <v>521</v>
      </c>
      <c r="C183" s="666" t="s">
        <v>530</v>
      </c>
      <c r="D183" s="667" t="s">
        <v>3521</v>
      </c>
      <c r="E183" s="666" t="s">
        <v>5708</v>
      </c>
      <c r="F183" s="667" t="s">
        <v>5709</v>
      </c>
      <c r="G183" s="666" t="s">
        <v>5686</v>
      </c>
      <c r="H183" s="666" t="s">
        <v>5687</v>
      </c>
      <c r="I183" s="668">
        <v>19.97</v>
      </c>
      <c r="J183" s="668">
        <v>10</v>
      </c>
      <c r="K183" s="669">
        <v>199.7</v>
      </c>
    </row>
    <row r="184" spans="1:11" ht="14.4" customHeight="1" x14ac:dyDescent="0.3">
      <c r="A184" s="664" t="s">
        <v>520</v>
      </c>
      <c r="B184" s="665" t="s">
        <v>521</v>
      </c>
      <c r="C184" s="666" t="s">
        <v>533</v>
      </c>
      <c r="D184" s="667" t="s">
        <v>3522</v>
      </c>
      <c r="E184" s="666" t="s">
        <v>5690</v>
      </c>
      <c r="F184" s="667" t="s">
        <v>5691</v>
      </c>
      <c r="G184" s="666" t="s">
        <v>5337</v>
      </c>
      <c r="H184" s="666" t="s">
        <v>5338</v>
      </c>
      <c r="I184" s="668">
        <v>42.44</v>
      </c>
      <c r="J184" s="668">
        <v>3</v>
      </c>
      <c r="K184" s="669">
        <v>127.32</v>
      </c>
    </row>
    <row r="185" spans="1:11" ht="14.4" customHeight="1" x14ac:dyDescent="0.3">
      <c r="A185" s="664" t="s">
        <v>520</v>
      </c>
      <c r="B185" s="665" t="s">
        <v>521</v>
      </c>
      <c r="C185" s="666" t="s">
        <v>533</v>
      </c>
      <c r="D185" s="667" t="s">
        <v>3522</v>
      </c>
      <c r="E185" s="666" t="s">
        <v>5692</v>
      </c>
      <c r="F185" s="667" t="s">
        <v>5693</v>
      </c>
      <c r="G185" s="666" t="s">
        <v>5471</v>
      </c>
      <c r="H185" s="666" t="s">
        <v>5472</v>
      </c>
      <c r="I185" s="668">
        <v>15.29</v>
      </c>
      <c r="J185" s="668">
        <v>150</v>
      </c>
      <c r="K185" s="669">
        <v>2294.1</v>
      </c>
    </row>
    <row r="186" spans="1:11" ht="14.4" customHeight="1" x14ac:dyDescent="0.3">
      <c r="A186" s="664" t="s">
        <v>520</v>
      </c>
      <c r="B186" s="665" t="s">
        <v>521</v>
      </c>
      <c r="C186" s="666" t="s">
        <v>533</v>
      </c>
      <c r="D186" s="667" t="s">
        <v>3522</v>
      </c>
      <c r="E186" s="666" t="s">
        <v>5692</v>
      </c>
      <c r="F186" s="667" t="s">
        <v>5693</v>
      </c>
      <c r="G186" s="666" t="s">
        <v>5473</v>
      </c>
      <c r="H186" s="666" t="s">
        <v>5474</v>
      </c>
      <c r="I186" s="668">
        <v>1.0900000000000001</v>
      </c>
      <c r="J186" s="668">
        <v>500</v>
      </c>
      <c r="K186" s="669">
        <v>545</v>
      </c>
    </row>
    <row r="187" spans="1:11" ht="14.4" customHeight="1" x14ac:dyDescent="0.3">
      <c r="A187" s="664" t="s">
        <v>520</v>
      </c>
      <c r="B187" s="665" t="s">
        <v>521</v>
      </c>
      <c r="C187" s="666" t="s">
        <v>533</v>
      </c>
      <c r="D187" s="667" t="s">
        <v>3522</v>
      </c>
      <c r="E187" s="666" t="s">
        <v>5692</v>
      </c>
      <c r="F187" s="667" t="s">
        <v>5693</v>
      </c>
      <c r="G187" s="666" t="s">
        <v>5688</v>
      </c>
      <c r="H187" s="666" t="s">
        <v>5689</v>
      </c>
      <c r="I187" s="668">
        <v>1.9</v>
      </c>
      <c r="J187" s="668">
        <v>55</v>
      </c>
      <c r="K187" s="669">
        <v>104.5</v>
      </c>
    </row>
    <row r="188" spans="1:11" ht="14.4" customHeight="1" x14ac:dyDescent="0.3">
      <c r="A188" s="664" t="s">
        <v>520</v>
      </c>
      <c r="B188" s="665" t="s">
        <v>521</v>
      </c>
      <c r="C188" s="666" t="s">
        <v>533</v>
      </c>
      <c r="D188" s="667" t="s">
        <v>3522</v>
      </c>
      <c r="E188" s="666" t="s">
        <v>5692</v>
      </c>
      <c r="F188" s="667" t="s">
        <v>5693</v>
      </c>
      <c r="G188" s="666" t="s">
        <v>5509</v>
      </c>
      <c r="H188" s="666" t="s">
        <v>5510</v>
      </c>
      <c r="I188" s="668">
        <v>2.3700000000000006</v>
      </c>
      <c r="J188" s="668">
        <v>300</v>
      </c>
      <c r="K188" s="669">
        <v>711</v>
      </c>
    </row>
    <row r="189" spans="1:11" ht="14.4" customHeight="1" x14ac:dyDescent="0.3">
      <c r="A189" s="664" t="s">
        <v>520</v>
      </c>
      <c r="B189" s="665" t="s">
        <v>521</v>
      </c>
      <c r="C189" s="666" t="s">
        <v>533</v>
      </c>
      <c r="D189" s="667" t="s">
        <v>3522</v>
      </c>
      <c r="E189" s="666" t="s">
        <v>5692</v>
      </c>
      <c r="F189" s="667" t="s">
        <v>5693</v>
      </c>
      <c r="G189" s="666" t="s">
        <v>5511</v>
      </c>
      <c r="H189" s="666" t="s">
        <v>5512</v>
      </c>
      <c r="I189" s="668">
        <v>1.9849999999999999</v>
      </c>
      <c r="J189" s="668">
        <v>60</v>
      </c>
      <c r="K189" s="669">
        <v>119.3</v>
      </c>
    </row>
    <row r="190" spans="1:11" ht="14.4" customHeight="1" x14ac:dyDescent="0.3">
      <c r="A190" s="664" t="s">
        <v>520</v>
      </c>
      <c r="B190" s="665" t="s">
        <v>521</v>
      </c>
      <c r="C190" s="666" t="s">
        <v>533</v>
      </c>
      <c r="D190" s="667" t="s">
        <v>3522</v>
      </c>
      <c r="E190" s="666" t="s">
        <v>5692</v>
      </c>
      <c r="F190" s="667" t="s">
        <v>5693</v>
      </c>
      <c r="G190" s="666" t="s">
        <v>5515</v>
      </c>
      <c r="H190" s="666" t="s">
        <v>5516</v>
      </c>
      <c r="I190" s="668">
        <v>3.1</v>
      </c>
      <c r="J190" s="668">
        <v>250</v>
      </c>
      <c r="K190" s="669">
        <v>775</v>
      </c>
    </row>
    <row r="191" spans="1:11" ht="14.4" customHeight="1" x14ac:dyDescent="0.3">
      <c r="A191" s="664" t="s">
        <v>520</v>
      </c>
      <c r="B191" s="665" t="s">
        <v>521</v>
      </c>
      <c r="C191" s="666" t="s">
        <v>533</v>
      </c>
      <c r="D191" s="667" t="s">
        <v>3522</v>
      </c>
      <c r="E191" s="666" t="s">
        <v>5692</v>
      </c>
      <c r="F191" s="667" t="s">
        <v>5693</v>
      </c>
      <c r="G191" s="666" t="s">
        <v>5517</v>
      </c>
      <c r="H191" s="666" t="s">
        <v>5518</v>
      </c>
      <c r="I191" s="668">
        <v>1.93</v>
      </c>
      <c r="J191" s="668">
        <v>50</v>
      </c>
      <c r="K191" s="669">
        <v>96.5</v>
      </c>
    </row>
    <row r="192" spans="1:11" ht="14.4" customHeight="1" x14ac:dyDescent="0.3">
      <c r="A192" s="664" t="s">
        <v>520</v>
      </c>
      <c r="B192" s="665" t="s">
        <v>521</v>
      </c>
      <c r="C192" s="666" t="s">
        <v>533</v>
      </c>
      <c r="D192" s="667" t="s">
        <v>3522</v>
      </c>
      <c r="E192" s="666" t="s">
        <v>5692</v>
      </c>
      <c r="F192" s="667" t="s">
        <v>5693</v>
      </c>
      <c r="G192" s="666" t="s">
        <v>5519</v>
      </c>
      <c r="H192" s="666" t="s">
        <v>5520</v>
      </c>
      <c r="I192" s="668">
        <v>1.93</v>
      </c>
      <c r="J192" s="668">
        <v>50</v>
      </c>
      <c r="K192" s="669">
        <v>96.5</v>
      </c>
    </row>
    <row r="193" spans="1:11" ht="14.4" customHeight="1" x14ac:dyDescent="0.3">
      <c r="A193" s="664" t="s">
        <v>520</v>
      </c>
      <c r="B193" s="665" t="s">
        <v>521</v>
      </c>
      <c r="C193" s="666" t="s">
        <v>533</v>
      </c>
      <c r="D193" s="667" t="s">
        <v>3522</v>
      </c>
      <c r="E193" s="666" t="s">
        <v>5692</v>
      </c>
      <c r="F193" s="667" t="s">
        <v>5693</v>
      </c>
      <c r="G193" s="666" t="s">
        <v>5521</v>
      </c>
      <c r="H193" s="666" t="s">
        <v>5522</v>
      </c>
      <c r="I193" s="668">
        <v>2.5249999999999999</v>
      </c>
      <c r="J193" s="668">
        <v>30</v>
      </c>
      <c r="K193" s="669">
        <v>75.849999999999994</v>
      </c>
    </row>
    <row r="194" spans="1:11" ht="14.4" customHeight="1" x14ac:dyDescent="0.3">
      <c r="A194" s="664" t="s">
        <v>520</v>
      </c>
      <c r="B194" s="665" t="s">
        <v>521</v>
      </c>
      <c r="C194" s="666" t="s">
        <v>533</v>
      </c>
      <c r="D194" s="667" t="s">
        <v>3522</v>
      </c>
      <c r="E194" s="666" t="s">
        <v>5692</v>
      </c>
      <c r="F194" s="667" t="s">
        <v>5693</v>
      </c>
      <c r="G194" s="666" t="s">
        <v>5525</v>
      </c>
      <c r="H194" s="666" t="s">
        <v>5526</v>
      </c>
      <c r="I194" s="668">
        <v>0.01</v>
      </c>
      <c r="J194" s="668">
        <v>300</v>
      </c>
      <c r="K194" s="669">
        <v>3</v>
      </c>
    </row>
    <row r="195" spans="1:11" ht="14.4" customHeight="1" x14ac:dyDescent="0.3">
      <c r="A195" s="664" t="s">
        <v>520</v>
      </c>
      <c r="B195" s="665" t="s">
        <v>521</v>
      </c>
      <c r="C195" s="666" t="s">
        <v>533</v>
      </c>
      <c r="D195" s="667" t="s">
        <v>3522</v>
      </c>
      <c r="E195" s="666" t="s">
        <v>5692</v>
      </c>
      <c r="F195" s="667" t="s">
        <v>5693</v>
      </c>
      <c r="G195" s="666" t="s">
        <v>5527</v>
      </c>
      <c r="H195" s="666" t="s">
        <v>5528</v>
      </c>
      <c r="I195" s="668">
        <v>2.17</v>
      </c>
      <c r="J195" s="668">
        <v>200</v>
      </c>
      <c r="K195" s="669">
        <v>434</v>
      </c>
    </row>
    <row r="196" spans="1:11" ht="14.4" customHeight="1" x14ac:dyDescent="0.3">
      <c r="A196" s="664" t="s">
        <v>520</v>
      </c>
      <c r="B196" s="665" t="s">
        <v>521</v>
      </c>
      <c r="C196" s="666" t="s">
        <v>533</v>
      </c>
      <c r="D196" s="667" t="s">
        <v>3522</v>
      </c>
      <c r="E196" s="666" t="s">
        <v>5692</v>
      </c>
      <c r="F196" s="667" t="s">
        <v>5693</v>
      </c>
      <c r="G196" s="666" t="s">
        <v>5529</v>
      </c>
      <c r="H196" s="666" t="s">
        <v>5530</v>
      </c>
      <c r="I196" s="668">
        <v>2.6974999999999998</v>
      </c>
      <c r="J196" s="668">
        <v>200</v>
      </c>
      <c r="K196" s="669">
        <v>539.5</v>
      </c>
    </row>
    <row r="197" spans="1:11" ht="14.4" customHeight="1" x14ac:dyDescent="0.3">
      <c r="A197" s="664" t="s">
        <v>520</v>
      </c>
      <c r="B197" s="665" t="s">
        <v>521</v>
      </c>
      <c r="C197" s="666" t="s">
        <v>533</v>
      </c>
      <c r="D197" s="667" t="s">
        <v>3522</v>
      </c>
      <c r="E197" s="666" t="s">
        <v>5692</v>
      </c>
      <c r="F197" s="667" t="s">
        <v>5693</v>
      </c>
      <c r="G197" s="666" t="s">
        <v>5554</v>
      </c>
      <c r="H197" s="666" t="s">
        <v>5555</v>
      </c>
      <c r="I197" s="668">
        <v>1.94</v>
      </c>
      <c r="J197" s="668">
        <v>10</v>
      </c>
      <c r="K197" s="669">
        <v>19.399999999999999</v>
      </c>
    </row>
    <row r="198" spans="1:11" ht="14.4" customHeight="1" x14ac:dyDescent="0.3">
      <c r="A198" s="664" t="s">
        <v>520</v>
      </c>
      <c r="B198" s="665" t="s">
        <v>521</v>
      </c>
      <c r="C198" s="666" t="s">
        <v>533</v>
      </c>
      <c r="D198" s="667" t="s">
        <v>3522</v>
      </c>
      <c r="E198" s="666" t="s">
        <v>5692</v>
      </c>
      <c r="F198" s="667" t="s">
        <v>5693</v>
      </c>
      <c r="G198" s="666" t="s">
        <v>5558</v>
      </c>
      <c r="H198" s="666" t="s">
        <v>5559</v>
      </c>
      <c r="I198" s="668">
        <v>12.11</v>
      </c>
      <c r="J198" s="668">
        <v>20</v>
      </c>
      <c r="K198" s="669">
        <v>242.2</v>
      </c>
    </row>
    <row r="199" spans="1:11" ht="14.4" customHeight="1" x14ac:dyDescent="0.3">
      <c r="A199" s="664" t="s">
        <v>520</v>
      </c>
      <c r="B199" s="665" t="s">
        <v>521</v>
      </c>
      <c r="C199" s="666" t="s">
        <v>533</v>
      </c>
      <c r="D199" s="667" t="s">
        <v>3522</v>
      </c>
      <c r="E199" s="666" t="s">
        <v>5692</v>
      </c>
      <c r="F199" s="667" t="s">
        <v>5693</v>
      </c>
      <c r="G199" s="666" t="s">
        <v>5560</v>
      </c>
      <c r="H199" s="666" t="s">
        <v>5561</v>
      </c>
      <c r="I199" s="668">
        <v>2.5174999999999996</v>
      </c>
      <c r="J199" s="668">
        <v>200</v>
      </c>
      <c r="K199" s="669">
        <v>503.5</v>
      </c>
    </row>
    <row r="200" spans="1:11" ht="14.4" customHeight="1" x14ac:dyDescent="0.3">
      <c r="A200" s="664" t="s">
        <v>520</v>
      </c>
      <c r="B200" s="665" t="s">
        <v>521</v>
      </c>
      <c r="C200" s="666" t="s">
        <v>533</v>
      </c>
      <c r="D200" s="667" t="s">
        <v>3522</v>
      </c>
      <c r="E200" s="666" t="s">
        <v>5692</v>
      </c>
      <c r="F200" s="667" t="s">
        <v>5693</v>
      </c>
      <c r="G200" s="666" t="s">
        <v>5564</v>
      </c>
      <c r="H200" s="666" t="s">
        <v>5565</v>
      </c>
      <c r="I200" s="668">
        <v>21.234999999999999</v>
      </c>
      <c r="J200" s="668">
        <v>30</v>
      </c>
      <c r="K200" s="669">
        <v>637</v>
      </c>
    </row>
    <row r="201" spans="1:11" ht="14.4" customHeight="1" x14ac:dyDescent="0.3">
      <c r="A201" s="664" t="s">
        <v>520</v>
      </c>
      <c r="B201" s="665" t="s">
        <v>521</v>
      </c>
      <c r="C201" s="666" t="s">
        <v>533</v>
      </c>
      <c r="D201" s="667" t="s">
        <v>3522</v>
      </c>
      <c r="E201" s="666" t="s">
        <v>5692</v>
      </c>
      <c r="F201" s="667" t="s">
        <v>5693</v>
      </c>
      <c r="G201" s="666" t="s">
        <v>5566</v>
      </c>
      <c r="H201" s="666" t="s">
        <v>5567</v>
      </c>
      <c r="I201" s="668">
        <v>21.234999999999999</v>
      </c>
      <c r="J201" s="668">
        <v>80</v>
      </c>
      <c r="K201" s="669">
        <v>1698.9</v>
      </c>
    </row>
    <row r="202" spans="1:11" ht="14.4" customHeight="1" x14ac:dyDescent="0.3">
      <c r="A202" s="664" t="s">
        <v>520</v>
      </c>
      <c r="B202" s="665" t="s">
        <v>521</v>
      </c>
      <c r="C202" s="666" t="s">
        <v>533</v>
      </c>
      <c r="D202" s="667" t="s">
        <v>3522</v>
      </c>
      <c r="E202" s="666" t="s">
        <v>5692</v>
      </c>
      <c r="F202" s="667" t="s">
        <v>5693</v>
      </c>
      <c r="G202" s="666" t="s">
        <v>5588</v>
      </c>
      <c r="H202" s="666" t="s">
        <v>5589</v>
      </c>
      <c r="I202" s="668">
        <v>9.1999999999999993</v>
      </c>
      <c r="J202" s="668">
        <v>50</v>
      </c>
      <c r="K202" s="669">
        <v>460</v>
      </c>
    </row>
    <row r="203" spans="1:11" ht="14.4" customHeight="1" x14ac:dyDescent="0.3">
      <c r="A203" s="664" t="s">
        <v>520</v>
      </c>
      <c r="B203" s="665" t="s">
        <v>521</v>
      </c>
      <c r="C203" s="666" t="s">
        <v>533</v>
      </c>
      <c r="D203" s="667" t="s">
        <v>3522</v>
      </c>
      <c r="E203" s="666" t="s">
        <v>5692</v>
      </c>
      <c r="F203" s="667" t="s">
        <v>5693</v>
      </c>
      <c r="G203" s="666" t="s">
        <v>5588</v>
      </c>
      <c r="H203" s="666" t="s">
        <v>5590</v>
      </c>
      <c r="I203" s="668">
        <v>9.1999999999999993</v>
      </c>
      <c r="J203" s="668">
        <v>100</v>
      </c>
      <c r="K203" s="669">
        <v>920</v>
      </c>
    </row>
    <row r="204" spans="1:11" ht="14.4" customHeight="1" x14ac:dyDescent="0.3">
      <c r="A204" s="664" t="s">
        <v>520</v>
      </c>
      <c r="B204" s="665" t="s">
        <v>521</v>
      </c>
      <c r="C204" s="666" t="s">
        <v>533</v>
      </c>
      <c r="D204" s="667" t="s">
        <v>3522</v>
      </c>
      <c r="E204" s="666" t="s">
        <v>5698</v>
      </c>
      <c r="F204" s="667" t="s">
        <v>5699</v>
      </c>
      <c r="G204" s="666" t="s">
        <v>5637</v>
      </c>
      <c r="H204" s="666" t="s">
        <v>5638</v>
      </c>
      <c r="I204" s="668">
        <v>8.17</v>
      </c>
      <c r="J204" s="668">
        <v>450</v>
      </c>
      <c r="K204" s="669">
        <v>3676.5</v>
      </c>
    </row>
    <row r="205" spans="1:11" ht="14.4" customHeight="1" x14ac:dyDescent="0.3">
      <c r="A205" s="664" t="s">
        <v>520</v>
      </c>
      <c r="B205" s="665" t="s">
        <v>521</v>
      </c>
      <c r="C205" s="666" t="s">
        <v>533</v>
      </c>
      <c r="D205" s="667" t="s">
        <v>3522</v>
      </c>
      <c r="E205" s="666" t="s">
        <v>5702</v>
      </c>
      <c r="F205" s="667" t="s">
        <v>5703</v>
      </c>
      <c r="G205" s="666" t="s">
        <v>5651</v>
      </c>
      <c r="H205" s="666" t="s">
        <v>5652</v>
      </c>
      <c r="I205" s="668">
        <v>0.48666666666666664</v>
      </c>
      <c r="J205" s="668">
        <v>300</v>
      </c>
      <c r="K205" s="669">
        <v>146</v>
      </c>
    </row>
    <row r="206" spans="1:11" ht="14.4" customHeight="1" thickBot="1" x14ac:dyDescent="0.35">
      <c r="A206" s="670" t="s">
        <v>520</v>
      </c>
      <c r="B206" s="671" t="s">
        <v>521</v>
      </c>
      <c r="C206" s="672" t="s">
        <v>533</v>
      </c>
      <c r="D206" s="673" t="s">
        <v>3522</v>
      </c>
      <c r="E206" s="672" t="s">
        <v>5702</v>
      </c>
      <c r="F206" s="673" t="s">
        <v>5703</v>
      </c>
      <c r="G206" s="672" t="s">
        <v>5653</v>
      </c>
      <c r="H206" s="672" t="s">
        <v>5654</v>
      </c>
      <c r="I206" s="674">
        <v>1.8</v>
      </c>
      <c r="J206" s="674">
        <v>400</v>
      </c>
      <c r="K206" s="675">
        <v>720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N36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M1"/>
    </sheetView>
  </sheetViews>
  <sheetFormatPr defaultRowHeight="14.4" outlineLevelRow="1" x14ac:dyDescent="0.3"/>
  <cols>
    <col min="1" max="1" width="37.21875" customWidth="1"/>
    <col min="2" max="5" width="13.109375" customWidth="1"/>
    <col min="6" max="6" width="13.109375" hidden="1" customWidth="1"/>
    <col min="7" max="13" width="13.109375" customWidth="1"/>
  </cols>
  <sheetData>
    <row r="1" spans="1:14" ht="18.600000000000001" thickBot="1" x14ac:dyDescent="0.4">
      <c r="A1" s="552" t="s">
        <v>130</v>
      </c>
      <c r="B1" s="512"/>
      <c r="C1" s="512"/>
      <c r="D1" s="512"/>
      <c r="E1" s="512"/>
      <c r="F1" s="512"/>
      <c r="G1" s="512"/>
      <c r="H1" s="512"/>
      <c r="I1" s="512"/>
      <c r="J1" s="512"/>
      <c r="K1" s="512"/>
      <c r="L1" s="512"/>
      <c r="M1" s="512"/>
    </row>
    <row r="2" spans="1:14" ht="15" thickBot="1" x14ac:dyDescent="0.35">
      <c r="A2" s="382" t="s">
        <v>310</v>
      </c>
      <c r="B2" s="383"/>
      <c r="C2" s="383"/>
      <c r="D2" s="383"/>
      <c r="E2" s="383"/>
      <c r="F2" s="383"/>
      <c r="G2" s="383"/>
      <c r="H2" s="383"/>
      <c r="I2" s="383"/>
      <c r="J2" s="383"/>
      <c r="K2" s="383"/>
    </row>
    <row r="3" spans="1:14" x14ac:dyDescent="0.3">
      <c r="A3" s="401" t="s">
        <v>245</v>
      </c>
      <c r="B3" s="550" t="s">
        <v>227</v>
      </c>
      <c r="C3" s="384">
        <v>0</v>
      </c>
      <c r="D3" s="385">
        <v>99</v>
      </c>
      <c r="E3" s="404">
        <v>101</v>
      </c>
      <c r="F3" s="404">
        <v>302</v>
      </c>
      <c r="G3" s="404">
        <v>303</v>
      </c>
      <c r="H3" s="404">
        <v>304</v>
      </c>
      <c r="I3" s="404">
        <v>305</v>
      </c>
      <c r="J3" s="385">
        <v>629</v>
      </c>
      <c r="K3" s="385">
        <v>636</v>
      </c>
      <c r="L3" s="385">
        <v>642</v>
      </c>
      <c r="M3" s="773">
        <v>930</v>
      </c>
      <c r="N3" s="788"/>
    </row>
    <row r="4" spans="1:14" ht="24.6" outlineLevel="1" thickBot="1" x14ac:dyDescent="0.35">
      <c r="A4" s="402">
        <v>2016</v>
      </c>
      <c r="B4" s="551"/>
      <c r="C4" s="386" t="s">
        <v>228</v>
      </c>
      <c r="D4" s="387" t="s">
        <v>229</v>
      </c>
      <c r="E4" s="405" t="s">
        <v>277</v>
      </c>
      <c r="F4" s="405" t="s">
        <v>278</v>
      </c>
      <c r="G4" s="405" t="s">
        <v>279</v>
      </c>
      <c r="H4" s="405" t="s">
        <v>280</v>
      </c>
      <c r="I4" s="405" t="s">
        <v>281</v>
      </c>
      <c r="J4" s="387" t="s">
        <v>254</v>
      </c>
      <c r="K4" s="387" t="s">
        <v>255</v>
      </c>
      <c r="L4" s="387" t="s">
        <v>256</v>
      </c>
      <c r="M4" s="774" t="s">
        <v>247</v>
      </c>
      <c r="N4" s="788"/>
    </row>
    <row r="5" spans="1:14" x14ac:dyDescent="0.3">
      <c r="A5" s="388" t="s">
        <v>230</v>
      </c>
      <c r="B5" s="426"/>
      <c r="C5" s="427"/>
      <c r="D5" s="428"/>
      <c r="E5" s="428"/>
      <c r="F5" s="428"/>
      <c r="G5" s="428"/>
      <c r="H5" s="428"/>
      <c r="I5" s="428"/>
      <c r="J5" s="428"/>
      <c r="K5" s="428"/>
      <c r="L5" s="428"/>
      <c r="M5" s="775"/>
      <c r="N5" s="788"/>
    </row>
    <row r="6" spans="1:14" ht="15" collapsed="1" thickBot="1" x14ac:dyDescent="0.35">
      <c r="A6" s="389" t="s">
        <v>94</v>
      </c>
      <c r="B6" s="429">
        <f xml:space="preserve">
TRUNC(IF($A$4&lt;=12,SUMIFS('ON Data'!F:F,'ON Data'!$D:$D,$A$4,'ON Data'!$E:$E,1),SUMIFS('ON Data'!F:F,'ON Data'!$E:$E,1)/'ON Data'!$D$3),1)</f>
        <v>44.4</v>
      </c>
      <c r="C6" s="430">
        <f xml:space="preserve">
TRUNC(IF($A$4&lt;=12,SUMIFS('ON Data'!G:G,'ON Data'!$D:$D,$A$4,'ON Data'!$E:$E,1),SUMIFS('ON Data'!G:G,'ON Data'!$E:$E,1)/'ON Data'!$D$3),1)</f>
        <v>0</v>
      </c>
      <c r="D6" s="431">
        <f xml:space="preserve">
TRUNC(IF($A$4&lt;=12,SUMIFS('ON Data'!I:I,'ON Data'!$D:$D,$A$4,'ON Data'!$E:$E,1),SUMIFS('ON Data'!I:I,'ON Data'!$E:$E,1)/'ON Data'!$D$3),1)</f>
        <v>0.2</v>
      </c>
      <c r="E6" s="431">
        <f xml:space="preserve">
TRUNC(IF($A$4&lt;=12,SUMIFS('ON Data'!K:K,'ON Data'!$D:$D,$A$4,'ON Data'!$E:$E,1),SUMIFS('ON Data'!K:K,'ON Data'!$E:$E,1)/'ON Data'!$D$3),1)</f>
        <v>6.5</v>
      </c>
      <c r="F6" s="431">
        <f xml:space="preserve">
TRUNC(IF($A$4&lt;=12,SUMIFS('ON Data'!O:O,'ON Data'!$D:$D,$A$4,'ON Data'!$E:$E,1),SUMIFS('ON Data'!O:O,'ON Data'!$E:$E,1)/'ON Data'!$D$3),1)</f>
        <v>0</v>
      </c>
      <c r="G6" s="431">
        <f xml:space="preserve">
TRUNC(IF($A$4&lt;=12,SUMIFS('ON Data'!P:P,'ON Data'!$D:$D,$A$4,'ON Data'!$E:$E,1),SUMIFS('ON Data'!P:P,'ON Data'!$E:$E,1)/'ON Data'!$D$3),1)</f>
        <v>6.5</v>
      </c>
      <c r="H6" s="431">
        <f xml:space="preserve">
TRUNC(IF($A$4&lt;=12,SUMIFS('ON Data'!Q:Q,'ON Data'!$D:$D,$A$4,'ON Data'!$E:$E,1),SUMIFS('ON Data'!Q:Q,'ON Data'!$E:$E,1)/'ON Data'!$D$3),1)</f>
        <v>6.7</v>
      </c>
      <c r="I6" s="431">
        <f xml:space="preserve">
TRUNC(IF($A$4&lt;=12,SUMIFS('ON Data'!R:R,'ON Data'!$D:$D,$A$4,'ON Data'!$E:$E,1),SUMIFS('ON Data'!R:R,'ON Data'!$E:$E,1)/'ON Data'!$D$3),1)</f>
        <v>4.5999999999999996</v>
      </c>
      <c r="J6" s="431">
        <f xml:space="preserve">
TRUNC(IF($A$4&lt;=12,SUMIFS('ON Data'!AM:AM,'ON Data'!$D:$D,$A$4,'ON Data'!$E:$E,1),SUMIFS('ON Data'!AM:AM,'ON Data'!$E:$E,1)/'ON Data'!$D$3),1)</f>
        <v>2</v>
      </c>
      <c r="K6" s="431">
        <f xml:space="preserve">
TRUNC(IF($A$4&lt;=12,SUMIFS('ON Data'!AO:AO,'ON Data'!$D:$D,$A$4,'ON Data'!$E:$E,1),SUMIFS('ON Data'!AO:AO,'ON Data'!$E:$E,1)/'ON Data'!$D$3),1)</f>
        <v>8</v>
      </c>
      <c r="L6" s="431">
        <f xml:space="preserve">
TRUNC(IF($A$4&lt;=12,SUMIFS('ON Data'!AR:AR,'ON Data'!$D:$D,$A$4,'ON Data'!$E:$E,1),SUMIFS('ON Data'!AR:AR,'ON Data'!$E:$E,1)/'ON Data'!$D$3),1)</f>
        <v>7.7</v>
      </c>
      <c r="M6" s="776">
        <f xml:space="preserve">
TRUNC(IF($A$4&lt;=12,SUMIFS('ON Data'!AW:AW,'ON Data'!$D:$D,$A$4,'ON Data'!$E:$E,1),SUMIFS('ON Data'!AW:AW,'ON Data'!$E:$E,1)/'ON Data'!$D$3),1)</f>
        <v>2</v>
      </c>
      <c r="N6" s="788"/>
    </row>
    <row r="7" spans="1:14" ht="15" hidden="1" outlineLevel="1" thickBot="1" x14ac:dyDescent="0.35">
      <c r="A7" s="389" t="s">
        <v>131</v>
      </c>
      <c r="B7" s="429"/>
      <c r="C7" s="432"/>
      <c r="D7" s="431"/>
      <c r="E7" s="431"/>
      <c r="F7" s="431"/>
      <c r="G7" s="431"/>
      <c r="H7" s="431"/>
      <c r="I7" s="431"/>
      <c r="J7" s="431"/>
      <c r="K7" s="431"/>
      <c r="L7" s="431"/>
      <c r="M7" s="776"/>
      <c r="N7" s="788"/>
    </row>
    <row r="8" spans="1:14" ht="15" hidden="1" outlineLevel="1" thickBot="1" x14ac:dyDescent="0.35">
      <c r="A8" s="389" t="s">
        <v>96</v>
      </c>
      <c r="B8" s="429"/>
      <c r="C8" s="432"/>
      <c r="D8" s="431"/>
      <c r="E8" s="431"/>
      <c r="F8" s="431"/>
      <c r="G8" s="431"/>
      <c r="H8" s="431"/>
      <c r="I8" s="431"/>
      <c r="J8" s="431"/>
      <c r="K8" s="431"/>
      <c r="L8" s="431"/>
      <c r="M8" s="776"/>
      <c r="N8" s="788"/>
    </row>
    <row r="9" spans="1:14" ht="15" hidden="1" outlineLevel="1" thickBot="1" x14ac:dyDescent="0.35">
      <c r="A9" s="390" t="s">
        <v>69</v>
      </c>
      <c r="B9" s="433"/>
      <c r="C9" s="434"/>
      <c r="D9" s="435"/>
      <c r="E9" s="435"/>
      <c r="F9" s="435"/>
      <c r="G9" s="435"/>
      <c r="H9" s="435"/>
      <c r="I9" s="435"/>
      <c r="J9" s="435"/>
      <c r="K9" s="435"/>
      <c r="L9" s="435"/>
      <c r="M9" s="777"/>
      <c r="N9" s="788"/>
    </row>
    <row r="10" spans="1:14" x14ac:dyDescent="0.3">
      <c r="A10" s="391" t="s">
        <v>231</v>
      </c>
      <c r="B10" s="406"/>
      <c r="C10" s="407"/>
      <c r="D10" s="408"/>
      <c r="E10" s="408"/>
      <c r="F10" s="408"/>
      <c r="G10" s="408"/>
      <c r="H10" s="408"/>
      <c r="I10" s="408"/>
      <c r="J10" s="408"/>
      <c r="K10" s="408"/>
      <c r="L10" s="408"/>
      <c r="M10" s="778"/>
      <c r="N10" s="788"/>
    </row>
    <row r="11" spans="1:14" x14ac:dyDescent="0.3">
      <c r="A11" s="392" t="s">
        <v>232</v>
      </c>
      <c r="B11" s="409">
        <f xml:space="preserve">
IF($A$4&lt;=12,SUMIFS('ON Data'!F:F,'ON Data'!$D:$D,$A$4,'ON Data'!$E:$E,2),SUMIFS('ON Data'!F:F,'ON Data'!$E:$E,2))</f>
        <v>68411.5</v>
      </c>
      <c r="C11" s="410">
        <f xml:space="preserve">
IF($A$4&lt;=12,SUMIFS('ON Data'!G:G,'ON Data'!$D:$D,$A$4,'ON Data'!$E:$E,2),SUMIFS('ON Data'!G:G,'ON Data'!$E:$E,2))</f>
        <v>0</v>
      </c>
      <c r="D11" s="411">
        <f xml:space="preserve">
IF($A$4&lt;=12,SUMIFS('ON Data'!I:I,'ON Data'!$D:$D,$A$4,'ON Data'!$E:$E,2),SUMIFS('ON Data'!I:I,'ON Data'!$E:$E,2))</f>
        <v>416</v>
      </c>
      <c r="E11" s="411">
        <f xml:space="preserve">
IF($A$4&lt;=12,SUMIFS('ON Data'!K:K,'ON Data'!$D:$D,$A$4,'ON Data'!$E:$E,2),SUMIFS('ON Data'!K:K,'ON Data'!$E:$E,2))</f>
        <v>11260</v>
      </c>
      <c r="F11" s="411">
        <f xml:space="preserve">
IF($A$4&lt;=12,SUMIFS('ON Data'!O:O,'ON Data'!$D:$D,$A$4,'ON Data'!$E:$E,2),SUMIFS('ON Data'!O:O,'ON Data'!$E:$E,2))</f>
        <v>0</v>
      </c>
      <c r="G11" s="411">
        <f xml:space="preserve">
IF($A$4&lt;=12,SUMIFS('ON Data'!P:P,'ON Data'!$D:$D,$A$4,'ON Data'!$E:$E,2),SUMIFS('ON Data'!P:P,'ON Data'!$E:$E,2))</f>
        <v>8199</v>
      </c>
      <c r="H11" s="411">
        <f xml:space="preserve">
IF($A$4&lt;=12,SUMIFS('ON Data'!Q:Q,'ON Data'!$D:$D,$A$4,'ON Data'!$E:$E,2),SUMIFS('ON Data'!Q:Q,'ON Data'!$E:$E,2))</f>
        <v>10922</v>
      </c>
      <c r="I11" s="411">
        <f xml:space="preserve">
IF($A$4&lt;=12,SUMIFS('ON Data'!R:R,'ON Data'!$D:$D,$A$4,'ON Data'!$E:$E,2),SUMIFS('ON Data'!R:R,'ON Data'!$E:$E,2))</f>
        <v>7533.5</v>
      </c>
      <c r="J11" s="411">
        <f xml:space="preserve">
IF($A$4&lt;=12,SUMIFS('ON Data'!AM:AM,'ON Data'!$D:$D,$A$4,'ON Data'!$E:$E,2),SUMIFS('ON Data'!AM:AM,'ON Data'!$E:$E,2))</f>
        <v>3115.5</v>
      </c>
      <c r="K11" s="411">
        <f xml:space="preserve">
IF($A$4&lt;=12,SUMIFS('ON Data'!AO:AO,'ON Data'!$D:$D,$A$4,'ON Data'!$E:$E,2),SUMIFS('ON Data'!AO:AO,'ON Data'!$E:$E,2))</f>
        <v>12414</v>
      </c>
      <c r="L11" s="411">
        <f xml:space="preserve">
IF($A$4&lt;=12,SUMIFS('ON Data'!AR:AR,'ON Data'!$D:$D,$A$4,'ON Data'!$E:$E,2),SUMIFS('ON Data'!AR:AR,'ON Data'!$E:$E,2))</f>
        <v>11135.5</v>
      </c>
      <c r="M11" s="779">
        <f xml:space="preserve">
IF($A$4&lt;=12,SUMIFS('ON Data'!AW:AW,'ON Data'!$D:$D,$A$4,'ON Data'!$E:$E,2),SUMIFS('ON Data'!AW:AW,'ON Data'!$E:$E,2))</f>
        <v>3416</v>
      </c>
      <c r="N11" s="788"/>
    </row>
    <row r="12" spans="1:14" x14ac:dyDescent="0.3">
      <c r="A12" s="392" t="s">
        <v>233</v>
      </c>
      <c r="B12" s="409">
        <f xml:space="preserve">
IF($A$4&lt;=12,SUMIFS('ON Data'!F:F,'ON Data'!$D:$D,$A$4,'ON Data'!$E:$E,3),SUMIFS('ON Data'!F:F,'ON Data'!$E:$E,3))</f>
        <v>34.5</v>
      </c>
      <c r="C12" s="410">
        <f xml:space="preserve">
IF($A$4&lt;=12,SUMIFS('ON Data'!G:G,'ON Data'!$D:$D,$A$4,'ON Data'!$E:$E,3),SUMIFS('ON Data'!G:G,'ON Data'!$E:$E,3))</f>
        <v>0</v>
      </c>
      <c r="D12" s="411">
        <f xml:space="preserve">
IF($A$4&lt;=12,SUMIFS('ON Data'!I:I,'ON Data'!$D:$D,$A$4,'ON Data'!$E:$E,3),SUMIFS('ON Data'!I:I,'ON Data'!$E:$E,3))</f>
        <v>0</v>
      </c>
      <c r="E12" s="411">
        <f xml:space="preserve">
IF($A$4&lt;=12,SUMIFS('ON Data'!K:K,'ON Data'!$D:$D,$A$4,'ON Data'!$E:$E,3),SUMIFS('ON Data'!K:K,'ON Data'!$E:$E,3))</f>
        <v>34.5</v>
      </c>
      <c r="F12" s="411">
        <f xml:space="preserve">
IF($A$4&lt;=12,SUMIFS('ON Data'!O:O,'ON Data'!$D:$D,$A$4,'ON Data'!$E:$E,3),SUMIFS('ON Data'!O:O,'ON Data'!$E:$E,3))</f>
        <v>0</v>
      </c>
      <c r="G12" s="411">
        <f xml:space="preserve">
IF($A$4&lt;=12,SUMIFS('ON Data'!P:P,'ON Data'!$D:$D,$A$4,'ON Data'!$E:$E,3),SUMIFS('ON Data'!P:P,'ON Data'!$E:$E,3))</f>
        <v>0</v>
      </c>
      <c r="H12" s="411">
        <f xml:space="preserve">
IF($A$4&lt;=12,SUMIFS('ON Data'!Q:Q,'ON Data'!$D:$D,$A$4,'ON Data'!$E:$E,3),SUMIFS('ON Data'!Q:Q,'ON Data'!$E:$E,3))</f>
        <v>0</v>
      </c>
      <c r="I12" s="411">
        <f xml:space="preserve">
IF($A$4&lt;=12,SUMIFS('ON Data'!R:R,'ON Data'!$D:$D,$A$4,'ON Data'!$E:$E,3),SUMIFS('ON Data'!R:R,'ON Data'!$E:$E,3))</f>
        <v>0</v>
      </c>
      <c r="J12" s="411">
        <f xml:space="preserve">
IF($A$4&lt;=12,SUMIFS('ON Data'!AM:AM,'ON Data'!$D:$D,$A$4,'ON Data'!$E:$E,3),SUMIFS('ON Data'!AM:AM,'ON Data'!$E:$E,3))</f>
        <v>0</v>
      </c>
      <c r="K12" s="411">
        <f xml:space="preserve">
IF($A$4&lt;=12,SUMIFS('ON Data'!AO:AO,'ON Data'!$D:$D,$A$4,'ON Data'!$E:$E,3),SUMIFS('ON Data'!AO:AO,'ON Data'!$E:$E,3))</f>
        <v>0</v>
      </c>
      <c r="L12" s="411">
        <f xml:space="preserve">
IF($A$4&lt;=12,SUMIFS('ON Data'!AR:AR,'ON Data'!$D:$D,$A$4,'ON Data'!$E:$E,3),SUMIFS('ON Data'!AR:AR,'ON Data'!$E:$E,3))</f>
        <v>0</v>
      </c>
      <c r="M12" s="779">
        <f xml:space="preserve">
IF($A$4&lt;=12,SUMIFS('ON Data'!AW:AW,'ON Data'!$D:$D,$A$4,'ON Data'!$E:$E,3),SUMIFS('ON Data'!AW:AW,'ON Data'!$E:$E,3))</f>
        <v>0</v>
      </c>
      <c r="N12" s="788"/>
    </row>
    <row r="13" spans="1:14" x14ac:dyDescent="0.3">
      <c r="A13" s="392" t="s">
        <v>240</v>
      </c>
      <c r="B13" s="409">
        <f xml:space="preserve">
IF($A$4&lt;=12,SUMIFS('ON Data'!F:F,'ON Data'!$D:$D,$A$4,'ON Data'!$E:$E,4),SUMIFS('ON Data'!F:F,'ON Data'!$E:$E,4))</f>
        <v>3193.5</v>
      </c>
      <c r="C13" s="410">
        <f xml:space="preserve">
IF($A$4&lt;=12,SUMIFS('ON Data'!G:G,'ON Data'!$D:$D,$A$4,'ON Data'!$E:$E,4),SUMIFS('ON Data'!G:G,'ON Data'!$E:$E,4))</f>
        <v>0</v>
      </c>
      <c r="D13" s="411">
        <f xml:space="preserve">
IF($A$4&lt;=12,SUMIFS('ON Data'!I:I,'ON Data'!$D:$D,$A$4,'ON Data'!$E:$E,4),SUMIFS('ON Data'!I:I,'ON Data'!$E:$E,4))</f>
        <v>0</v>
      </c>
      <c r="E13" s="411">
        <f xml:space="preserve">
IF($A$4&lt;=12,SUMIFS('ON Data'!K:K,'ON Data'!$D:$D,$A$4,'ON Data'!$E:$E,4),SUMIFS('ON Data'!K:K,'ON Data'!$E:$E,4))</f>
        <v>2325.5</v>
      </c>
      <c r="F13" s="411">
        <f xml:space="preserve">
IF($A$4&lt;=12,SUMIFS('ON Data'!O:O,'ON Data'!$D:$D,$A$4,'ON Data'!$E:$E,4),SUMIFS('ON Data'!O:O,'ON Data'!$E:$E,4))</f>
        <v>0</v>
      </c>
      <c r="G13" s="411">
        <f xml:space="preserve">
IF($A$4&lt;=12,SUMIFS('ON Data'!P:P,'ON Data'!$D:$D,$A$4,'ON Data'!$E:$E,4),SUMIFS('ON Data'!P:P,'ON Data'!$E:$E,4))</f>
        <v>115</v>
      </c>
      <c r="H13" s="411">
        <f xml:space="preserve">
IF($A$4&lt;=12,SUMIFS('ON Data'!Q:Q,'ON Data'!$D:$D,$A$4,'ON Data'!$E:$E,4),SUMIFS('ON Data'!Q:Q,'ON Data'!$E:$E,4))</f>
        <v>266</v>
      </c>
      <c r="I13" s="411">
        <f xml:space="preserve">
IF($A$4&lt;=12,SUMIFS('ON Data'!R:R,'ON Data'!$D:$D,$A$4,'ON Data'!$E:$E,4),SUMIFS('ON Data'!R:R,'ON Data'!$E:$E,4))</f>
        <v>77</v>
      </c>
      <c r="J13" s="411">
        <f xml:space="preserve">
IF($A$4&lt;=12,SUMIFS('ON Data'!AM:AM,'ON Data'!$D:$D,$A$4,'ON Data'!$E:$E,4),SUMIFS('ON Data'!AM:AM,'ON Data'!$E:$E,4))</f>
        <v>60</v>
      </c>
      <c r="K13" s="411">
        <f xml:space="preserve">
IF($A$4&lt;=12,SUMIFS('ON Data'!AO:AO,'ON Data'!$D:$D,$A$4,'ON Data'!$E:$E,4),SUMIFS('ON Data'!AO:AO,'ON Data'!$E:$E,4))</f>
        <v>160</v>
      </c>
      <c r="L13" s="411">
        <f xml:space="preserve">
IF($A$4&lt;=12,SUMIFS('ON Data'!AR:AR,'ON Data'!$D:$D,$A$4,'ON Data'!$E:$E,4),SUMIFS('ON Data'!AR:AR,'ON Data'!$E:$E,4))</f>
        <v>190</v>
      </c>
      <c r="M13" s="779">
        <f xml:space="preserve">
IF($A$4&lt;=12,SUMIFS('ON Data'!AW:AW,'ON Data'!$D:$D,$A$4,'ON Data'!$E:$E,4),SUMIFS('ON Data'!AW:AW,'ON Data'!$E:$E,4))</f>
        <v>0</v>
      </c>
      <c r="N13" s="788"/>
    </row>
    <row r="14" spans="1:14" ht="15" thickBot="1" x14ac:dyDescent="0.35">
      <c r="A14" s="393" t="s">
        <v>234</v>
      </c>
      <c r="B14" s="413">
        <f xml:space="preserve">
IF($A$4&lt;=12,SUMIFS('ON Data'!F:F,'ON Data'!$D:$D,$A$4,'ON Data'!$E:$E,5),SUMIFS('ON Data'!F:F,'ON Data'!$E:$E,5))</f>
        <v>233.5</v>
      </c>
      <c r="C14" s="414">
        <f xml:space="preserve">
IF($A$4&lt;=12,SUMIFS('ON Data'!G:G,'ON Data'!$D:$D,$A$4,'ON Data'!$E:$E,5),SUMIFS('ON Data'!G:G,'ON Data'!$E:$E,5))</f>
        <v>233.5</v>
      </c>
      <c r="D14" s="415">
        <f xml:space="preserve">
IF($A$4&lt;=12,SUMIFS('ON Data'!I:I,'ON Data'!$D:$D,$A$4,'ON Data'!$E:$E,5),SUMIFS('ON Data'!I:I,'ON Data'!$E:$E,5))</f>
        <v>0</v>
      </c>
      <c r="E14" s="415">
        <f xml:space="preserve">
IF($A$4&lt;=12,SUMIFS('ON Data'!K:K,'ON Data'!$D:$D,$A$4,'ON Data'!$E:$E,5),SUMIFS('ON Data'!K:K,'ON Data'!$E:$E,5))</f>
        <v>0</v>
      </c>
      <c r="F14" s="415">
        <f xml:space="preserve">
IF($A$4&lt;=12,SUMIFS('ON Data'!O:O,'ON Data'!$D:$D,$A$4,'ON Data'!$E:$E,5),SUMIFS('ON Data'!O:O,'ON Data'!$E:$E,5))</f>
        <v>0</v>
      </c>
      <c r="G14" s="415">
        <f xml:space="preserve">
IF($A$4&lt;=12,SUMIFS('ON Data'!P:P,'ON Data'!$D:$D,$A$4,'ON Data'!$E:$E,5),SUMIFS('ON Data'!P:P,'ON Data'!$E:$E,5))</f>
        <v>0</v>
      </c>
      <c r="H14" s="415">
        <f xml:space="preserve">
IF($A$4&lt;=12,SUMIFS('ON Data'!Q:Q,'ON Data'!$D:$D,$A$4,'ON Data'!$E:$E,5),SUMIFS('ON Data'!Q:Q,'ON Data'!$E:$E,5))</f>
        <v>0</v>
      </c>
      <c r="I14" s="415">
        <f xml:space="preserve">
IF($A$4&lt;=12,SUMIFS('ON Data'!R:R,'ON Data'!$D:$D,$A$4,'ON Data'!$E:$E,5),SUMIFS('ON Data'!R:R,'ON Data'!$E:$E,5))</f>
        <v>0</v>
      </c>
      <c r="J14" s="415">
        <f xml:space="preserve">
IF($A$4&lt;=12,SUMIFS('ON Data'!AM:AM,'ON Data'!$D:$D,$A$4,'ON Data'!$E:$E,5),SUMIFS('ON Data'!AM:AM,'ON Data'!$E:$E,5))</f>
        <v>0</v>
      </c>
      <c r="K14" s="415">
        <f xml:space="preserve">
IF($A$4&lt;=12,SUMIFS('ON Data'!AO:AO,'ON Data'!$D:$D,$A$4,'ON Data'!$E:$E,5),SUMIFS('ON Data'!AO:AO,'ON Data'!$E:$E,5))</f>
        <v>0</v>
      </c>
      <c r="L14" s="415">
        <f xml:space="preserve">
IF($A$4&lt;=12,SUMIFS('ON Data'!AR:AR,'ON Data'!$D:$D,$A$4,'ON Data'!$E:$E,5),SUMIFS('ON Data'!AR:AR,'ON Data'!$E:$E,5))</f>
        <v>0</v>
      </c>
      <c r="M14" s="780">
        <f xml:space="preserve">
IF($A$4&lt;=12,SUMIFS('ON Data'!AW:AW,'ON Data'!$D:$D,$A$4,'ON Data'!$E:$E,5),SUMIFS('ON Data'!AW:AW,'ON Data'!$E:$E,5))</f>
        <v>0</v>
      </c>
      <c r="N14" s="788"/>
    </row>
    <row r="15" spans="1:14" x14ac:dyDescent="0.3">
      <c r="A15" s="289" t="s">
        <v>244</v>
      </c>
      <c r="B15" s="417"/>
      <c r="C15" s="418"/>
      <c r="D15" s="419"/>
      <c r="E15" s="419"/>
      <c r="F15" s="419"/>
      <c r="G15" s="419"/>
      <c r="H15" s="419"/>
      <c r="I15" s="419"/>
      <c r="J15" s="419"/>
      <c r="K15" s="419"/>
      <c r="L15" s="419"/>
      <c r="M15" s="781"/>
      <c r="N15" s="788"/>
    </row>
    <row r="16" spans="1:14" x14ac:dyDescent="0.3">
      <c r="A16" s="394" t="s">
        <v>235</v>
      </c>
      <c r="B16" s="409">
        <f xml:space="preserve">
IF($A$4&lt;=12,SUMIFS('ON Data'!F:F,'ON Data'!$D:$D,$A$4,'ON Data'!$E:$E,7),SUMIFS('ON Data'!F:F,'ON Data'!$E:$E,7))</f>
        <v>0</v>
      </c>
      <c r="C16" s="410">
        <f xml:space="preserve">
IF($A$4&lt;=12,SUMIFS('ON Data'!G:G,'ON Data'!$D:$D,$A$4,'ON Data'!$E:$E,7),SUMIFS('ON Data'!G:G,'ON Data'!$E:$E,7))</f>
        <v>0</v>
      </c>
      <c r="D16" s="411">
        <f xml:space="preserve">
IF($A$4&lt;=12,SUMIFS('ON Data'!I:I,'ON Data'!$D:$D,$A$4,'ON Data'!$E:$E,7),SUMIFS('ON Data'!I:I,'ON Data'!$E:$E,7))</f>
        <v>0</v>
      </c>
      <c r="E16" s="411">
        <f xml:space="preserve">
IF($A$4&lt;=12,SUMIFS('ON Data'!K:K,'ON Data'!$D:$D,$A$4,'ON Data'!$E:$E,7),SUMIFS('ON Data'!K:K,'ON Data'!$E:$E,7))</f>
        <v>0</v>
      </c>
      <c r="F16" s="411">
        <f xml:space="preserve">
IF($A$4&lt;=12,SUMIFS('ON Data'!O:O,'ON Data'!$D:$D,$A$4,'ON Data'!$E:$E,7),SUMIFS('ON Data'!O:O,'ON Data'!$E:$E,7))</f>
        <v>0</v>
      </c>
      <c r="G16" s="411">
        <f xml:space="preserve">
IF($A$4&lt;=12,SUMIFS('ON Data'!P:P,'ON Data'!$D:$D,$A$4,'ON Data'!$E:$E,7),SUMIFS('ON Data'!P:P,'ON Data'!$E:$E,7))</f>
        <v>0</v>
      </c>
      <c r="H16" s="411">
        <f xml:space="preserve">
IF($A$4&lt;=12,SUMIFS('ON Data'!Q:Q,'ON Data'!$D:$D,$A$4,'ON Data'!$E:$E,7),SUMIFS('ON Data'!Q:Q,'ON Data'!$E:$E,7))</f>
        <v>0</v>
      </c>
      <c r="I16" s="411">
        <f xml:space="preserve">
IF($A$4&lt;=12,SUMIFS('ON Data'!R:R,'ON Data'!$D:$D,$A$4,'ON Data'!$E:$E,7),SUMIFS('ON Data'!R:R,'ON Data'!$E:$E,7))</f>
        <v>0</v>
      </c>
      <c r="J16" s="411">
        <f xml:space="preserve">
IF($A$4&lt;=12,SUMIFS('ON Data'!AM:AM,'ON Data'!$D:$D,$A$4,'ON Data'!$E:$E,7),SUMIFS('ON Data'!AM:AM,'ON Data'!$E:$E,7))</f>
        <v>0</v>
      </c>
      <c r="K16" s="411">
        <f xml:space="preserve">
IF($A$4&lt;=12,SUMIFS('ON Data'!AO:AO,'ON Data'!$D:$D,$A$4,'ON Data'!$E:$E,7),SUMIFS('ON Data'!AO:AO,'ON Data'!$E:$E,7))</f>
        <v>0</v>
      </c>
      <c r="L16" s="411">
        <f xml:space="preserve">
IF($A$4&lt;=12,SUMIFS('ON Data'!AR:AR,'ON Data'!$D:$D,$A$4,'ON Data'!$E:$E,7),SUMIFS('ON Data'!AR:AR,'ON Data'!$E:$E,7))</f>
        <v>0</v>
      </c>
      <c r="M16" s="779">
        <f xml:space="preserve">
IF($A$4&lt;=12,SUMIFS('ON Data'!AW:AW,'ON Data'!$D:$D,$A$4,'ON Data'!$E:$E,7),SUMIFS('ON Data'!AW:AW,'ON Data'!$E:$E,7))</f>
        <v>0</v>
      </c>
      <c r="N16" s="788"/>
    </row>
    <row r="17" spans="1:14" x14ac:dyDescent="0.3">
      <c r="A17" s="394" t="s">
        <v>236</v>
      </c>
      <c r="B17" s="409">
        <f xml:space="preserve">
IF($A$4&lt;=12,SUMIFS('ON Data'!F:F,'ON Data'!$D:$D,$A$4,'ON Data'!$E:$E,8),SUMIFS('ON Data'!F:F,'ON Data'!$E:$E,8))</f>
        <v>0</v>
      </c>
      <c r="C17" s="410">
        <f xml:space="preserve">
IF($A$4&lt;=12,SUMIFS('ON Data'!G:G,'ON Data'!$D:$D,$A$4,'ON Data'!$E:$E,8),SUMIFS('ON Data'!G:G,'ON Data'!$E:$E,8))</f>
        <v>0</v>
      </c>
      <c r="D17" s="411">
        <f xml:space="preserve">
IF($A$4&lt;=12,SUMIFS('ON Data'!I:I,'ON Data'!$D:$D,$A$4,'ON Data'!$E:$E,8),SUMIFS('ON Data'!I:I,'ON Data'!$E:$E,8))</f>
        <v>0</v>
      </c>
      <c r="E17" s="411">
        <f xml:space="preserve">
IF($A$4&lt;=12,SUMIFS('ON Data'!K:K,'ON Data'!$D:$D,$A$4,'ON Data'!$E:$E,8),SUMIFS('ON Data'!K:K,'ON Data'!$E:$E,8))</f>
        <v>0</v>
      </c>
      <c r="F17" s="411">
        <f xml:space="preserve">
IF($A$4&lt;=12,SUMIFS('ON Data'!O:O,'ON Data'!$D:$D,$A$4,'ON Data'!$E:$E,8),SUMIFS('ON Data'!O:O,'ON Data'!$E:$E,8))</f>
        <v>0</v>
      </c>
      <c r="G17" s="411">
        <f xml:space="preserve">
IF($A$4&lt;=12,SUMIFS('ON Data'!P:P,'ON Data'!$D:$D,$A$4,'ON Data'!$E:$E,8),SUMIFS('ON Data'!P:P,'ON Data'!$E:$E,8))</f>
        <v>0</v>
      </c>
      <c r="H17" s="411">
        <f xml:space="preserve">
IF($A$4&lt;=12,SUMIFS('ON Data'!Q:Q,'ON Data'!$D:$D,$A$4,'ON Data'!$E:$E,8),SUMIFS('ON Data'!Q:Q,'ON Data'!$E:$E,8))</f>
        <v>0</v>
      </c>
      <c r="I17" s="411">
        <f xml:space="preserve">
IF($A$4&lt;=12,SUMIFS('ON Data'!R:R,'ON Data'!$D:$D,$A$4,'ON Data'!$E:$E,8),SUMIFS('ON Data'!R:R,'ON Data'!$E:$E,8))</f>
        <v>0</v>
      </c>
      <c r="J17" s="411">
        <f xml:space="preserve">
IF($A$4&lt;=12,SUMIFS('ON Data'!AM:AM,'ON Data'!$D:$D,$A$4,'ON Data'!$E:$E,8),SUMIFS('ON Data'!AM:AM,'ON Data'!$E:$E,8))</f>
        <v>0</v>
      </c>
      <c r="K17" s="411">
        <f xml:space="preserve">
IF($A$4&lt;=12,SUMIFS('ON Data'!AO:AO,'ON Data'!$D:$D,$A$4,'ON Data'!$E:$E,8),SUMIFS('ON Data'!AO:AO,'ON Data'!$E:$E,8))</f>
        <v>0</v>
      </c>
      <c r="L17" s="411">
        <f xml:space="preserve">
IF($A$4&lt;=12,SUMIFS('ON Data'!AR:AR,'ON Data'!$D:$D,$A$4,'ON Data'!$E:$E,8),SUMIFS('ON Data'!AR:AR,'ON Data'!$E:$E,8))</f>
        <v>0</v>
      </c>
      <c r="M17" s="779">
        <f xml:space="preserve">
IF($A$4&lt;=12,SUMIFS('ON Data'!AW:AW,'ON Data'!$D:$D,$A$4,'ON Data'!$E:$E,8),SUMIFS('ON Data'!AW:AW,'ON Data'!$E:$E,8))</f>
        <v>0</v>
      </c>
      <c r="N17" s="788"/>
    </row>
    <row r="18" spans="1:14" x14ac:dyDescent="0.3">
      <c r="A18" s="394" t="s">
        <v>237</v>
      </c>
      <c r="B18" s="409">
        <f xml:space="preserve">
B19-B16-B17</f>
        <v>883729</v>
      </c>
      <c r="C18" s="410">
        <f t="shared" ref="C18:E18" si="0" xml:space="preserve">
C19-C16-C17</f>
        <v>0</v>
      </c>
      <c r="D18" s="411">
        <f t="shared" si="0"/>
        <v>5036</v>
      </c>
      <c r="E18" s="411">
        <f t="shared" si="0"/>
        <v>193800</v>
      </c>
      <c r="F18" s="411">
        <f t="shared" ref="F18:J18" si="1" xml:space="preserve">
F19-F16-F17</f>
        <v>0</v>
      </c>
      <c r="G18" s="411">
        <f t="shared" si="1"/>
        <v>103699</v>
      </c>
      <c r="H18" s="411">
        <f t="shared" si="1"/>
        <v>161539</v>
      </c>
      <c r="I18" s="411">
        <f t="shared" si="1"/>
        <v>162524</v>
      </c>
      <c r="J18" s="411">
        <f t="shared" si="1"/>
        <v>23612</v>
      </c>
      <c r="K18" s="411">
        <f t="shared" ref="K18:M18" si="2" xml:space="preserve">
K19-K16-K17</f>
        <v>111872</v>
      </c>
      <c r="L18" s="411">
        <f t="shared" si="2"/>
        <v>100313</v>
      </c>
      <c r="M18" s="779">
        <f t="shared" si="2"/>
        <v>21334</v>
      </c>
      <c r="N18" s="788"/>
    </row>
    <row r="19" spans="1:14" ht="15" thickBot="1" x14ac:dyDescent="0.35">
      <c r="A19" s="395" t="s">
        <v>238</v>
      </c>
      <c r="B19" s="420">
        <f xml:space="preserve">
IF($A$4&lt;=12,SUMIFS('ON Data'!F:F,'ON Data'!$D:$D,$A$4,'ON Data'!$E:$E,9),SUMIFS('ON Data'!F:F,'ON Data'!$E:$E,9))</f>
        <v>883729</v>
      </c>
      <c r="C19" s="421">
        <f xml:space="preserve">
IF($A$4&lt;=12,SUMIFS('ON Data'!G:G,'ON Data'!$D:$D,$A$4,'ON Data'!$E:$E,9),SUMIFS('ON Data'!G:G,'ON Data'!$E:$E,9))</f>
        <v>0</v>
      </c>
      <c r="D19" s="422">
        <f xml:space="preserve">
IF($A$4&lt;=12,SUMIFS('ON Data'!I:I,'ON Data'!$D:$D,$A$4,'ON Data'!$E:$E,9),SUMIFS('ON Data'!I:I,'ON Data'!$E:$E,9))</f>
        <v>5036</v>
      </c>
      <c r="E19" s="422">
        <f xml:space="preserve">
IF($A$4&lt;=12,SUMIFS('ON Data'!K:K,'ON Data'!$D:$D,$A$4,'ON Data'!$E:$E,9),SUMIFS('ON Data'!K:K,'ON Data'!$E:$E,9))</f>
        <v>193800</v>
      </c>
      <c r="F19" s="422">
        <f xml:space="preserve">
IF($A$4&lt;=12,SUMIFS('ON Data'!O:O,'ON Data'!$D:$D,$A$4,'ON Data'!$E:$E,9),SUMIFS('ON Data'!O:O,'ON Data'!$E:$E,9))</f>
        <v>0</v>
      </c>
      <c r="G19" s="422">
        <f xml:space="preserve">
IF($A$4&lt;=12,SUMIFS('ON Data'!P:P,'ON Data'!$D:$D,$A$4,'ON Data'!$E:$E,9),SUMIFS('ON Data'!P:P,'ON Data'!$E:$E,9))</f>
        <v>103699</v>
      </c>
      <c r="H19" s="422">
        <f xml:space="preserve">
IF($A$4&lt;=12,SUMIFS('ON Data'!Q:Q,'ON Data'!$D:$D,$A$4,'ON Data'!$E:$E,9),SUMIFS('ON Data'!Q:Q,'ON Data'!$E:$E,9))</f>
        <v>161539</v>
      </c>
      <c r="I19" s="422">
        <f xml:space="preserve">
IF($A$4&lt;=12,SUMIFS('ON Data'!R:R,'ON Data'!$D:$D,$A$4,'ON Data'!$E:$E,9),SUMIFS('ON Data'!R:R,'ON Data'!$E:$E,9))</f>
        <v>162524</v>
      </c>
      <c r="J19" s="422">
        <f xml:space="preserve">
IF($A$4&lt;=12,SUMIFS('ON Data'!AM:AM,'ON Data'!$D:$D,$A$4,'ON Data'!$E:$E,9),SUMIFS('ON Data'!AM:AM,'ON Data'!$E:$E,9))</f>
        <v>23612</v>
      </c>
      <c r="K19" s="422">
        <f xml:space="preserve">
IF($A$4&lt;=12,SUMIFS('ON Data'!AO:AO,'ON Data'!$D:$D,$A$4,'ON Data'!$E:$E,9),SUMIFS('ON Data'!AO:AO,'ON Data'!$E:$E,9))</f>
        <v>111872</v>
      </c>
      <c r="L19" s="422">
        <f xml:space="preserve">
IF($A$4&lt;=12,SUMIFS('ON Data'!AR:AR,'ON Data'!$D:$D,$A$4,'ON Data'!$E:$E,9),SUMIFS('ON Data'!AR:AR,'ON Data'!$E:$E,9))</f>
        <v>100313</v>
      </c>
      <c r="M19" s="782">
        <f xml:space="preserve">
IF($A$4&lt;=12,SUMIFS('ON Data'!AW:AW,'ON Data'!$D:$D,$A$4,'ON Data'!$E:$E,9),SUMIFS('ON Data'!AW:AW,'ON Data'!$E:$E,9))</f>
        <v>21334</v>
      </c>
      <c r="N19" s="788"/>
    </row>
    <row r="20" spans="1:14" ht="15" collapsed="1" thickBot="1" x14ac:dyDescent="0.35">
      <c r="A20" s="396" t="s">
        <v>94</v>
      </c>
      <c r="B20" s="423">
        <f xml:space="preserve">
IF($A$4&lt;=12,SUMIFS('ON Data'!F:F,'ON Data'!$D:$D,$A$4,'ON Data'!$E:$E,6),SUMIFS('ON Data'!F:F,'ON Data'!$E:$E,6))</f>
        <v>16803236</v>
      </c>
      <c r="C20" s="424">
        <f xml:space="preserve">
IF($A$4&lt;=12,SUMIFS('ON Data'!G:G,'ON Data'!$D:$D,$A$4,'ON Data'!$E:$E,6),SUMIFS('ON Data'!G:G,'ON Data'!$E:$E,6))</f>
        <v>42515</v>
      </c>
      <c r="D20" s="425">
        <f xml:space="preserve">
IF($A$4&lt;=12,SUMIFS('ON Data'!I:I,'ON Data'!$D:$D,$A$4,'ON Data'!$E:$E,6),SUMIFS('ON Data'!I:I,'ON Data'!$E:$E,6))</f>
        <v>69428</v>
      </c>
      <c r="E20" s="425">
        <f xml:space="preserve">
IF($A$4&lt;=12,SUMIFS('ON Data'!K:K,'ON Data'!$D:$D,$A$4,'ON Data'!$E:$E,6),SUMIFS('ON Data'!K:K,'ON Data'!$E:$E,6))</f>
        <v>5444705</v>
      </c>
      <c r="F20" s="425">
        <f xml:space="preserve">
IF($A$4&lt;=12,SUMIFS('ON Data'!O:O,'ON Data'!$D:$D,$A$4,'ON Data'!$E:$E,6),SUMIFS('ON Data'!O:O,'ON Data'!$E:$E,6))</f>
        <v>0</v>
      </c>
      <c r="G20" s="425">
        <f xml:space="preserve">
IF($A$4&lt;=12,SUMIFS('ON Data'!P:P,'ON Data'!$D:$D,$A$4,'ON Data'!$E:$E,6),SUMIFS('ON Data'!P:P,'ON Data'!$E:$E,6))</f>
        <v>1695199</v>
      </c>
      <c r="H20" s="425">
        <f xml:space="preserve">
IF($A$4&lt;=12,SUMIFS('ON Data'!Q:Q,'ON Data'!$D:$D,$A$4,'ON Data'!$E:$E,6),SUMIFS('ON Data'!Q:Q,'ON Data'!$E:$E,6))</f>
        <v>2781680</v>
      </c>
      <c r="I20" s="425">
        <f xml:space="preserve">
IF($A$4&lt;=12,SUMIFS('ON Data'!R:R,'ON Data'!$D:$D,$A$4,'ON Data'!$E:$E,6),SUMIFS('ON Data'!R:R,'ON Data'!$E:$E,6))</f>
        <v>2084352</v>
      </c>
      <c r="J20" s="425">
        <f xml:space="preserve">
IF($A$4&lt;=12,SUMIFS('ON Data'!AM:AM,'ON Data'!$D:$D,$A$4,'ON Data'!$E:$E,6),SUMIFS('ON Data'!AM:AM,'ON Data'!$E:$E,6))</f>
        <v>452738</v>
      </c>
      <c r="K20" s="425">
        <f xml:space="preserve">
IF($A$4&lt;=12,SUMIFS('ON Data'!AO:AO,'ON Data'!$D:$D,$A$4,'ON Data'!$E:$E,6),SUMIFS('ON Data'!AO:AO,'ON Data'!$E:$E,6))</f>
        <v>2129697</v>
      </c>
      <c r="L20" s="425">
        <f xml:space="preserve">
IF($A$4&lt;=12,SUMIFS('ON Data'!AR:AR,'ON Data'!$D:$D,$A$4,'ON Data'!$E:$E,6),SUMIFS('ON Data'!AR:AR,'ON Data'!$E:$E,6))</f>
        <v>1687169</v>
      </c>
      <c r="M20" s="783">
        <f xml:space="preserve">
IF($A$4&lt;=12,SUMIFS('ON Data'!AW:AW,'ON Data'!$D:$D,$A$4,'ON Data'!$E:$E,6),SUMIFS('ON Data'!AW:AW,'ON Data'!$E:$E,6))</f>
        <v>415753</v>
      </c>
      <c r="N20" s="788"/>
    </row>
    <row r="21" spans="1:14" ht="15" hidden="1" outlineLevel="1" thickBot="1" x14ac:dyDescent="0.35">
      <c r="A21" s="389" t="s">
        <v>131</v>
      </c>
      <c r="B21" s="409">
        <f xml:space="preserve">
IF($A$4&lt;=12,SUMIFS('ON Data'!F:F,'ON Data'!$D:$D,$A$4,'ON Data'!$E:$E,12),SUMIFS('ON Data'!F:F,'ON Data'!$E:$E,12))</f>
        <v>0</v>
      </c>
      <c r="C21" s="410">
        <f xml:space="preserve">
IF($A$4&lt;=12,SUMIFS('ON Data'!G:G,'ON Data'!$D:$D,$A$4,'ON Data'!$E:$E,12),SUMIFS('ON Data'!G:G,'ON Data'!$E:$E,12))</f>
        <v>0</v>
      </c>
      <c r="D21" s="411">
        <f xml:space="preserve">
IF($A$4&lt;=12,SUMIFS('ON Data'!I:I,'ON Data'!$D:$D,$A$4,'ON Data'!$E:$E,12),SUMIFS('ON Data'!I:I,'ON Data'!$E:$E,12))</f>
        <v>0</v>
      </c>
      <c r="E21" s="411">
        <f xml:space="preserve">
IF($A$4&lt;=12,SUMIFS('ON Data'!K:K,'ON Data'!$D:$D,$A$4,'ON Data'!$E:$E,12),SUMIFS('ON Data'!K:K,'ON Data'!$E:$E,12))</f>
        <v>0</v>
      </c>
      <c r="F21" s="411">
        <f xml:space="preserve">
IF($A$4&lt;=12,SUMIFS('ON Data'!O:O,'ON Data'!$D:$D,$A$4,'ON Data'!$E:$E,12),SUMIFS('ON Data'!O:O,'ON Data'!$E:$E,12))</f>
        <v>0</v>
      </c>
      <c r="G21" s="411">
        <f xml:space="preserve">
IF($A$4&lt;=12,SUMIFS('ON Data'!P:P,'ON Data'!$D:$D,$A$4,'ON Data'!$E:$E,12),SUMIFS('ON Data'!P:P,'ON Data'!$E:$E,12))</f>
        <v>0</v>
      </c>
      <c r="H21" s="411">
        <f xml:space="preserve">
IF($A$4&lt;=12,SUMIFS('ON Data'!Q:Q,'ON Data'!$D:$D,$A$4,'ON Data'!$E:$E,12),SUMIFS('ON Data'!Q:Q,'ON Data'!$E:$E,12))</f>
        <v>0</v>
      </c>
      <c r="I21" s="411">
        <f xml:space="preserve">
IF($A$4&lt;=12,SUMIFS('ON Data'!R:R,'ON Data'!$D:$D,$A$4,'ON Data'!$E:$E,12),SUMIFS('ON Data'!R:R,'ON Data'!$E:$E,12))</f>
        <v>0</v>
      </c>
      <c r="J21" s="411">
        <f xml:space="preserve">
IF($A$4&lt;=12,SUMIFS('ON Data'!AM:AM,'ON Data'!$D:$D,$A$4,'ON Data'!$E:$E,12),SUMIFS('ON Data'!AM:AM,'ON Data'!$E:$E,12))</f>
        <v>0</v>
      </c>
      <c r="K21" s="412">
        <f xml:space="preserve">
IF($A$4&lt;=12,SUMIFS('ON Data'!AO:AO,'ON Data'!$D:$D,$A$4,'ON Data'!$E:$E,12),SUMIFS('ON Data'!AO:AO,'ON Data'!$E:$E,12))</f>
        <v>0</v>
      </c>
      <c r="N21" s="788"/>
    </row>
    <row r="22" spans="1:14" ht="15" hidden="1" outlineLevel="1" thickBot="1" x14ac:dyDescent="0.35">
      <c r="A22" s="389" t="s">
        <v>96</v>
      </c>
      <c r="B22" s="472" t="str">
        <f xml:space="preserve">
IF(OR(B21="",B21=0),"",B20/B21)</f>
        <v/>
      </c>
      <c r="C22" s="473" t="str">
        <f t="shared" ref="C22:E22" si="3" xml:space="preserve">
IF(OR(C21="",C21=0),"",C20/C21)</f>
        <v/>
      </c>
      <c r="D22" s="474" t="str">
        <f t="shared" si="3"/>
        <v/>
      </c>
      <c r="E22" s="474" t="str">
        <f t="shared" si="3"/>
        <v/>
      </c>
      <c r="F22" s="474" t="str">
        <f t="shared" ref="F22:K22" si="4" xml:space="preserve">
IF(OR(F21="",F21=0),"",F20/F21)</f>
        <v/>
      </c>
      <c r="G22" s="474" t="str">
        <f t="shared" si="4"/>
        <v/>
      </c>
      <c r="H22" s="474" t="str">
        <f t="shared" si="4"/>
        <v/>
      </c>
      <c r="I22" s="474" t="str">
        <f t="shared" si="4"/>
        <v/>
      </c>
      <c r="J22" s="474" t="str">
        <f t="shared" si="4"/>
        <v/>
      </c>
      <c r="K22" s="475" t="str">
        <f t="shared" si="4"/>
        <v/>
      </c>
      <c r="N22" s="788"/>
    </row>
    <row r="23" spans="1:14" ht="15" hidden="1" outlineLevel="1" thickBot="1" x14ac:dyDescent="0.35">
      <c r="A23" s="397" t="s">
        <v>69</v>
      </c>
      <c r="B23" s="413">
        <f xml:space="preserve">
IF(B21="","",B20-B21)</f>
        <v>16803236</v>
      </c>
      <c r="C23" s="414">
        <f t="shared" ref="C23:E23" si="5" xml:space="preserve">
IF(C21="","",C20-C21)</f>
        <v>42515</v>
      </c>
      <c r="D23" s="415">
        <f t="shared" si="5"/>
        <v>69428</v>
      </c>
      <c r="E23" s="415">
        <f t="shared" si="5"/>
        <v>5444705</v>
      </c>
      <c r="F23" s="415">
        <f t="shared" ref="F23:K23" si="6" xml:space="preserve">
IF(F21="","",F20-F21)</f>
        <v>0</v>
      </c>
      <c r="G23" s="415">
        <f t="shared" si="6"/>
        <v>1695199</v>
      </c>
      <c r="H23" s="415">
        <f t="shared" si="6"/>
        <v>2781680</v>
      </c>
      <c r="I23" s="415">
        <f t="shared" si="6"/>
        <v>2084352</v>
      </c>
      <c r="J23" s="415">
        <f t="shared" si="6"/>
        <v>452738</v>
      </c>
      <c r="K23" s="416">
        <f t="shared" si="6"/>
        <v>2129697</v>
      </c>
      <c r="N23" s="788"/>
    </row>
    <row r="24" spans="1:14" x14ac:dyDescent="0.3">
      <c r="A24" s="391" t="s">
        <v>239</v>
      </c>
      <c r="B24" s="440" t="s">
        <v>3</v>
      </c>
      <c r="C24" s="789" t="s">
        <v>250</v>
      </c>
      <c r="D24" s="759"/>
      <c r="E24" s="760"/>
      <c r="F24" s="761" t="s">
        <v>251</v>
      </c>
      <c r="G24" s="762"/>
      <c r="H24" s="762"/>
      <c r="I24" s="762"/>
      <c r="J24" s="762"/>
      <c r="K24" s="762"/>
      <c r="L24" s="762"/>
      <c r="M24" s="784" t="s">
        <v>252</v>
      </c>
      <c r="N24" s="788"/>
    </row>
    <row r="25" spans="1:14" x14ac:dyDescent="0.3">
      <c r="A25" s="392" t="s">
        <v>94</v>
      </c>
      <c r="B25" s="409">
        <f xml:space="preserve">
SUM(C25:M25)</f>
        <v>27370</v>
      </c>
      <c r="C25" s="790">
        <f xml:space="preserve">
IF($A$4&lt;=12,SUMIFS('ON Data'!J:J,'ON Data'!$D:$D,$A$4,'ON Data'!$E:$E,10),SUMIFS('ON Data'!J:J,'ON Data'!$E:$E,10))</f>
        <v>10520</v>
      </c>
      <c r="D25" s="763"/>
      <c r="E25" s="764"/>
      <c r="F25" s="765">
        <f xml:space="preserve">
IF($A$4&lt;=12,SUMIFS('ON Data'!O:O,'ON Data'!$D:$D,$A$4,'ON Data'!$E:$E,10),SUMIFS('ON Data'!O:O,'ON Data'!$E:$E,10))</f>
        <v>16850</v>
      </c>
      <c r="G25" s="764"/>
      <c r="H25" s="764"/>
      <c r="I25" s="764"/>
      <c r="J25" s="764"/>
      <c r="K25" s="764"/>
      <c r="L25" s="764"/>
      <c r="M25" s="785">
        <f xml:space="preserve">
IF($A$4&lt;=12,SUMIFS('ON Data'!AW:AW,'ON Data'!$D:$D,$A$4,'ON Data'!$E:$E,10),SUMIFS('ON Data'!AW:AW,'ON Data'!$E:$E,10))</f>
        <v>0</v>
      </c>
      <c r="N25" s="788"/>
    </row>
    <row r="26" spans="1:14" x14ac:dyDescent="0.3">
      <c r="A26" s="398" t="s">
        <v>249</v>
      </c>
      <c r="B26" s="420">
        <f xml:space="preserve">
SUM(C26:M26)</f>
        <v>28444.656488549619</v>
      </c>
      <c r="C26" s="790">
        <f xml:space="preserve">
IF($A$4&lt;=12,SUMIFS('ON Data'!J:J,'ON Data'!$D:$D,$A$4,'ON Data'!$E:$E,11),SUMIFS('ON Data'!J:J,'ON Data'!$E:$E,11))</f>
        <v>14694.656488549619</v>
      </c>
      <c r="D26" s="763"/>
      <c r="E26" s="764"/>
      <c r="F26" s="766">
        <f xml:space="preserve">
IF($A$4&lt;=12,SUMIFS('ON Data'!O:O,'ON Data'!$D:$D,$A$4,'ON Data'!$E:$E,11),SUMIFS('ON Data'!O:O,'ON Data'!$E:$E,11))</f>
        <v>13750</v>
      </c>
      <c r="G26" s="767"/>
      <c r="H26" s="767"/>
      <c r="I26" s="767"/>
      <c r="J26" s="767"/>
      <c r="K26" s="767"/>
      <c r="L26" s="767"/>
      <c r="M26" s="785">
        <f xml:space="preserve">
IF($A$4&lt;=12,SUMIFS('ON Data'!AW:AW,'ON Data'!$D:$D,$A$4,'ON Data'!$E:$E,11),SUMIFS('ON Data'!AW:AW,'ON Data'!$E:$E,11))</f>
        <v>0</v>
      </c>
      <c r="N26" s="788"/>
    </row>
    <row r="27" spans="1:14" x14ac:dyDescent="0.3">
      <c r="A27" s="398" t="s">
        <v>96</v>
      </c>
      <c r="B27" s="441">
        <f xml:space="preserve">
IF(B26=0,0,B25/B26)</f>
        <v>0.96221938946662189</v>
      </c>
      <c r="C27" s="791">
        <f xml:space="preserve">
IF(C26=0,0,C25/C26)</f>
        <v>0.71590649350649349</v>
      </c>
      <c r="D27" s="768"/>
      <c r="E27" s="764"/>
      <c r="F27" s="769">
        <f xml:space="preserve">
IF(F26=0,0,F25/F26)</f>
        <v>1.2254545454545454</v>
      </c>
      <c r="G27" s="764"/>
      <c r="H27" s="764"/>
      <c r="I27" s="764"/>
      <c r="J27" s="764"/>
      <c r="K27" s="764"/>
      <c r="L27" s="764"/>
      <c r="M27" s="786">
        <f xml:space="preserve">
IF(M26=0,0,M25/M26)</f>
        <v>0</v>
      </c>
      <c r="N27" s="788"/>
    </row>
    <row r="28" spans="1:14" ht="15" thickBot="1" x14ac:dyDescent="0.35">
      <c r="A28" s="398" t="s">
        <v>248</v>
      </c>
      <c r="B28" s="420">
        <f xml:space="preserve">
SUM(C28:M28)</f>
        <v>1074.6564885496191</v>
      </c>
      <c r="C28" s="792">
        <f xml:space="preserve">
C26-C25</f>
        <v>4174.6564885496191</v>
      </c>
      <c r="D28" s="770"/>
      <c r="E28" s="771"/>
      <c r="F28" s="772">
        <f xml:space="preserve">
F26-F25</f>
        <v>-3100</v>
      </c>
      <c r="G28" s="771"/>
      <c r="H28" s="771"/>
      <c r="I28" s="771"/>
      <c r="J28" s="771"/>
      <c r="K28" s="771"/>
      <c r="L28" s="771"/>
      <c r="M28" s="787">
        <f xml:space="preserve">
M26-M25</f>
        <v>0</v>
      </c>
      <c r="N28" s="788"/>
    </row>
    <row r="29" spans="1:14" x14ac:dyDescent="0.3">
      <c r="A29" s="399"/>
      <c r="B29" s="399"/>
      <c r="C29" s="400"/>
      <c r="D29" s="399"/>
      <c r="E29" s="400"/>
      <c r="F29" s="400"/>
      <c r="G29" s="400"/>
      <c r="H29" s="400"/>
      <c r="I29" s="400"/>
      <c r="J29" s="399"/>
      <c r="K29" s="399"/>
    </row>
    <row r="30" spans="1:14" x14ac:dyDescent="0.3">
      <c r="A30" s="226" t="s">
        <v>202</v>
      </c>
      <c r="B30" s="254"/>
      <c r="C30" s="254"/>
      <c r="D30" s="254"/>
      <c r="E30" s="254"/>
      <c r="F30" s="254"/>
      <c r="G30" s="254"/>
      <c r="H30" s="254"/>
      <c r="I30" s="254"/>
      <c r="J30" s="277"/>
      <c r="K30" s="277"/>
    </row>
    <row r="31" spans="1:14" x14ac:dyDescent="0.3">
      <c r="A31" s="227" t="s">
        <v>246</v>
      </c>
      <c r="B31" s="254"/>
      <c r="C31" s="254"/>
      <c r="D31" s="254"/>
      <c r="E31" s="254"/>
      <c r="F31" s="254"/>
      <c r="G31" s="254"/>
      <c r="H31" s="254"/>
      <c r="I31" s="254"/>
      <c r="J31" s="277"/>
      <c r="K31" s="277"/>
    </row>
    <row r="32" spans="1:14" ht="14.4" customHeight="1" x14ac:dyDescent="0.3">
      <c r="A32" s="437" t="s">
        <v>243</v>
      </c>
      <c r="B32" s="438"/>
      <c r="C32" s="438"/>
      <c r="D32" s="438"/>
      <c r="E32" s="438"/>
      <c r="F32" s="438"/>
      <c r="G32" s="438"/>
      <c r="H32" s="438"/>
      <c r="I32" s="438"/>
    </row>
    <row r="33" spans="1:1" x14ac:dyDescent="0.3">
      <c r="A33" s="439" t="s">
        <v>282</v>
      </c>
    </row>
    <row r="34" spans="1:1" x14ac:dyDescent="0.3">
      <c r="A34" s="439" t="s">
        <v>283</v>
      </c>
    </row>
    <row r="35" spans="1:1" x14ac:dyDescent="0.3">
      <c r="A35" s="439" t="s">
        <v>284</v>
      </c>
    </row>
    <row r="36" spans="1:1" x14ac:dyDescent="0.3">
      <c r="A36" s="439" t="s">
        <v>253</v>
      </c>
    </row>
  </sheetData>
  <mergeCells count="12">
    <mergeCell ref="B3:B4"/>
    <mergeCell ref="A1:M1"/>
    <mergeCell ref="C27:E27"/>
    <mergeCell ref="C28:E28"/>
    <mergeCell ref="F27:L27"/>
    <mergeCell ref="F28:L28"/>
    <mergeCell ref="C24:E24"/>
    <mergeCell ref="C25:E25"/>
    <mergeCell ref="C26:E26"/>
    <mergeCell ref="F24:L24"/>
    <mergeCell ref="F25:L25"/>
    <mergeCell ref="F26:L26"/>
  </mergeCells>
  <conditionalFormatting sqref="C27">
    <cfRule type="cellIs" dxfId="26" priority="8" operator="greaterThan">
      <formula>1</formula>
    </cfRule>
  </conditionalFormatting>
  <conditionalFormatting sqref="C28">
    <cfRule type="cellIs" dxfId="25" priority="7" operator="lessThan">
      <formula>0</formula>
    </cfRule>
  </conditionalFormatting>
  <conditionalFormatting sqref="B22:K22">
    <cfRule type="cellIs" dxfId="24" priority="6" operator="greaterThan">
      <formula>1</formula>
    </cfRule>
  </conditionalFormatting>
  <conditionalFormatting sqref="B23:K23">
    <cfRule type="cellIs" dxfId="23" priority="5" operator="greaterThan">
      <formula>0</formula>
    </cfRule>
  </conditionalFormatting>
  <conditionalFormatting sqref="M27">
    <cfRule type="cellIs" dxfId="22" priority="4" operator="greaterThan">
      <formula>1</formula>
    </cfRule>
  </conditionalFormatting>
  <conditionalFormatting sqref="M28">
    <cfRule type="cellIs" dxfId="21" priority="3" operator="lessThan">
      <formula>0</formula>
    </cfRule>
  </conditionalFormatting>
  <conditionalFormatting sqref="F28">
    <cfRule type="cellIs" dxfId="20" priority="1" operator="lessThan">
      <formula>0</formula>
    </cfRule>
  </conditionalFormatting>
  <conditionalFormatting sqref="F27">
    <cfRule type="cellIs" dxfId="19" priority="2" operator="greater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'ON Data'!$B$3:$B$16</xm:f>
          </x14:formula1>
          <xm:sqref>A4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31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277" bestFit="1" customWidth="1"/>
    <col min="2" max="2" width="11.6640625" style="277" hidden="1" customWidth="1"/>
    <col min="3" max="4" width="11" style="279" customWidth="1"/>
    <col min="5" max="5" width="11" style="280" customWidth="1"/>
    <col min="6" max="16384" width="8.88671875" style="277"/>
  </cols>
  <sheetData>
    <row r="1" spans="1:5" ht="18.600000000000001" thickBot="1" x14ac:dyDescent="0.4">
      <c r="A1" s="481" t="s">
        <v>151</v>
      </c>
      <c r="B1" s="481"/>
      <c r="C1" s="482"/>
      <c r="D1" s="482"/>
      <c r="E1" s="482"/>
    </row>
    <row r="2" spans="1:5" ht="14.4" customHeight="1" thickBot="1" x14ac:dyDescent="0.35">
      <c r="A2" s="382" t="s">
        <v>310</v>
      </c>
      <c r="B2" s="278"/>
    </row>
    <row r="3" spans="1:5" ht="14.4" customHeight="1" thickBot="1" x14ac:dyDescent="0.35">
      <c r="A3" s="281"/>
      <c r="C3" s="282" t="s">
        <v>131</v>
      </c>
      <c r="D3" s="283" t="s">
        <v>94</v>
      </c>
      <c r="E3" s="284" t="s">
        <v>96</v>
      </c>
    </row>
    <row r="4" spans="1:5" ht="14.4" customHeight="1" thickBot="1" x14ac:dyDescent="0.35">
      <c r="A4" s="285" t="str">
        <f>HYPERLINK("#HI!A1","NÁKLADY CELKEM (v tisících Kč)")</f>
        <v>NÁKLADY CELKEM (v tisících Kč)</v>
      </c>
      <c r="B4" s="286"/>
      <c r="C4" s="287">
        <f ca="1">IF(ISERROR(VLOOKUP("Náklady celkem",INDIRECT("HI!$A:$G"),6,0)),0,VLOOKUP("Náklady celkem",INDIRECT("HI!$A:$G"),6,0))</f>
        <v>28829.118119239141</v>
      </c>
      <c r="D4" s="287">
        <f ca="1">IF(ISERROR(VLOOKUP("Náklady celkem",INDIRECT("HI!$A:$G"),5,0)),0,VLOOKUP("Náklady celkem",INDIRECT("HI!$A:$G"),5,0))</f>
        <v>29773.162759999999</v>
      </c>
      <c r="E4" s="288">
        <f ca="1">IF(C4=0,0,D4/C4)</f>
        <v>1.0327462198758985</v>
      </c>
    </row>
    <row r="5" spans="1:5" ht="14.4" customHeight="1" x14ac:dyDescent="0.3">
      <c r="A5" s="289" t="s">
        <v>194</v>
      </c>
      <c r="B5" s="290"/>
      <c r="C5" s="291"/>
      <c r="D5" s="291"/>
      <c r="E5" s="292"/>
    </row>
    <row r="6" spans="1:5" ht="14.4" customHeight="1" x14ac:dyDescent="0.3">
      <c r="A6" s="293" t="s">
        <v>199</v>
      </c>
      <c r="B6" s="294"/>
      <c r="C6" s="295"/>
      <c r="D6" s="295"/>
      <c r="E6" s="292"/>
    </row>
    <row r="7" spans="1:5" ht="14.4" customHeight="1" x14ac:dyDescent="0.3">
      <c r="A7" s="466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294" t="s">
        <v>136</v>
      </c>
      <c r="C7" s="295">
        <f>IF(ISERROR(HI!F5),"",HI!F5)</f>
        <v>2313.0880032432146</v>
      </c>
      <c r="D7" s="295">
        <f>IF(ISERROR(HI!E5),"",HI!E5)</f>
        <v>2142.0949899999987</v>
      </c>
      <c r="E7" s="292">
        <f t="shared" ref="E7:E15" si="0">IF(C7=0,0,D7/C7)</f>
        <v>0.92607587216592535</v>
      </c>
    </row>
    <row r="8" spans="1:5" ht="14.4" customHeight="1" x14ac:dyDescent="0.3">
      <c r="A8" s="466" t="str">
        <f>HYPERLINK("#'LŽ PL'!A1","Plnění pozitivního listu (min. 90%)")</f>
        <v>Plnění pozitivního listu (min. 90%)</v>
      </c>
      <c r="B8" s="294" t="s">
        <v>186</v>
      </c>
      <c r="C8" s="296">
        <v>0.9</v>
      </c>
      <c r="D8" s="296">
        <f>IF(ISERROR(VLOOKUP("celkem",'LŽ PL'!$A:$F,5,0)),0,VLOOKUP("celkem",'LŽ PL'!$A:$F,5,0))</f>
        <v>0.96966319255002653</v>
      </c>
      <c r="E8" s="292">
        <f t="shared" si="0"/>
        <v>1.0774035472778072</v>
      </c>
    </row>
    <row r="9" spans="1:5" ht="14.4" customHeight="1" x14ac:dyDescent="0.3">
      <c r="A9" s="466" t="str">
        <f>HYPERLINK("#'LŽ Statim'!A1","Podíl statimových žádanek (max. 30%)")</f>
        <v>Podíl statimových žádanek (max. 30%)</v>
      </c>
      <c r="B9" s="464" t="s">
        <v>270</v>
      </c>
      <c r="C9" s="465">
        <v>0.3</v>
      </c>
      <c r="D9" s="465">
        <f>IF('LŽ Statim'!G3="",0,'LŽ Statim'!G3)</f>
        <v>0.3</v>
      </c>
      <c r="E9" s="292">
        <f>IF(C9=0,0,D9/C9)</f>
        <v>1</v>
      </c>
    </row>
    <row r="10" spans="1:5" ht="14.4" customHeight="1" x14ac:dyDescent="0.3">
      <c r="A10" s="297" t="s">
        <v>195</v>
      </c>
      <c r="B10" s="294"/>
      <c r="C10" s="295"/>
      <c r="D10" s="295"/>
      <c r="E10" s="292"/>
    </row>
    <row r="11" spans="1:5" ht="14.4" customHeight="1" x14ac:dyDescent="0.3">
      <c r="A11" s="466" t="str">
        <f>HYPERLINK("#'Léky Recepty'!A1","Záchyt v lékárně (Úhrada Kč, min. 60%)")</f>
        <v>Záchyt v lékárně (Úhrada Kč, min. 60%)</v>
      </c>
      <c r="B11" s="294" t="s">
        <v>141</v>
      </c>
      <c r="C11" s="296">
        <v>0.6</v>
      </c>
      <c r="D11" s="296">
        <f>IF(ISERROR(VLOOKUP("Celkem",'Léky Recepty'!B:H,5,0)),0,VLOOKUP("Celkem",'Léky Recepty'!B:H,5,0))</f>
        <v>0.38671508338637994</v>
      </c>
      <c r="E11" s="292">
        <f t="shared" si="0"/>
        <v>0.64452513897729991</v>
      </c>
    </row>
    <row r="12" spans="1:5" ht="14.4" customHeight="1" x14ac:dyDescent="0.3">
      <c r="A12" s="466" t="str">
        <f>HYPERLINK("#'LRp PL'!A1","Plnění pozitivního listu (min. 80%)")</f>
        <v>Plnění pozitivního listu (min. 80%)</v>
      </c>
      <c r="B12" s="294" t="s">
        <v>187</v>
      </c>
      <c r="C12" s="296">
        <v>0.8</v>
      </c>
      <c r="D12" s="296">
        <f>IF(ISERROR(VLOOKUP("Celkem",'LRp PL'!A:F,5,0)),0,VLOOKUP("Celkem",'LRp PL'!A:F,5,0))</f>
        <v>0.95630418220049762</v>
      </c>
      <c r="E12" s="292">
        <f t="shared" si="0"/>
        <v>1.195380227750622</v>
      </c>
    </row>
    <row r="13" spans="1:5" ht="14.4" customHeight="1" x14ac:dyDescent="0.3">
      <c r="A13" s="297" t="s">
        <v>196</v>
      </c>
      <c r="B13" s="294"/>
      <c r="C13" s="295"/>
      <c r="D13" s="295"/>
      <c r="E13" s="292"/>
    </row>
    <row r="14" spans="1:5" ht="14.4" customHeight="1" x14ac:dyDescent="0.3">
      <c r="A14" s="298" t="s">
        <v>200</v>
      </c>
      <c r="B14" s="294"/>
      <c r="C14" s="291"/>
      <c r="D14" s="291"/>
      <c r="E14" s="292"/>
    </row>
    <row r="15" spans="1:5" ht="14.4" customHeight="1" x14ac:dyDescent="0.3">
      <c r="A15" s="299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5" s="294" t="s">
        <v>136</v>
      </c>
      <c r="C15" s="295">
        <f>IF(ISERROR(HI!F6),"",HI!F6)</f>
        <v>730.78118296762148</v>
      </c>
      <c r="D15" s="295">
        <f>IF(ISERROR(HI!E6),"",HI!E6)</f>
        <v>695.387059999999</v>
      </c>
      <c r="E15" s="292">
        <f t="shared" si="0"/>
        <v>0.95156672914881191</v>
      </c>
    </row>
    <row r="16" spans="1:5" ht="14.4" customHeight="1" thickBot="1" x14ac:dyDescent="0.35">
      <c r="A16" s="300" t="str">
        <f>HYPERLINK("#HI!A1","Osobní náklady")</f>
        <v>Osobní náklady</v>
      </c>
      <c r="B16" s="294"/>
      <c r="C16" s="291">
        <f ca="1">IF(ISERROR(VLOOKUP("Osobní náklady (Kč) *",INDIRECT("HI!$A:$G"),6,0)),0,VLOOKUP("Osobní náklady (Kč) *",INDIRECT("HI!$A:$G"),6,0))</f>
        <v>21781.83529978622</v>
      </c>
      <c r="D16" s="291">
        <f ca="1">IF(ISERROR(VLOOKUP("Osobní náklady (Kč) *",INDIRECT("HI!$A:$G"),5,0)),0,VLOOKUP("Osobní náklady (Kč) *",INDIRECT("HI!$A:$G"),5,0))</f>
        <v>22759.269210000002</v>
      </c>
      <c r="E16" s="292">
        <f ca="1">IF(C16=0,0,D16/C16)</f>
        <v>1.0448738086924831</v>
      </c>
    </row>
    <row r="17" spans="1:5" ht="14.4" customHeight="1" thickBot="1" x14ac:dyDescent="0.35">
      <c r="A17" s="304"/>
      <c r="B17" s="305"/>
      <c r="C17" s="306"/>
      <c r="D17" s="306"/>
      <c r="E17" s="307"/>
    </row>
    <row r="18" spans="1:5" ht="14.4" customHeight="1" thickBot="1" x14ac:dyDescent="0.35">
      <c r="A18" s="308" t="str">
        <f>HYPERLINK("#HI!A1","VÝNOSY CELKEM (v tisících)")</f>
        <v>VÝNOSY CELKEM (v tisících)</v>
      </c>
      <c r="B18" s="309"/>
      <c r="C18" s="310">
        <f ca="1">IF(ISERROR(VLOOKUP("Výnosy celkem",INDIRECT("HI!$A:$G"),6,0)),0,VLOOKUP("Výnosy celkem",INDIRECT("HI!$A:$G"),6,0))</f>
        <v>38981.730000000003</v>
      </c>
      <c r="D18" s="310">
        <f ca="1">IF(ISERROR(VLOOKUP("Výnosy celkem",INDIRECT("HI!$A:$G"),5,0)),0,VLOOKUP("Výnosy celkem",INDIRECT("HI!$A:$G"),5,0))</f>
        <v>46156.637310000006</v>
      </c>
      <c r="E18" s="311">
        <f t="shared" ref="E18:E28" ca="1" si="1">IF(C18=0,0,D18/C18)</f>
        <v>1.184058206498275</v>
      </c>
    </row>
    <row r="19" spans="1:5" ht="14.4" customHeight="1" x14ac:dyDescent="0.3">
      <c r="A19" s="312" t="str">
        <f>HYPERLINK("#HI!A1","Ambulance (body za výkony + Kč za ZUM a ZULP)")</f>
        <v>Ambulance (body za výkony + Kč za ZUM a ZULP)</v>
      </c>
      <c r="B19" s="290"/>
      <c r="C19" s="291">
        <f ca="1">IF(ISERROR(VLOOKUP("Ambulance *",INDIRECT("HI!$A:$G"),6,0)),0,VLOOKUP("Ambulance *",INDIRECT("HI!$A:$G"),6,0))</f>
        <v>172.41</v>
      </c>
      <c r="D19" s="291">
        <f ca="1">IF(ISERROR(VLOOKUP("Ambulance *",INDIRECT("HI!$A:$G"),5,0)),0,VLOOKUP("Ambulance *",INDIRECT("HI!$A:$G"),5,0))</f>
        <v>196.39731</v>
      </c>
      <c r="E19" s="292">
        <f t="shared" ca="1" si="1"/>
        <v>1.1391294588480947</v>
      </c>
    </row>
    <row r="20" spans="1:5" ht="14.4" customHeight="1" x14ac:dyDescent="0.3">
      <c r="A20" s="313" t="str">
        <f>HYPERLINK("#'ZV Vykáz.-A'!A1","Zdravotní výkony vykázané u ambulantních pacientů (min. 100 %)")</f>
        <v>Zdravotní výkony vykázané u ambulantních pacientů (min. 100 %)</v>
      </c>
      <c r="B20" s="277" t="s">
        <v>153</v>
      </c>
      <c r="C20" s="296">
        <v>1</v>
      </c>
      <c r="D20" s="296">
        <f>IF(ISERROR(VLOOKUP("Celkem:",'ZV Vykáz.-A'!$A:$S,7,0)),"",VLOOKUP("Celkem:",'ZV Vykáz.-A'!$A:$S,7,0))</f>
        <v>1.1391294588480947</v>
      </c>
      <c r="E20" s="292">
        <f t="shared" si="1"/>
        <v>1.1391294588480947</v>
      </c>
    </row>
    <row r="21" spans="1:5" ht="14.4" customHeight="1" x14ac:dyDescent="0.3">
      <c r="A21" s="313" t="str">
        <f>HYPERLINK("#'ZV Vykáz.-H'!A1","Zdravotní výkony vykázané u hospitalizovaných pacientů (max. 85 %)")</f>
        <v>Zdravotní výkony vykázané u hospitalizovaných pacientů (max. 85 %)</v>
      </c>
      <c r="B21" s="277" t="s">
        <v>155</v>
      </c>
      <c r="C21" s="296">
        <v>0.85</v>
      </c>
      <c r="D21" s="296">
        <f>IF(ISERROR(VLOOKUP("Celkem:",'ZV Vykáz.-H'!$A:$S,7,0)),"",VLOOKUP("Celkem:",'ZV Vykáz.-H'!$A:$S,7,0))</f>
        <v>0.97415928350404801</v>
      </c>
      <c r="E21" s="292">
        <f t="shared" si="1"/>
        <v>1.1460697452988799</v>
      </c>
    </row>
    <row r="22" spans="1:5" ht="14.4" customHeight="1" x14ac:dyDescent="0.3">
      <c r="A22" s="314" t="str">
        <f>HYPERLINK("#HI!A1","Hospitalizace (casemix * 30000)")</f>
        <v>Hospitalizace (casemix * 30000)</v>
      </c>
      <c r="B22" s="294"/>
      <c r="C22" s="291">
        <f ca="1">IF(ISERROR(VLOOKUP("Hospitalizace *",INDIRECT("HI!$A:$G"),6,0)),0,VLOOKUP("Hospitalizace *",INDIRECT("HI!$A:$G"),6,0))</f>
        <v>38809.32</v>
      </c>
      <c r="D22" s="291">
        <f ca="1">IF(ISERROR(VLOOKUP("Hospitalizace *",INDIRECT("HI!$A:$G"),5,0)),0,VLOOKUP("Hospitalizace *",INDIRECT("HI!$A:$G"),5,0))</f>
        <v>45960.240000000005</v>
      </c>
      <c r="E22" s="292">
        <f ca="1">IF(C22=0,0,D22/C22)</f>
        <v>1.1842578019918928</v>
      </c>
    </row>
    <row r="23" spans="1:5" ht="14.4" customHeight="1" x14ac:dyDescent="0.3">
      <c r="A23" s="313" t="str">
        <f>HYPERLINK("#'CaseMix'!A1","Casemix (min. 100 %)")</f>
        <v>Casemix (min. 100 %)</v>
      </c>
      <c r="B23" s="294" t="s">
        <v>71</v>
      </c>
      <c r="C23" s="296">
        <v>1</v>
      </c>
      <c r="D23" s="296">
        <f>IF(ISERROR(VLOOKUP("Celkem",CaseMix!A:M,5,0)),0,VLOOKUP("Celkem",CaseMix!A:M,5,0))</f>
        <v>1.1842578019918928</v>
      </c>
      <c r="E23" s="292">
        <f t="shared" si="1"/>
        <v>1.1842578019918928</v>
      </c>
    </row>
    <row r="24" spans="1:5" ht="14.4" customHeight="1" x14ac:dyDescent="0.3">
      <c r="A24" s="315" t="str">
        <f>HYPERLINK("#'CaseMix'!A1","DRG mimo vyjmenované baze")</f>
        <v>DRG mimo vyjmenované baze</v>
      </c>
      <c r="B24" s="294" t="s">
        <v>71</v>
      </c>
      <c r="C24" s="296">
        <v>1</v>
      </c>
      <c r="D24" s="296">
        <f>IF(ISERROR(CaseMix!E26),"",CaseMix!E26)</f>
        <v>1.1566297896215174</v>
      </c>
      <c r="E24" s="292">
        <f t="shared" si="1"/>
        <v>1.1566297896215174</v>
      </c>
    </row>
    <row r="25" spans="1:5" ht="14.4" customHeight="1" x14ac:dyDescent="0.3">
      <c r="A25" s="315" t="str">
        <f>HYPERLINK("#'CaseMix'!A1","Vyjmenované baze DRG")</f>
        <v>Vyjmenované baze DRG</v>
      </c>
      <c r="B25" s="294" t="s">
        <v>71</v>
      </c>
      <c r="C25" s="296">
        <v>1</v>
      </c>
      <c r="D25" s="296">
        <f>IF(ISERROR(CaseMix!E39),"",CaseMix!E39)</f>
        <v>1.3703931865213697</v>
      </c>
      <c r="E25" s="292">
        <f t="shared" si="1"/>
        <v>1.3703931865213697</v>
      </c>
    </row>
    <row r="26" spans="1:5" ht="14.4" customHeight="1" x14ac:dyDescent="0.3">
      <c r="A26" s="313" t="str">
        <f>HYPERLINK("#'CaseMix'!A1","Počet hospitalizací ukončených na pracovišti (min. 95 %)")</f>
        <v>Počet hospitalizací ukončených na pracovišti (min. 95 %)</v>
      </c>
      <c r="B26" s="294" t="s">
        <v>71</v>
      </c>
      <c r="C26" s="296">
        <v>0.95</v>
      </c>
      <c r="D26" s="296">
        <f>IF(ISERROR(CaseMix!I13),"",CaseMix!I13)</f>
        <v>1.1836734693877551</v>
      </c>
      <c r="E26" s="292">
        <f t="shared" si="1"/>
        <v>1.2459720730397423</v>
      </c>
    </row>
    <row r="27" spans="1:5" ht="14.4" customHeight="1" x14ac:dyDescent="0.3">
      <c r="A27" s="313" t="str">
        <f>HYPERLINK("#'ALOS'!A1","Průměrná délka hospitalizace (max. 100 % republikového průměru)")</f>
        <v>Průměrná délka hospitalizace (max. 100 % republikového průměru)</v>
      </c>
      <c r="B27" s="294" t="s">
        <v>86</v>
      </c>
      <c r="C27" s="296">
        <v>1</v>
      </c>
      <c r="D27" s="316">
        <f>IF(ISERROR(INDEX(ALOS!$E:$E,COUNT(ALOS!$E:$E)+32)),0,INDEX(ALOS!$E:$E,COUNT(ALOS!$E:$E)+32))</f>
        <v>3.0283228118068588</v>
      </c>
      <c r="E27" s="292">
        <f t="shared" si="1"/>
        <v>3.0283228118068588</v>
      </c>
    </row>
    <row r="28" spans="1:5" ht="27.6" x14ac:dyDescent="0.3">
      <c r="A28" s="317" t="str">
        <f>HYPERLINK("#'ZV Vyžád.'!A1","Zdravotní výkony (vybraných odborností) vyžádané v rámci hospitalizace (95 % při splnění casemixu 100 %, při nesplnění casemixu 100 % snížení limitu o dvojnásobek procentních bodů, o který nebylo dosaženo casemixu 100 %)")</f>
        <v>Zdravotní výkony (vybraných odborností) vyžádané v rámci hospitalizace (95 % při splnění casemixu 100 %, při nesplnění casemixu 100 % snížení limitu o dvojnásobek procentních bodů, o který nebylo dosaženo casemixu 100 %)</v>
      </c>
      <c r="B28" s="294" t="s">
        <v>150</v>
      </c>
      <c r="C28" s="296">
        <f>IF(E23&gt;1,95%,95%-2*ABS(C23-D23))</f>
        <v>0.95</v>
      </c>
      <c r="D28" s="296">
        <f>IF(ISERROR(VLOOKUP("Celkem:",'ZV Vyžád.'!$A:$M,7,0)),"",VLOOKUP("Celkem:",'ZV Vyžád.'!$A:$M,7,0))</f>
        <v>1.1665063138905591</v>
      </c>
      <c r="E28" s="292">
        <f t="shared" si="1"/>
        <v>1.2279013830426939</v>
      </c>
    </row>
    <row r="29" spans="1:5" ht="14.4" customHeight="1" thickBot="1" x14ac:dyDescent="0.35">
      <c r="A29" s="318" t="s">
        <v>197</v>
      </c>
      <c r="B29" s="301"/>
      <c r="C29" s="302"/>
      <c r="D29" s="302"/>
      <c r="E29" s="303"/>
    </row>
    <row r="30" spans="1:5" ht="14.4" customHeight="1" thickBot="1" x14ac:dyDescent="0.35">
      <c r="A30" s="319"/>
      <c r="B30" s="320"/>
      <c r="C30" s="321"/>
      <c r="D30" s="321"/>
      <c r="E30" s="322"/>
    </row>
    <row r="31" spans="1:5" ht="14.4" customHeight="1" thickBot="1" x14ac:dyDescent="0.35">
      <c r="A31" s="323" t="s">
        <v>198</v>
      </c>
      <c r="B31" s="324"/>
      <c r="C31" s="325"/>
      <c r="D31" s="325"/>
      <c r="E31" s="326"/>
    </row>
  </sheetData>
  <mergeCells count="1">
    <mergeCell ref="A1:E1"/>
  </mergeCells>
  <conditionalFormatting sqref="E23:E26 E18 E20 E8 E11:E12">
    <cfRule type="iconSet" priority="21">
      <iconSet iconSet="3Symbols2">
        <cfvo type="percent" val="0"/>
        <cfvo type="num" val="1"/>
        <cfvo type="num" val="1"/>
      </iconSet>
    </cfRule>
  </conditionalFormatting>
  <conditionalFormatting sqref="E5">
    <cfRule type="cellIs" dxfId="89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88" priority="15" operator="greaterThan">
      <formula>1</formula>
    </cfRule>
    <cfRule type="iconSet" priority="16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87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9">
    <cfRule type="cellIs" dxfId="86" priority="9" operator="lessThan">
      <formula>1</formula>
    </cfRule>
    <cfRule type="iconSet" priority="10">
      <iconSet iconSet="3Symbols2">
        <cfvo type="percent" val="0"/>
        <cfvo type="num" val="1"/>
        <cfvo type="num" val="1"/>
      </iconSet>
    </cfRule>
  </conditionalFormatting>
  <conditionalFormatting sqref="E22">
    <cfRule type="cellIs" dxfId="85" priority="7" operator="lessThan">
      <formula>1</formula>
    </cfRule>
    <cfRule type="iconSet" priority="8">
      <iconSet iconSet="3Symbols2">
        <cfvo type="percent" val="0"/>
        <cfvo type="num" val="1"/>
        <cfvo type="num" val="1"/>
      </iconSet>
    </cfRule>
  </conditionalFormatting>
  <conditionalFormatting sqref="E6">
    <cfRule type="cellIs" dxfId="84" priority="5" operator="greaterThan">
      <formula>1</formula>
    </cfRule>
    <cfRule type="iconSet" priority="6">
      <iconSet iconSet="3Symbols2" reverse="1">
        <cfvo type="percent" val="0"/>
        <cfvo type="num" val="1"/>
        <cfvo type="num" val="1"/>
      </iconSet>
    </cfRule>
  </conditionalFormatting>
  <conditionalFormatting sqref="E18 E20 E23:E26 E8 E11:E12">
    <cfRule type="cellIs" dxfId="83" priority="20" operator="lessThan">
      <formula>1</formula>
    </cfRule>
  </conditionalFormatting>
  <conditionalFormatting sqref="E9">
    <cfRule type="cellIs" dxfId="82" priority="3" operator="greaterThan">
      <formula>1</formula>
    </cfRule>
    <cfRule type="iconSet" priority="4">
      <iconSet iconSet="3Symbols2" reverse="1">
        <cfvo type="percent" val="0"/>
        <cfvo type="num" val="1"/>
        <cfvo type="num" val="1"/>
      </iconSet>
    </cfRule>
  </conditionalFormatting>
  <conditionalFormatting sqref="E27:E28 E4 E7 E15 E21">
    <cfRule type="cellIs" dxfId="81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W81"/>
  <sheetViews>
    <sheetView showGridLines="0" showRowColHeaders="0" workbookViewId="0"/>
  </sheetViews>
  <sheetFormatPr defaultRowHeight="14.4" x14ac:dyDescent="0.3"/>
  <cols>
    <col min="1" max="16384" width="8.88671875" style="378"/>
  </cols>
  <sheetData>
    <row r="1" spans="1:49" x14ac:dyDescent="0.3">
      <c r="A1" s="378" t="s">
        <v>5711</v>
      </c>
    </row>
    <row r="2" spans="1:49" x14ac:dyDescent="0.3">
      <c r="A2" s="382" t="s">
        <v>310</v>
      </c>
    </row>
    <row r="3" spans="1:49" x14ac:dyDescent="0.3">
      <c r="A3" s="378" t="s">
        <v>214</v>
      </c>
      <c r="B3" s="403">
        <v>2016</v>
      </c>
      <c r="D3" s="379">
        <f>MAX(D5:D1048576)</f>
        <v>11</v>
      </c>
      <c r="F3" s="379">
        <f>SUMIF($E5:$E1048576,"&lt;10",F5:F1048576)</f>
        <v>17759326.900000002</v>
      </c>
      <c r="G3" s="379">
        <f t="shared" ref="G3:AW3" si="0">SUMIF($E5:$E1048576,"&lt;10",G5:G1048576)</f>
        <v>42748.5</v>
      </c>
      <c r="H3" s="379">
        <f t="shared" si="0"/>
        <v>0</v>
      </c>
      <c r="I3" s="379">
        <f t="shared" si="0"/>
        <v>74882.399999999994</v>
      </c>
      <c r="J3" s="379">
        <f t="shared" si="0"/>
        <v>0</v>
      </c>
      <c r="K3" s="379">
        <f t="shared" si="0"/>
        <v>5652197</v>
      </c>
      <c r="L3" s="379">
        <f t="shared" si="0"/>
        <v>0</v>
      </c>
      <c r="M3" s="379">
        <f t="shared" si="0"/>
        <v>0</v>
      </c>
      <c r="N3" s="379">
        <f t="shared" si="0"/>
        <v>0</v>
      </c>
      <c r="O3" s="379">
        <f t="shared" si="0"/>
        <v>0</v>
      </c>
      <c r="P3" s="379">
        <f t="shared" si="0"/>
        <v>1807284.5</v>
      </c>
      <c r="Q3" s="379">
        <f t="shared" si="0"/>
        <v>2954481</v>
      </c>
      <c r="R3" s="379">
        <f t="shared" si="0"/>
        <v>2254537.5</v>
      </c>
      <c r="S3" s="379">
        <f t="shared" si="0"/>
        <v>0</v>
      </c>
      <c r="T3" s="379">
        <f t="shared" si="0"/>
        <v>0</v>
      </c>
      <c r="U3" s="379">
        <f t="shared" si="0"/>
        <v>0</v>
      </c>
      <c r="V3" s="379">
        <f t="shared" si="0"/>
        <v>0</v>
      </c>
      <c r="W3" s="379">
        <f t="shared" si="0"/>
        <v>0</v>
      </c>
      <c r="X3" s="379">
        <f t="shared" si="0"/>
        <v>0</v>
      </c>
      <c r="Y3" s="379">
        <f t="shared" si="0"/>
        <v>0</v>
      </c>
      <c r="Z3" s="379">
        <f t="shared" si="0"/>
        <v>0</v>
      </c>
      <c r="AA3" s="379">
        <f t="shared" si="0"/>
        <v>0</v>
      </c>
      <c r="AB3" s="379">
        <f t="shared" si="0"/>
        <v>0</v>
      </c>
      <c r="AC3" s="379">
        <f t="shared" si="0"/>
        <v>0</v>
      </c>
      <c r="AD3" s="379">
        <f t="shared" si="0"/>
        <v>0</v>
      </c>
      <c r="AE3" s="379">
        <f t="shared" si="0"/>
        <v>0</v>
      </c>
      <c r="AF3" s="379">
        <f t="shared" si="0"/>
        <v>0</v>
      </c>
      <c r="AG3" s="379">
        <f t="shared" si="0"/>
        <v>0</v>
      </c>
      <c r="AH3" s="379">
        <f t="shared" si="0"/>
        <v>0</v>
      </c>
      <c r="AI3" s="379">
        <f t="shared" si="0"/>
        <v>0</v>
      </c>
      <c r="AJ3" s="379">
        <f t="shared" si="0"/>
        <v>0</v>
      </c>
      <c r="AK3" s="379">
        <f t="shared" si="0"/>
        <v>0</v>
      </c>
      <c r="AL3" s="379">
        <f t="shared" si="0"/>
        <v>0</v>
      </c>
      <c r="AM3" s="379">
        <f t="shared" si="0"/>
        <v>479547.5</v>
      </c>
      <c r="AN3" s="379">
        <f t="shared" si="0"/>
        <v>0</v>
      </c>
      <c r="AO3" s="379">
        <f t="shared" si="0"/>
        <v>2254231</v>
      </c>
      <c r="AP3" s="379">
        <f t="shared" si="0"/>
        <v>0</v>
      </c>
      <c r="AQ3" s="379">
        <f t="shared" si="0"/>
        <v>0</v>
      </c>
      <c r="AR3" s="379">
        <f t="shared" si="0"/>
        <v>1798892.5</v>
      </c>
      <c r="AS3" s="379">
        <f t="shared" si="0"/>
        <v>0</v>
      </c>
      <c r="AT3" s="379">
        <f t="shared" si="0"/>
        <v>0</v>
      </c>
      <c r="AU3" s="379">
        <f t="shared" si="0"/>
        <v>0</v>
      </c>
      <c r="AV3" s="379">
        <f t="shared" si="0"/>
        <v>0</v>
      </c>
      <c r="AW3" s="379">
        <f t="shared" si="0"/>
        <v>440525</v>
      </c>
    </row>
    <row r="4" spans="1:49" x14ac:dyDescent="0.3">
      <c r="A4" s="378" t="s">
        <v>215</v>
      </c>
      <c r="B4" s="403">
        <v>1</v>
      </c>
      <c r="C4" s="380" t="s">
        <v>5</v>
      </c>
      <c r="D4" s="381" t="s">
        <v>68</v>
      </c>
      <c r="E4" s="381" t="s">
        <v>213</v>
      </c>
      <c r="F4" s="381" t="s">
        <v>3</v>
      </c>
      <c r="G4" s="381">
        <v>0</v>
      </c>
      <c r="H4" s="381">
        <v>25</v>
      </c>
      <c r="I4" s="381">
        <v>99</v>
      </c>
      <c r="J4" s="381">
        <v>100</v>
      </c>
      <c r="K4" s="381">
        <v>101</v>
      </c>
      <c r="L4" s="381">
        <v>102</v>
      </c>
      <c r="M4" s="381">
        <v>103</v>
      </c>
      <c r="N4" s="381">
        <v>203</v>
      </c>
      <c r="O4" s="381">
        <v>302</v>
      </c>
      <c r="P4" s="381">
        <v>303</v>
      </c>
      <c r="Q4" s="381">
        <v>304</v>
      </c>
      <c r="R4" s="381">
        <v>305</v>
      </c>
      <c r="S4" s="381">
        <v>306</v>
      </c>
      <c r="T4" s="381">
        <v>407</v>
      </c>
      <c r="U4" s="381">
        <v>408</v>
      </c>
      <c r="V4" s="381">
        <v>409</v>
      </c>
      <c r="W4" s="381">
        <v>410</v>
      </c>
      <c r="X4" s="381">
        <v>415</v>
      </c>
      <c r="Y4" s="381">
        <v>416</v>
      </c>
      <c r="Z4" s="381">
        <v>418</v>
      </c>
      <c r="AA4" s="381">
        <v>419</v>
      </c>
      <c r="AB4" s="381">
        <v>420</v>
      </c>
      <c r="AC4" s="381">
        <v>421</v>
      </c>
      <c r="AD4" s="381">
        <v>520</v>
      </c>
      <c r="AE4" s="381">
        <v>521</v>
      </c>
      <c r="AF4" s="381">
        <v>522</v>
      </c>
      <c r="AG4" s="381">
        <v>523</v>
      </c>
      <c r="AH4" s="381">
        <v>524</v>
      </c>
      <c r="AI4" s="381">
        <v>525</v>
      </c>
      <c r="AJ4" s="381">
        <v>526</v>
      </c>
      <c r="AK4" s="381">
        <v>527</v>
      </c>
      <c r="AL4" s="381">
        <v>528</v>
      </c>
      <c r="AM4" s="381">
        <v>629</v>
      </c>
      <c r="AN4" s="381">
        <v>630</v>
      </c>
      <c r="AO4" s="381">
        <v>636</v>
      </c>
      <c r="AP4" s="381">
        <v>637</v>
      </c>
      <c r="AQ4" s="381">
        <v>640</v>
      </c>
      <c r="AR4" s="381">
        <v>642</v>
      </c>
      <c r="AS4" s="381">
        <v>743</v>
      </c>
      <c r="AT4" s="381">
        <v>745</v>
      </c>
      <c r="AU4" s="381">
        <v>746</v>
      </c>
      <c r="AV4" s="381">
        <v>747</v>
      </c>
      <c r="AW4" s="381">
        <v>930</v>
      </c>
    </row>
    <row r="5" spans="1:49" x14ac:dyDescent="0.3">
      <c r="A5" s="378" t="s">
        <v>216</v>
      </c>
      <c r="B5" s="403">
        <v>2</v>
      </c>
      <c r="C5" s="378">
        <v>30</v>
      </c>
      <c r="D5" s="378">
        <v>1</v>
      </c>
      <c r="E5" s="378">
        <v>1</v>
      </c>
      <c r="F5" s="378">
        <v>45</v>
      </c>
      <c r="G5" s="378">
        <v>0</v>
      </c>
      <c r="H5" s="378">
        <v>0</v>
      </c>
      <c r="I5" s="378">
        <v>0</v>
      </c>
      <c r="J5" s="378">
        <v>0</v>
      </c>
      <c r="K5" s="378">
        <v>7</v>
      </c>
      <c r="L5" s="378">
        <v>0</v>
      </c>
      <c r="M5" s="378">
        <v>0</v>
      </c>
      <c r="N5" s="378">
        <v>0</v>
      </c>
      <c r="O5" s="378">
        <v>0</v>
      </c>
      <c r="P5" s="378">
        <v>7</v>
      </c>
      <c r="Q5" s="378">
        <v>7</v>
      </c>
      <c r="R5" s="378">
        <v>4</v>
      </c>
      <c r="S5" s="378">
        <v>0</v>
      </c>
      <c r="T5" s="378">
        <v>0</v>
      </c>
      <c r="U5" s="378">
        <v>0</v>
      </c>
      <c r="V5" s="378">
        <v>0</v>
      </c>
      <c r="W5" s="378">
        <v>0</v>
      </c>
      <c r="X5" s="378">
        <v>0</v>
      </c>
      <c r="Y5" s="378">
        <v>0</v>
      </c>
      <c r="Z5" s="378">
        <v>0</v>
      </c>
      <c r="AA5" s="378">
        <v>0</v>
      </c>
      <c r="AB5" s="378">
        <v>0</v>
      </c>
      <c r="AC5" s="378">
        <v>0</v>
      </c>
      <c r="AD5" s="378">
        <v>0</v>
      </c>
      <c r="AE5" s="378">
        <v>0</v>
      </c>
      <c r="AF5" s="378">
        <v>0</v>
      </c>
      <c r="AG5" s="378">
        <v>0</v>
      </c>
      <c r="AH5" s="378">
        <v>0</v>
      </c>
      <c r="AI5" s="378">
        <v>0</v>
      </c>
      <c r="AJ5" s="378">
        <v>0</v>
      </c>
      <c r="AK5" s="378">
        <v>0</v>
      </c>
      <c r="AL5" s="378">
        <v>0</v>
      </c>
      <c r="AM5" s="378">
        <v>2</v>
      </c>
      <c r="AN5" s="378">
        <v>0</v>
      </c>
      <c r="AO5" s="378">
        <v>8</v>
      </c>
      <c r="AP5" s="378">
        <v>0</v>
      </c>
      <c r="AQ5" s="378">
        <v>0</v>
      </c>
      <c r="AR5" s="378">
        <v>8</v>
      </c>
      <c r="AS5" s="378">
        <v>0</v>
      </c>
      <c r="AT5" s="378">
        <v>0</v>
      </c>
      <c r="AU5" s="378">
        <v>0</v>
      </c>
      <c r="AV5" s="378">
        <v>0</v>
      </c>
      <c r="AW5" s="378">
        <v>2</v>
      </c>
    </row>
    <row r="6" spans="1:49" x14ac:dyDescent="0.3">
      <c r="A6" s="378" t="s">
        <v>217</v>
      </c>
      <c r="B6" s="403">
        <v>3</v>
      </c>
      <c r="C6" s="378">
        <v>30</v>
      </c>
      <c r="D6" s="378">
        <v>1</v>
      </c>
      <c r="E6" s="378">
        <v>2</v>
      </c>
      <c r="F6" s="378">
        <v>6006.5</v>
      </c>
      <c r="G6" s="378">
        <v>0</v>
      </c>
      <c r="H6" s="378">
        <v>0</v>
      </c>
      <c r="I6" s="378">
        <v>0</v>
      </c>
      <c r="J6" s="378">
        <v>0</v>
      </c>
      <c r="K6" s="378">
        <v>1140</v>
      </c>
      <c r="L6" s="378">
        <v>0</v>
      </c>
      <c r="M6" s="378">
        <v>0</v>
      </c>
      <c r="N6" s="378">
        <v>0</v>
      </c>
      <c r="O6" s="378">
        <v>0</v>
      </c>
      <c r="P6" s="378">
        <v>633</v>
      </c>
      <c r="Q6" s="378">
        <v>1041.5</v>
      </c>
      <c r="R6" s="378">
        <v>541</v>
      </c>
      <c r="S6" s="378">
        <v>0</v>
      </c>
      <c r="T6" s="378">
        <v>0</v>
      </c>
      <c r="U6" s="378">
        <v>0</v>
      </c>
      <c r="V6" s="378">
        <v>0</v>
      </c>
      <c r="W6" s="378">
        <v>0</v>
      </c>
      <c r="X6" s="378">
        <v>0</v>
      </c>
      <c r="Y6" s="378">
        <v>0</v>
      </c>
      <c r="Z6" s="378">
        <v>0</v>
      </c>
      <c r="AA6" s="378">
        <v>0</v>
      </c>
      <c r="AB6" s="378">
        <v>0</v>
      </c>
      <c r="AC6" s="378">
        <v>0</v>
      </c>
      <c r="AD6" s="378">
        <v>0</v>
      </c>
      <c r="AE6" s="378">
        <v>0</v>
      </c>
      <c r="AF6" s="378">
        <v>0</v>
      </c>
      <c r="AG6" s="378">
        <v>0</v>
      </c>
      <c r="AH6" s="378">
        <v>0</v>
      </c>
      <c r="AI6" s="378">
        <v>0</v>
      </c>
      <c r="AJ6" s="378">
        <v>0</v>
      </c>
      <c r="AK6" s="378">
        <v>0</v>
      </c>
      <c r="AL6" s="378">
        <v>0</v>
      </c>
      <c r="AM6" s="378">
        <v>163.5</v>
      </c>
      <c r="AN6" s="378">
        <v>0</v>
      </c>
      <c r="AO6" s="378">
        <v>1032</v>
      </c>
      <c r="AP6" s="378">
        <v>0</v>
      </c>
      <c r="AQ6" s="378">
        <v>0</v>
      </c>
      <c r="AR6" s="378">
        <v>1135.5</v>
      </c>
      <c r="AS6" s="378">
        <v>0</v>
      </c>
      <c r="AT6" s="378">
        <v>0</v>
      </c>
      <c r="AU6" s="378">
        <v>0</v>
      </c>
      <c r="AV6" s="378">
        <v>0</v>
      </c>
      <c r="AW6" s="378">
        <v>320</v>
      </c>
    </row>
    <row r="7" spans="1:49" x14ac:dyDescent="0.3">
      <c r="A7" s="378" t="s">
        <v>218</v>
      </c>
      <c r="B7" s="403">
        <v>4</v>
      </c>
      <c r="C7" s="378">
        <v>30</v>
      </c>
      <c r="D7" s="378">
        <v>1</v>
      </c>
      <c r="E7" s="378">
        <v>4</v>
      </c>
      <c r="F7" s="378">
        <v>271</v>
      </c>
      <c r="G7" s="378">
        <v>0</v>
      </c>
      <c r="H7" s="378">
        <v>0</v>
      </c>
      <c r="I7" s="378">
        <v>0</v>
      </c>
      <c r="J7" s="378">
        <v>0</v>
      </c>
      <c r="K7" s="378">
        <v>235</v>
      </c>
      <c r="L7" s="378">
        <v>0</v>
      </c>
      <c r="M7" s="378">
        <v>0</v>
      </c>
      <c r="N7" s="378">
        <v>0</v>
      </c>
      <c r="O7" s="378">
        <v>0</v>
      </c>
      <c r="P7" s="378">
        <v>0</v>
      </c>
      <c r="Q7" s="378">
        <v>16</v>
      </c>
      <c r="R7" s="378">
        <v>0</v>
      </c>
      <c r="S7" s="378">
        <v>0</v>
      </c>
      <c r="T7" s="378">
        <v>0</v>
      </c>
      <c r="U7" s="378">
        <v>0</v>
      </c>
      <c r="V7" s="378">
        <v>0</v>
      </c>
      <c r="W7" s="378">
        <v>0</v>
      </c>
      <c r="X7" s="378">
        <v>0</v>
      </c>
      <c r="Y7" s="378">
        <v>0</v>
      </c>
      <c r="Z7" s="378">
        <v>0</v>
      </c>
      <c r="AA7" s="378">
        <v>0</v>
      </c>
      <c r="AB7" s="378">
        <v>0</v>
      </c>
      <c r="AC7" s="378">
        <v>0</v>
      </c>
      <c r="AD7" s="378">
        <v>0</v>
      </c>
      <c r="AE7" s="378">
        <v>0</v>
      </c>
      <c r="AF7" s="378">
        <v>0</v>
      </c>
      <c r="AG7" s="378">
        <v>0</v>
      </c>
      <c r="AH7" s="378">
        <v>0</v>
      </c>
      <c r="AI7" s="378">
        <v>0</v>
      </c>
      <c r="AJ7" s="378">
        <v>0</v>
      </c>
      <c r="AK7" s="378">
        <v>0</v>
      </c>
      <c r="AL7" s="378">
        <v>0</v>
      </c>
      <c r="AM7" s="378">
        <v>0</v>
      </c>
      <c r="AN7" s="378">
        <v>0</v>
      </c>
      <c r="AO7" s="378">
        <v>20</v>
      </c>
      <c r="AP7" s="378">
        <v>0</v>
      </c>
      <c r="AQ7" s="378">
        <v>0</v>
      </c>
      <c r="AR7" s="378">
        <v>0</v>
      </c>
      <c r="AS7" s="378">
        <v>0</v>
      </c>
      <c r="AT7" s="378">
        <v>0</v>
      </c>
      <c r="AU7" s="378">
        <v>0</v>
      </c>
      <c r="AV7" s="378">
        <v>0</v>
      </c>
      <c r="AW7" s="378">
        <v>0</v>
      </c>
    </row>
    <row r="8" spans="1:49" x14ac:dyDescent="0.3">
      <c r="A8" s="378" t="s">
        <v>219</v>
      </c>
      <c r="B8" s="403">
        <v>5</v>
      </c>
      <c r="C8" s="378">
        <v>30</v>
      </c>
      <c r="D8" s="378">
        <v>1</v>
      </c>
      <c r="E8" s="378">
        <v>6</v>
      </c>
      <c r="F8" s="378">
        <v>1427058</v>
      </c>
      <c r="G8" s="378">
        <v>0</v>
      </c>
      <c r="H8" s="378">
        <v>0</v>
      </c>
      <c r="I8" s="378">
        <v>0</v>
      </c>
      <c r="J8" s="378">
        <v>0</v>
      </c>
      <c r="K8" s="378">
        <v>514723</v>
      </c>
      <c r="L8" s="378">
        <v>0</v>
      </c>
      <c r="M8" s="378">
        <v>0</v>
      </c>
      <c r="N8" s="378">
        <v>0</v>
      </c>
      <c r="O8" s="378">
        <v>0</v>
      </c>
      <c r="P8" s="378">
        <v>144624</v>
      </c>
      <c r="Q8" s="378">
        <v>233968</v>
      </c>
      <c r="R8" s="378">
        <v>148468</v>
      </c>
      <c r="S8" s="378">
        <v>0</v>
      </c>
      <c r="T8" s="378">
        <v>0</v>
      </c>
      <c r="U8" s="378">
        <v>0</v>
      </c>
      <c r="V8" s="378">
        <v>0</v>
      </c>
      <c r="W8" s="378">
        <v>0</v>
      </c>
      <c r="X8" s="378">
        <v>0</v>
      </c>
      <c r="Y8" s="378">
        <v>0</v>
      </c>
      <c r="Z8" s="378">
        <v>0</v>
      </c>
      <c r="AA8" s="378">
        <v>0</v>
      </c>
      <c r="AB8" s="378">
        <v>0</v>
      </c>
      <c r="AC8" s="378">
        <v>0</v>
      </c>
      <c r="AD8" s="378">
        <v>0</v>
      </c>
      <c r="AE8" s="378">
        <v>0</v>
      </c>
      <c r="AF8" s="378">
        <v>0</v>
      </c>
      <c r="AG8" s="378">
        <v>0</v>
      </c>
      <c r="AH8" s="378">
        <v>0</v>
      </c>
      <c r="AI8" s="378">
        <v>0</v>
      </c>
      <c r="AJ8" s="378">
        <v>0</v>
      </c>
      <c r="AK8" s="378">
        <v>0</v>
      </c>
      <c r="AL8" s="378">
        <v>0</v>
      </c>
      <c r="AM8" s="378">
        <v>22754</v>
      </c>
      <c r="AN8" s="378">
        <v>0</v>
      </c>
      <c r="AO8" s="378">
        <v>177182</v>
      </c>
      <c r="AP8" s="378">
        <v>0</v>
      </c>
      <c r="AQ8" s="378">
        <v>0</v>
      </c>
      <c r="AR8" s="378">
        <v>149631</v>
      </c>
      <c r="AS8" s="378">
        <v>0</v>
      </c>
      <c r="AT8" s="378">
        <v>0</v>
      </c>
      <c r="AU8" s="378">
        <v>0</v>
      </c>
      <c r="AV8" s="378">
        <v>0</v>
      </c>
      <c r="AW8" s="378">
        <v>35708</v>
      </c>
    </row>
    <row r="9" spans="1:49" x14ac:dyDescent="0.3">
      <c r="A9" s="378" t="s">
        <v>220</v>
      </c>
      <c r="B9" s="403">
        <v>6</v>
      </c>
      <c r="C9" s="378">
        <v>30</v>
      </c>
      <c r="D9" s="378">
        <v>1</v>
      </c>
      <c r="E9" s="378">
        <v>9</v>
      </c>
      <c r="F9" s="378">
        <v>18815</v>
      </c>
      <c r="G9" s="378">
        <v>0</v>
      </c>
      <c r="H9" s="378">
        <v>0</v>
      </c>
      <c r="I9" s="378">
        <v>0</v>
      </c>
      <c r="J9" s="378">
        <v>0</v>
      </c>
      <c r="K9" s="378">
        <v>5711</v>
      </c>
      <c r="L9" s="378">
        <v>0</v>
      </c>
      <c r="M9" s="378">
        <v>0</v>
      </c>
      <c r="N9" s="378">
        <v>0</v>
      </c>
      <c r="O9" s="378">
        <v>0</v>
      </c>
      <c r="P9" s="378">
        <v>1500</v>
      </c>
      <c r="Q9" s="378">
        <v>7016</v>
      </c>
      <c r="R9" s="378">
        <v>0</v>
      </c>
      <c r="S9" s="378">
        <v>0</v>
      </c>
      <c r="T9" s="378">
        <v>0</v>
      </c>
      <c r="U9" s="378">
        <v>0</v>
      </c>
      <c r="V9" s="378">
        <v>0</v>
      </c>
      <c r="W9" s="378">
        <v>0</v>
      </c>
      <c r="X9" s="378">
        <v>0</v>
      </c>
      <c r="Y9" s="378">
        <v>0</v>
      </c>
      <c r="Z9" s="378">
        <v>0</v>
      </c>
      <c r="AA9" s="378">
        <v>0</v>
      </c>
      <c r="AB9" s="378">
        <v>0</v>
      </c>
      <c r="AC9" s="378">
        <v>0</v>
      </c>
      <c r="AD9" s="378">
        <v>0</v>
      </c>
      <c r="AE9" s="378">
        <v>0</v>
      </c>
      <c r="AF9" s="378">
        <v>0</v>
      </c>
      <c r="AG9" s="378">
        <v>0</v>
      </c>
      <c r="AH9" s="378">
        <v>0</v>
      </c>
      <c r="AI9" s="378">
        <v>0</v>
      </c>
      <c r="AJ9" s="378">
        <v>0</v>
      </c>
      <c r="AK9" s="378">
        <v>0</v>
      </c>
      <c r="AL9" s="378">
        <v>0</v>
      </c>
      <c r="AM9" s="378">
        <v>1500</v>
      </c>
      <c r="AN9" s="378">
        <v>0</v>
      </c>
      <c r="AO9" s="378">
        <v>0</v>
      </c>
      <c r="AP9" s="378">
        <v>0</v>
      </c>
      <c r="AQ9" s="378">
        <v>0</v>
      </c>
      <c r="AR9" s="378">
        <v>3088</v>
      </c>
      <c r="AS9" s="378">
        <v>0</v>
      </c>
      <c r="AT9" s="378">
        <v>0</v>
      </c>
      <c r="AU9" s="378">
        <v>0</v>
      </c>
      <c r="AV9" s="378">
        <v>0</v>
      </c>
      <c r="AW9" s="378">
        <v>0</v>
      </c>
    </row>
    <row r="10" spans="1:49" x14ac:dyDescent="0.3">
      <c r="A10" s="378" t="s">
        <v>221</v>
      </c>
      <c r="B10" s="403">
        <v>7</v>
      </c>
      <c r="C10" s="378">
        <v>30</v>
      </c>
      <c r="D10" s="378">
        <v>1</v>
      </c>
      <c r="E10" s="378">
        <v>11</v>
      </c>
      <c r="F10" s="378">
        <v>2585.8778625954201</v>
      </c>
      <c r="G10" s="378">
        <v>0</v>
      </c>
      <c r="H10" s="378">
        <v>0</v>
      </c>
      <c r="I10" s="378">
        <v>0</v>
      </c>
      <c r="J10" s="378">
        <v>1335.8778625954199</v>
      </c>
      <c r="K10" s="378">
        <v>0</v>
      </c>
      <c r="L10" s="378">
        <v>0</v>
      </c>
      <c r="M10" s="378">
        <v>0</v>
      </c>
      <c r="N10" s="378">
        <v>0</v>
      </c>
      <c r="O10" s="378">
        <v>1250</v>
      </c>
      <c r="P10" s="378">
        <v>0</v>
      </c>
      <c r="Q10" s="378">
        <v>0</v>
      </c>
      <c r="R10" s="378">
        <v>0</v>
      </c>
      <c r="S10" s="378">
        <v>0</v>
      </c>
      <c r="T10" s="378">
        <v>0</v>
      </c>
      <c r="U10" s="378">
        <v>0</v>
      </c>
      <c r="V10" s="378">
        <v>0</v>
      </c>
      <c r="W10" s="378">
        <v>0</v>
      </c>
      <c r="X10" s="378">
        <v>0</v>
      </c>
      <c r="Y10" s="378">
        <v>0</v>
      </c>
      <c r="Z10" s="378">
        <v>0</v>
      </c>
      <c r="AA10" s="378">
        <v>0</v>
      </c>
      <c r="AB10" s="378">
        <v>0</v>
      </c>
      <c r="AC10" s="378">
        <v>0</v>
      </c>
      <c r="AD10" s="378">
        <v>0</v>
      </c>
      <c r="AE10" s="378">
        <v>0</v>
      </c>
      <c r="AF10" s="378">
        <v>0</v>
      </c>
      <c r="AG10" s="378">
        <v>0</v>
      </c>
      <c r="AH10" s="378">
        <v>0</v>
      </c>
      <c r="AI10" s="378">
        <v>0</v>
      </c>
      <c r="AJ10" s="378">
        <v>0</v>
      </c>
      <c r="AK10" s="378">
        <v>0</v>
      </c>
      <c r="AL10" s="378">
        <v>0</v>
      </c>
      <c r="AM10" s="378">
        <v>0</v>
      </c>
      <c r="AN10" s="378">
        <v>0</v>
      </c>
      <c r="AO10" s="378">
        <v>0</v>
      </c>
      <c r="AP10" s="378">
        <v>0</v>
      </c>
      <c r="AQ10" s="378">
        <v>0</v>
      </c>
      <c r="AR10" s="378">
        <v>0</v>
      </c>
      <c r="AS10" s="378">
        <v>0</v>
      </c>
      <c r="AT10" s="378">
        <v>0</v>
      </c>
      <c r="AU10" s="378">
        <v>0</v>
      </c>
      <c r="AV10" s="378">
        <v>0</v>
      </c>
      <c r="AW10" s="378">
        <v>0</v>
      </c>
    </row>
    <row r="11" spans="1:49" x14ac:dyDescent="0.3">
      <c r="A11" s="378" t="s">
        <v>222</v>
      </c>
      <c r="B11" s="403">
        <v>8</v>
      </c>
      <c r="C11" s="378">
        <v>30</v>
      </c>
      <c r="D11" s="378">
        <v>2</v>
      </c>
      <c r="E11" s="378">
        <v>1</v>
      </c>
      <c r="F11" s="378">
        <v>45.5</v>
      </c>
      <c r="G11" s="378">
        <v>0</v>
      </c>
      <c r="H11" s="378">
        <v>0</v>
      </c>
      <c r="I11" s="378">
        <v>0</v>
      </c>
      <c r="J11" s="378">
        <v>0</v>
      </c>
      <c r="K11" s="378">
        <v>7</v>
      </c>
      <c r="L11" s="378">
        <v>0</v>
      </c>
      <c r="M11" s="378">
        <v>0</v>
      </c>
      <c r="N11" s="378">
        <v>0</v>
      </c>
      <c r="O11" s="378">
        <v>0</v>
      </c>
      <c r="P11" s="378">
        <v>7.5</v>
      </c>
      <c r="Q11" s="378">
        <v>7</v>
      </c>
      <c r="R11" s="378">
        <v>4</v>
      </c>
      <c r="S11" s="378">
        <v>0</v>
      </c>
      <c r="T11" s="378">
        <v>0</v>
      </c>
      <c r="U11" s="378">
        <v>0</v>
      </c>
      <c r="V11" s="378">
        <v>0</v>
      </c>
      <c r="W11" s="378">
        <v>0</v>
      </c>
      <c r="X11" s="378">
        <v>0</v>
      </c>
      <c r="Y11" s="378">
        <v>0</v>
      </c>
      <c r="Z11" s="378">
        <v>0</v>
      </c>
      <c r="AA11" s="378">
        <v>0</v>
      </c>
      <c r="AB11" s="378">
        <v>0</v>
      </c>
      <c r="AC11" s="378">
        <v>0</v>
      </c>
      <c r="AD11" s="378">
        <v>0</v>
      </c>
      <c r="AE11" s="378">
        <v>0</v>
      </c>
      <c r="AF11" s="378">
        <v>0</v>
      </c>
      <c r="AG11" s="378">
        <v>0</v>
      </c>
      <c r="AH11" s="378">
        <v>0</v>
      </c>
      <c r="AI11" s="378">
        <v>0</v>
      </c>
      <c r="AJ11" s="378">
        <v>0</v>
      </c>
      <c r="AK11" s="378">
        <v>0</v>
      </c>
      <c r="AL11" s="378">
        <v>0</v>
      </c>
      <c r="AM11" s="378">
        <v>2</v>
      </c>
      <c r="AN11" s="378">
        <v>0</v>
      </c>
      <c r="AO11" s="378">
        <v>8</v>
      </c>
      <c r="AP11" s="378">
        <v>0</v>
      </c>
      <c r="AQ11" s="378">
        <v>0</v>
      </c>
      <c r="AR11" s="378">
        <v>8</v>
      </c>
      <c r="AS11" s="378">
        <v>0</v>
      </c>
      <c r="AT11" s="378">
        <v>0</v>
      </c>
      <c r="AU11" s="378">
        <v>0</v>
      </c>
      <c r="AV11" s="378">
        <v>0</v>
      </c>
      <c r="AW11" s="378">
        <v>2</v>
      </c>
    </row>
    <row r="12" spans="1:49" x14ac:dyDescent="0.3">
      <c r="A12" s="378" t="s">
        <v>223</v>
      </c>
      <c r="B12" s="403">
        <v>9</v>
      </c>
      <c r="C12" s="378">
        <v>30</v>
      </c>
      <c r="D12" s="378">
        <v>2</v>
      </c>
      <c r="E12" s="378">
        <v>2</v>
      </c>
      <c r="F12" s="378">
        <v>6384</v>
      </c>
      <c r="G12" s="378">
        <v>0</v>
      </c>
      <c r="H12" s="378">
        <v>0</v>
      </c>
      <c r="I12" s="378">
        <v>0</v>
      </c>
      <c r="J12" s="378">
        <v>0</v>
      </c>
      <c r="K12" s="378">
        <v>1144</v>
      </c>
      <c r="L12" s="378">
        <v>0</v>
      </c>
      <c r="M12" s="378">
        <v>0</v>
      </c>
      <c r="N12" s="378">
        <v>0</v>
      </c>
      <c r="O12" s="378">
        <v>0</v>
      </c>
      <c r="P12" s="378">
        <v>702</v>
      </c>
      <c r="Q12" s="378">
        <v>1084</v>
      </c>
      <c r="R12" s="378">
        <v>612</v>
      </c>
      <c r="S12" s="378">
        <v>0</v>
      </c>
      <c r="T12" s="378">
        <v>0</v>
      </c>
      <c r="U12" s="378">
        <v>0</v>
      </c>
      <c r="V12" s="378">
        <v>0</v>
      </c>
      <c r="W12" s="378">
        <v>0</v>
      </c>
      <c r="X12" s="378">
        <v>0</v>
      </c>
      <c r="Y12" s="378">
        <v>0</v>
      </c>
      <c r="Z12" s="378">
        <v>0</v>
      </c>
      <c r="AA12" s="378">
        <v>0</v>
      </c>
      <c r="AB12" s="378">
        <v>0</v>
      </c>
      <c r="AC12" s="378">
        <v>0</v>
      </c>
      <c r="AD12" s="378">
        <v>0</v>
      </c>
      <c r="AE12" s="378">
        <v>0</v>
      </c>
      <c r="AF12" s="378">
        <v>0</v>
      </c>
      <c r="AG12" s="378">
        <v>0</v>
      </c>
      <c r="AH12" s="378">
        <v>0</v>
      </c>
      <c r="AI12" s="378">
        <v>0</v>
      </c>
      <c r="AJ12" s="378">
        <v>0</v>
      </c>
      <c r="AK12" s="378">
        <v>0</v>
      </c>
      <c r="AL12" s="378">
        <v>0</v>
      </c>
      <c r="AM12" s="378">
        <v>276</v>
      </c>
      <c r="AN12" s="378">
        <v>0</v>
      </c>
      <c r="AO12" s="378">
        <v>1224</v>
      </c>
      <c r="AP12" s="378">
        <v>0</v>
      </c>
      <c r="AQ12" s="378">
        <v>0</v>
      </c>
      <c r="AR12" s="378">
        <v>1038</v>
      </c>
      <c r="AS12" s="378">
        <v>0</v>
      </c>
      <c r="AT12" s="378">
        <v>0</v>
      </c>
      <c r="AU12" s="378">
        <v>0</v>
      </c>
      <c r="AV12" s="378">
        <v>0</v>
      </c>
      <c r="AW12" s="378">
        <v>304</v>
      </c>
    </row>
    <row r="13" spans="1:49" x14ac:dyDescent="0.3">
      <c r="A13" s="378" t="s">
        <v>224</v>
      </c>
      <c r="B13" s="403">
        <v>10</v>
      </c>
      <c r="C13" s="378">
        <v>30</v>
      </c>
      <c r="D13" s="378">
        <v>2</v>
      </c>
      <c r="E13" s="378">
        <v>4</v>
      </c>
      <c r="F13" s="378">
        <v>288</v>
      </c>
      <c r="G13" s="378">
        <v>0</v>
      </c>
      <c r="H13" s="378">
        <v>0</v>
      </c>
      <c r="I13" s="378">
        <v>0</v>
      </c>
      <c r="J13" s="378">
        <v>0</v>
      </c>
      <c r="K13" s="378">
        <v>216</v>
      </c>
      <c r="L13" s="378">
        <v>0</v>
      </c>
      <c r="M13" s="378">
        <v>0</v>
      </c>
      <c r="N13" s="378">
        <v>0</v>
      </c>
      <c r="O13" s="378">
        <v>0</v>
      </c>
      <c r="P13" s="378">
        <v>0</v>
      </c>
      <c r="Q13" s="378">
        <v>12</v>
      </c>
      <c r="R13" s="378">
        <v>20</v>
      </c>
      <c r="S13" s="378">
        <v>0</v>
      </c>
      <c r="T13" s="378">
        <v>0</v>
      </c>
      <c r="U13" s="378">
        <v>0</v>
      </c>
      <c r="V13" s="378">
        <v>0</v>
      </c>
      <c r="W13" s="378">
        <v>0</v>
      </c>
      <c r="X13" s="378">
        <v>0</v>
      </c>
      <c r="Y13" s="378">
        <v>0</v>
      </c>
      <c r="Z13" s="378">
        <v>0</v>
      </c>
      <c r="AA13" s="378">
        <v>0</v>
      </c>
      <c r="AB13" s="378">
        <v>0</v>
      </c>
      <c r="AC13" s="378">
        <v>0</v>
      </c>
      <c r="AD13" s="378">
        <v>0</v>
      </c>
      <c r="AE13" s="378">
        <v>0</v>
      </c>
      <c r="AF13" s="378">
        <v>0</v>
      </c>
      <c r="AG13" s="378">
        <v>0</v>
      </c>
      <c r="AH13" s="378">
        <v>0</v>
      </c>
      <c r="AI13" s="378">
        <v>0</v>
      </c>
      <c r="AJ13" s="378">
        <v>0</v>
      </c>
      <c r="AK13" s="378">
        <v>0</v>
      </c>
      <c r="AL13" s="378">
        <v>0</v>
      </c>
      <c r="AM13" s="378">
        <v>0</v>
      </c>
      <c r="AN13" s="378">
        <v>0</v>
      </c>
      <c r="AO13" s="378">
        <v>20</v>
      </c>
      <c r="AP13" s="378">
        <v>0</v>
      </c>
      <c r="AQ13" s="378">
        <v>0</v>
      </c>
      <c r="AR13" s="378">
        <v>20</v>
      </c>
      <c r="AS13" s="378">
        <v>0</v>
      </c>
      <c r="AT13" s="378">
        <v>0</v>
      </c>
      <c r="AU13" s="378">
        <v>0</v>
      </c>
      <c r="AV13" s="378">
        <v>0</v>
      </c>
      <c r="AW13" s="378">
        <v>0</v>
      </c>
    </row>
    <row r="14" spans="1:49" x14ac:dyDescent="0.3">
      <c r="A14" s="378" t="s">
        <v>225</v>
      </c>
      <c r="B14" s="403">
        <v>11</v>
      </c>
      <c r="C14" s="378">
        <v>30</v>
      </c>
      <c r="D14" s="378">
        <v>2</v>
      </c>
      <c r="E14" s="378">
        <v>6</v>
      </c>
      <c r="F14" s="378">
        <v>1393013</v>
      </c>
      <c r="G14" s="378">
        <v>0</v>
      </c>
      <c r="H14" s="378">
        <v>0</v>
      </c>
      <c r="I14" s="378">
        <v>0</v>
      </c>
      <c r="J14" s="378">
        <v>0</v>
      </c>
      <c r="K14" s="378">
        <v>488301</v>
      </c>
      <c r="L14" s="378">
        <v>0</v>
      </c>
      <c r="M14" s="378">
        <v>0</v>
      </c>
      <c r="N14" s="378">
        <v>0</v>
      </c>
      <c r="O14" s="378">
        <v>0</v>
      </c>
      <c r="P14" s="378">
        <v>139035</v>
      </c>
      <c r="Q14" s="378">
        <v>222067</v>
      </c>
      <c r="R14" s="378">
        <v>151701</v>
      </c>
      <c r="S14" s="378">
        <v>0</v>
      </c>
      <c r="T14" s="378">
        <v>0</v>
      </c>
      <c r="U14" s="378">
        <v>0</v>
      </c>
      <c r="V14" s="378">
        <v>0</v>
      </c>
      <c r="W14" s="378">
        <v>0</v>
      </c>
      <c r="X14" s="378">
        <v>0</v>
      </c>
      <c r="Y14" s="378">
        <v>0</v>
      </c>
      <c r="Z14" s="378">
        <v>0</v>
      </c>
      <c r="AA14" s="378">
        <v>0</v>
      </c>
      <c r="AB14" s="378">
        <v>0</v>
      </c>
      <c r="AC14" s="378">
        <v>0</v>
      </c>
      <c r="AD14" s="378">
        <v>0</v>
      </c>
      <c r="AE14" s="378">
        <v>0</v>
      </c>
      <c r="AF14" s="378">
        <v>0</v>
      </c>
      <c r="AG14" s="378">
        <v>0</v>
      </c>
      <c r="AH14" s="378">
        <v>0</v>
      </c>
      <c r="AI14" s="378">
        <v>0</v>
      </c>
      <c r="AJ14" s="378">
        <v>0</v>
      </c>
      <c r="AK14" s="378">
        <v>0</v>
      </c>
      <c r="AL14" s="378">
        <v>0</v>
      </c>
      <c r="AM14" s="378">
        <v>38114</v>
      </c>
      <c r="AN14" s="378">
        <v>0</v>
      </c>
      <c r="AO14" s="378">
        <v>185399</v>
      </c>
      <c r="AP14" s="378">
        <v>0</v>
      </c>
      <c r="AQ14" s="378">
        <v>0</v>
      </c>
      <c r="AR14" s="378">
        <v>132636</v>
      </c>
      <c r="AS14" s="378">
        <v>0</v>
      </c>
      <c r="AT14" s="378">
        <v>0</v>
      </c>
      <c r="AU14" s="378">
        <v>0</v>
      </c>
      <c r="AV14" s="378">
        <v>0</v>
      </c>
      <c r="AW14" s="378">
        <v>35760</v>
      </c>
    </row>
    <row r="15" spans="1:49" x14ac:dyDescent="0.3">
      <c r="A15" s="378" t="s">
        <v>226</v>
      </c>
      <c r="B15" s="403">
        <v>12</v>
      </c>
      <c r="C15" s="378">
        <v>30</v>
      </c>
      <c r="D15" s="378">
        <v>2</v>
      </c>
      <c r="E15" s="378">
        <v>9</v>
      </c>
      <c r="F15" s="378">
        <v>13632</v>
      </c>
      <c r="G15" s="378">
        <v>0</v>
      </c>
      <c r="H15" s="378">
        <v>0</v>
      </c>
      <c r="I15" s="378">
        <v>0</v>
      </c>
      <c r="J15" s="378">
        <v>0</v>
      </c>
      <c r="K15" s="378">
        <v>0</v>
      </c>
      <c r="L15" s="378">
        <v>0</v>
      </c>
      <c r="M15" s="378">
        <v>0</v>
      </c>
      <c r="N15" s="378">
        <v>0</v>
      </c>
      <c r="O15" s="378">
        <v>0</v>
      </c>
      <c r="P15" s="378">
        <v>3224</v>
      </c>
      <c r="Q15" s="378">
        <v>0</v>
      </c>
      <c r="R15" s="378">
        <v>0</v>
      </c>
      <c r="S15" s="378">
        <v>0</v>
      </c>
      <c r="T15" s="378">
        <v>0</v>
      </c>
      <c r="U15" s="378">
        <v>0</v>
      </c>
      <c r="V15" s="378">
        <v>0</v>
      </c>
      <c r="W15" s="378">
        <v>0</v>
      </c>
      <c r="X15" s="378">
        <v>0</v>
      </c>
      <c r="Y15" s="378">
        <v>0</v>
      </c>
      <c r="Z15" s="378">
        <v>0</v>
      </c>
      <c r="AA15" s="378">
        <v>0</v>
      </c>
      <c r="AB15" s="378">
        <v>0</v>
      </c>
      <c r="AC15" s="378">
        <v>0</v>
      </c>
      <c r="AD15" s="378">
        <v>0</v>
      </c>
      <c r="AE15" s="378">
        <v>0</v>
      </c>
      <c r="AF15" s="378">
        <v>0</v>
      </c>
      <c r="AG15" s="378">
        <v>0</v>
      </c>
      <c r="AH15" s="378">
        <v>0</v>
      </c>
      <c r="AI15" s="378">
        <v>0</v>
      </c>
      <c r="AJ15" s="378">
        <v>0</v>
      </c>
      <c r="AK15" s="378">
        <v>0</v>
      </c>
      <c r="AL15" s="378">
        <v>0</v>
      </c>
      <c r="AM15" s="378">
        <v>0</v>
      </c>
      <c r="AN15" s="378">
        <v>0</v>
      </c>
      <c r="AO15" s="378">
        <v>8364</v>
      </c>
      <c r="AP15" s="378">
        <v>0</v>
      </c>
      <c r="AQ15" s="378">
        <v>0</v>
      </c>
      <c r="AR15" s="378">
        <v>2044</v>
      </c>
      <c r="AS15" s="378">
        <v>0</v>
      </c>
      <c r="AT15" s="378">
        <v>0</v>
      </c>
      <c r="AU15" s="378">
        <v>0</v>
      </c>
      <c r="AV15" s="378">
        <v>0</v>
      </c>
      <c r="AW15" s="378">
        <v>0</v>
      </c>
    </row>
    <row r="16" spans="1:49" x14ac:dyDescent="0.3">
      <c r="A16" s="378" t="s">
        <v>214</v>
      </c>
      <c r="B16" s="403">
        <v>2016</v>
      </c>
      <c r="C16" s="378">
        <v>30</v>
      </c>
      <c r="D16" s="378">
        <v>2</v>
      </c>
      <c r="E16" s="378">
        <v>10</v>
      </c>
      <c r="F16" s="378">
        <v>3400</v>
      </c>
      <c r="G16" s="378">
        <v>0</v>
      </c>
      <c r="H16" s="378">
        <v>0</v>
      </c>
      <c r="I16" s="378">
        <v>0</v>
      </c>
      <c r="J16" s="378">
        <v>0</v>
      </c>
      <c r="K16" s="378">
        <v>0</v>
      </c>
      <c r="L16" s="378">
        <v>0</v>
      </c>
      <c r="M16" s="378">
        <v>0</v>
      </c>
      <c r="N16" s="378">
        <v>0</v>
      </c>
      <c r="O16" s="378">
        <v>3400</v>
      </c>
      <c r="P16" s="378">
        <v>0</v>
      </c>
      <c r="Q16" s="378">
        <v>0</v>
      </c>
      <c r="R16" s="378">
        <v>0</v>
      </c>
      <c r="S16" s="378">
        <v>0</v>
      </c>
      <c r="T16" s="378">
        <v>0</v>
      </c>
      <c r="U16" s="378">
        <v>0</v>
      </c>
      <c r="V16" s="378">
        <v>0</v>
      </c>
      <c r="W16" s="378">
        <v>0</v>
      </c>
      <c r="X16" s="378">
        <v>0</v>
      </c>
      <c r="Y16" s="378">
        <v>0</v>
      </c>
      <c r="Z16" s="378">
        <v>0</v>
      </c>
      <c r="AA16" s="378">
        <v>0</v>
      </c>
      <c r="AB16" s="378">
        <v>0</v>
      </c>
      <c r="AC16" s="378">
        <v>0</v>
      </c>
      <c r="AD16" s="378">
        <v>0</v>
      </c>
      <c r="AE16" s="378">
        <v>0</v>
      </c>
      <c r="AF16" s="378">
        <v>0</v>
      </c>
      <c r="AG16" s="378">
        <v>0</v>
      </c>
      <c r="AH16" s="378">
        <v>0</v>
      </c>
      <c r="AI16" s="378">
        <v>0</v>
      </c>
      <c r="AJ16" s="378">
        <v>0</v>
      </c>
      <c r="AK16" s="378">
        <v>0</v>
      </c>
      <c r="AL16" s="378">
        <v>0</v>
      </c>
      <c r="AM16" s="378">
        <v>0</v>
      </c>
      <c r="AN16" s="378">
        <v>0</v>
      </c>
      <c r="AO16" s="378">
        <v>0</v>
      </c>
      <c r="AP16" s="378">
        <v>0</v>
      </c>
      <c r="AQ16" s="378">
        <v>0</v>
      </c>
      <c r="AR16" s="378">
        <v>0</v>
      </c>
      <c r="AS16" s="378">
        <v>0</v>
      </c>
      <c r="AT16" s="378">
        <v>0</v>
      </c>
      <c r="AU16" s="378">
        <v>0</v>
      </c>
      <c r="AV16" s="378">
        <v>0</v>
      </c>
      <c r="AW16" s="378">
        <v>0</v>
      </c>
    </row>
    <row r="17" spans="3:49" x14ac:dyDescent="0.3">
      <c r="C17" s="378">
        <v>30</v>
      </c>
      <c r="D17" s="378">
        <v>2</v>
      </c>
      <c r="E17" s="378">
        <v>11</v>
      </c>
      <c r="F17" s="378">
        <v>2585.8778625954201</v>
      </c>
      <c r="G17" s="378">
        <v>0</v>
      </c>
      <c r="H17" s="378">
        <v>0</v>
      </c>
      <c r="I17" s="378">
        <v>0</v>
      </c>
      <c r="J17" s="378">
        <v>1335.8778625954199</v>
      </c>
      <c r="K17" s="378">
        <v>0</v>
      </c>
      <c r="L17" s="378">
        <v>0</v>
      </c>
      <c r="M17" s="378">
        <v>0</v>
      </c>
      <c r="N17" s="378">
        <v>0</v>
      </c>
      <c r="O17" s="378">
        <v>1250</v>
      </c>
      <c r="P17" s="378">
        <v>0</v>
      </c>
      <c r="Q17" s="378">
        <v>0</v>
      </c>
      <c r="R17" s="378">
        <v>0</v>
      </c>
      <c r="S17" s="378">
        <v>0</v>
      </c>
      <c r="T17" s="378">
        <v>0</v>
      </c>
      <c r="U17" s="378">
        <v>0</v>
      </c>
      <c r="V17" s="378">
        <v>0</v>
      </c>
      <c r="W17" s="378">
        <v>0</v>
      </c>
      <c r="X17" s="378">
        <v>0</v>
      </c>
      <c r="Y17" s="378">
        <v>0</v>
      </c>
      <c r="Z17" s="378">
        <v>0</v>
      </c>
      <c r="AA17" s="378">
        <v>0</v>
      </c>
      <c r="AB17" s="378">
        <v>0</v>
      </c>
      <c r="AC17" s="378">
        <v>0</v>
      </c>
      <c r="AD17" s="378">
        <v>0</v>
      </c>
      <c r="AE17" s="378">
        <v>0</v>
      </c>
      <c r="AF17" s="378">
        <v>0</v>
      </c>
      <c r="AG17" s="378">
        <v>0</v>
      </c>
      <c r="AH17" s="378">
        <v>0</v>
      </c>
      <c r="AI17" s="378">
        <v>0</v>
      </c>
      <c r="AJ17" s="378">
        <v>0</v>
      </c>
      <c r="AK17" s="378">
        <v>0</v>
      </c>
      <c r="AL17" s="378">
        <v>0</v>
      </c>
      <c r="AM17" s="378">
        <v>0</v>
      </c>
      <c r="AN17" s="378">
        <v>0</v>
      </c>
      <c r="AO17" s="378">
        <v>0</v>
      </c>
      <c r="AP17" s="378">
        <v>0</v>
      </c>
      <c r="AQ17" s="378">
        <v>0</v>
      </c>
      <c r="AR17" s="378">
        <v>0</v>
      </c>
      <c r="AS17" s="378">
        <v>0</v>
      </c>
      <c r="AT17" s="378">
        <v>0</v>
      </c>
      <c r="AU17" s="378">
        <v>0</v>
      </c>
      <c r="AV17" s="378">
        <v>0</v>
      </c>
      <c r="AW17" s="378">
        <v>0</v>
      </c>
    </row>
    <row r="18" spans="3:49" x14ac:dyDescent="0.3">
      <c r="C18" s="378">
        <v>30</v>
      </c>
      <c r="D18" s="378">
        <v>3</v>
      </c>
      <c r="E18" s="378">
        <v>1</v>
      </c>
      <c r="F18" s="378">
        <v>45.5</v>
      </c>
      <c r="G18" s="378">
        <v>0</v>
      </c>
      <c r="H18" s="378">
        <v>0</v>
      </c>
      <c r="I18" s="378">
        <v>0</v>
      </c>
      <c r="J18" s="378">
        <v>0</v>
      </c>
      <c r="K18" s="378">
        <v>7</v>
      </c>
      <c r="L18" s="378">
        <v>0</v>
      </c>
      <c r="M18" s="378">
        <v>0</v>
      </c>
      <c r="N18" s="378">
        <v>0</v>
      </c>
      <c r="O18" s="378">
        <v>0</v>
      </c>
      <c r="P18" s="378">
        <v>7.5</v>
      </c>
      <c r="Q18" s="378">
        <v>7</v>
      </c>
      <c r="R18" s="378">
        <v>4</v>
      </c>
      <c r="S18" s="378">
        <v>0</v>
      </c>
      <c r="T18" s="378">
        <v>0</v>
      </c>
      <c r="U18" s="378">
        <v>0</v>
      </c>
      <c r="V18" s="378">
        <v>0</v>
      </c>
      <c r="W18" s="378">
        <v>0</v>
      </c>
      <c r="X18" s="378">
        <v>0</v>
      </c>
      <c r="Y18" s="378">
        <v>0</v>
      </c>
      <c r="Z18" s="378">
        <v>0</v>
      </c>
      <c r="AA18" s="378">
        <v>0</v>
      </c>
      <c r="AB18" s="378">
        <v>0</v>
      </c>
      <c r="AC18" s="378">
        <v>0</v>
      </c>
      <c r="AD18" s="378">
        <v>0</v>
      </c>
      <c r="AE18" s="378">
        <v>0</v>
      </c>
      <c r="AF18" s="378">
        <v>0</v>
      </c>
      <c r="AG18" s="378">
        <v>0</v>
      </c>
      <c r="AH18" s="378">
        <v>0</v>
      </c>
      <c r="AI18" s="378">
        <v>0</v>
      </c>
      <c r="AJ18" s="378">
        <v>0</v>
      </c>
      <c r="AK18" s="378">
        <v>0</v>
      </c>
      <c r="AL18" s="378">
        <v>0</v>
      </c>
      <c r="AM18" s="378">
        <v>2</v>
      </c>
      <c r="AN18" s="378">
        <v>0</v>
      </c>
      <c r="AO18" s="378">
        <v>8</v>
      </c>
      <c r="AP18" s="378">
        <v>0</v>
      </c>
      <c r="AQ18" s="378">
        <v>0</v>
      </c>
      <c r="AR18" s="378">
        <v>8</v>
      </c>
      <c r="AS18" s="378">
        <v>0</v>
      </c>
      <c r="AT18" s="378">
        <v>0</v>
      </c>
      <c r="AU18" s="378">
        <v>0</v>
      </c>
      <c r="AV18" s="378">
        <v>0</v>
      </c>
      <c r="AW18" s="378">
        <v>2</v>
      </c>
    </row>
    <row r="19" spans="3:49" x14ac:dyDescent="0.3">
      <c r="C19" s="378">
        <v>30</v>
      </c>
      <c r="D19" s="378">
        <v>3</v>
      </c>
      <c r="E19" s="378">
        <v>2</v>
      </c>
      <c r="F19" s="378">
        <v>6800</v>
      </c>
      <c r="G19" s="378">
        <v>0</v>
      </c>
      <c r="H19" s="378">
        <v>0</v>
      </c>
      <c r="I19" s="378">
        <v>0</v>
      </c>
      <c r="J19" s="378">
        <v>0</v>
      </c>
      <c r="K19" s="378">
        <v>1212</v>
      </c>
      <c r="L19" s="378">
        <v>0</v>
      </c>
      <c r="M19" s="378">
        <v>0</v>
      </c>
      <c r="N19" s="378">
        <v>0</v>
      </c>
      <c r="O19" s="378">
        <v>0</v>
      </c>
      <c r="P19" s="378">
        <v>732</v>
      </c>
      <c r="Q19" s="378">
        <v>1100</v>
      </c>
      <c r="R19" s="378">
        <v>640</v>
      </c>
      <c r="S19" s="378">
        <v>0</v>
      </c>
      <c r="T19" s="378">
        <v>0</v>
      </c>
      <c r="U19" s="378">
        <v>0</v>
      </c>
      <c r="V19" s="378">
        <v>0</v>
      </c>
      <c r="W19" s="378">
        <v>0</v>
      </c>
      <c r="X19" s="378">
        <v>0</v>
      </c>
      <c r="Y19" s="378">
        <v>0</v>
      </c>
      <c r="Z19" s="378">
        <v>0</v>
      </c>
      <c r="AA19" s="378">
        <v>0</v>
      </c>
      <c r="AB19" s="378">
        <v>0</v>
      </c>
      <c r="AC19" s="378">
        <v>0</v>
      </c>
      <c r="AD19" s="378">
        <v>0</v>
      </c>
      <c r="AE19" s="378">
        <v>0</v>
      </c>
      <c r="AF19" s="378">
        <v>0</v>
      </c>
      <c r="AG19" s="378">
        <v>0</v>
      </c>
      <c r="AH19" s="378">
        <v>0</v>
      </c>
      <c r="AI19" s="378">
        <v>0</v>
      </c>
      <c r="AJ19" s="378">
        <v>0</v>
      </c>
      <c r="AK19" s="378">
        <v>0</v>
      </c>
      <c r="AL19" s="378">
        <v>0</v>
      </c>
      <c r="AM19" s="378">
        <v>324</v>
      </c>
      <c r="AN19" s="378">
        <v>0</v>
      </c>
      <c r="AO19" s="378">
        <v>1200</v>
      </c>
      <c r="AP19" s="378">
        <v>0</v>
      </c>
      <c r="AQ19" s="378">
        <v>0</v>
      </c>
      <c r="AR19" s="378">
        <v>1256</v>
      </c>
      <c r="AS19" s="378">
        <v>0</v>
      </c>
      <c r="AT19" s="378">
        <v>0</v>
      </c>
      <c r="AU19" s="378">
        <v>0</v>
      </c>
      <c r="AV19" s="378">
        <v>0</v>
      </c>
      <c r="AW19" s="378">
        <v>336</v>
      </c>
    </row>
    <row r="20" spans="3:49" x14ac:dyDescent="0.3">
      <c r="C20" s="378">
        <v>30</v>
      </c>
      <c r="D20" s="378">
        <v>3</v>
      </c>
      <c r="E20" s="378">
        <v>4</v>
      </c>
      <c r="F20" s="378">
        <v>688</v>
      </c>
      <c r="G20" s="378">
        <v>0</v>
      </c>
      <c r="H20" s="378">
        <v>0</v>
      </c>
      <c r="I20" s="378">
        <v>0</v>
      </c>
      <c r="J20" s="378">
        <v>0</v>
      </c>
      <c r="K20" s="378">
        <v>225</v>
      </c>
      <c r="L20" s="378">
        <v>0</v>
      </c>
      <c r="M20" s="378">
        <v>0</v>
      </c>
      <c r="N20" s="378">
        <v>0</v>
      </c>
      <c r="O20" s="378">
        <v>0</v>
      </c>
      <c r="P20" s="378">
        <v>95</v>
      </c>
      <c r="Q20" s="378">
        <v>92</v>
      </c>
      <c r="R20" s="378">
        <v>45</v>
      </c>
      <c r="S20" s="378">
        <v>0</v>
      </c>
      <c r="T20" s="378">
        <v>0</v>
      </c>
      <c r="U20" s="378">
        <v>0</v>
      </c>
      <c r="V20" s="378">
        <v>0</v>
      </c>
      <c r="W20" s="378">
        <v>0</v>
      </c>
      <c r="X20" s="378">
        <v>0</v>
      </c>
      <c r="Y20" s="378">
        <v>0</v>
      </c>
      <c r="Z20" s="378">
        <v>0</v>
      </c>
      <c r="AA20" s="378">
        <v>0</v>
      </c>
      <c r="AB20" s="378">
        <v>0</v>
      </c>
      <c r="AC20" s="378">
        <v>0</v>
      </c>
      <c r="AD20" s="378">
        <v>0</v>
      </c>
      <c r="AE20" s="378">
        <v>0</v>
      </c>
      <c r="AF20" s="378">
        <v>0</v>
      </c>
      <c r="AG20" s="378">
        <v>0</v>
      </c>
      <c r="AH20" s="378">
        <v>0</v>
      </c>
      <c r="AI20" s="378">
        <v>0</v>
      </c>
      <c r="AJ20" s="378">
        <v>0</v>
      </c>
      <c r="AK20" s="378">
        <v>0</v>
      </c>
      <c r="AL20" s="378">
        <v>0</v>
      </c>
      <c r="AM20" s="378">
        <v>40</v>
      </c>
      <c r="AN20" s="378">
        <v>0</v>
      </c>
      <c r="AO20" s="378">
        <v>120</v>
      </c>
      <c r="AP20" s="378">
        <v>0</v>
      </c>
      <c r="AQ20" s="378">
        <v>0</v>
      </c>
      <c r="AR20" s="378">
        <v>71</v>
      </c>
      <c r="AS20" s="378">
        <v>0</v>
      </c>
      <c r="AT20" s="378">
        <v>0</v>
      </c>
      <c r="AU20" s="378">
        <v>0</v>
      </c>
      <c r="AV20" s="378">
        <v>0</v>
      </c>
      <c r="AW20" s="378">
        <v>0</v>
      </c>
    </row>
    <row r="21" spans="3:49" x14ac:dyDescent="0.3">
      <c r="C21" s="378">
        <v>30</v>
      </c>
      <c r="D21" s="378">
        <v>3</v>
      </c>
      <c r="E21" s="378">
        <v>6</v>
      </c>
      <c r="F21" s="378">
        <v>1560237</v>
      </c>
      <c r="G21" s="378">
        <v>0</v>
      </c>
      <c r="H21" s="378">
        <v>0</v>
      </c>
      <c r="I21" s="378">
        <v>0</v>
      </c>
      <c r="J21" s="378">
        <v>0</v>
      </c>
      <c r="K21" s="378">
        <v>498522</v>
      </c>
      <c r="L21" s="378">
        <v>0</v>
      </c>
      <c r="M21" s="378">
        <v>0</v>
      </c>
      <c r="N21" s="378">
        <v>0</v>
      </c>
      <c r="O21" s="378">
        <v>0</v>
      </c>
      <c r="P21" s="378">
        <v>175146</v>
      </c>
      <c r="Q21" s="378">
        <v>260574</v>
      </c>
      <c r="R21" s="378">
        <v>172906</v>
      </c>
      <c r="S21" s="378">
        <v>0</v>
      </c>
      <c r="T21" s="378">
        <v>0</v>
      </c>
      <c r="U21" s="378">
        <v>0</v>
      </c>
      <c r="V21" s="378">
        <v>0</v>
      </c>
      <c r="W21" s="378">
        <v>0</v>
      </c>
      <c r="X21" s="378">
        <v>0</v>
      </c>
      <c r="Y21" s="378">
        <v>0</v>
      </c>
      <c r="Z21" s="378">
        <v>0</v>
      </c>
      <c r="AA21" s="378">
        <v>0</v>
      </c>
      <c r="AB21" s="378">
        <v>0</v>
      </c>
      <c r="AC21" s="378">
        <v>0</v>
      </c>
      <c r="AD21" s="378">
        <v>0</v>
      </c>
      <c r="AE21" s="378">
        <v>0</v>
      </c>
      <c r="AF21" s="378">
        <v>0</v>
      </c>
      <c r="AG21" s="378">
        <v>0</v>
      </c>
      <c r="AH21" s="378">
        <v>0</v>
      </c>
      <c r="AI21" s="378">
        <v>0</v>
      </c>
      <c r="AJ21" s="378">
        <v>0</v>
      </c>
      <c r="AK21" s="378">
        <v>0</v>
      </c>
      <c r="AL21" s="378">
        <v>0</v>
      </c>
      <c r="AM21" s="378">
        <v>46056</v>
      </c>
      <c r="AN21" s="378">
        <v>0</v>
      </c>
      <c r="AO21" s="378">
        <v>206206</v>
      </c>
      <c r="AP21" s="378">
        <v>0</v>
      </c>
      <c r="AQ21" s="378">
        <v>0</v>
      </c>
      <c r="AR21" s="378">
        <v>164848</v>
      </c>
      <c r="AS21" s="378">
        <v>0</v>
      </c>
      <c r="AT21" s="378">
        <v>0</v>
      </c>
      <c r="AU21" s="378">
        <v>0</v>
      </c>
      <c r="AV21" s="378">
        <v>0</v>
      </c>
      <c r="AW21" s="378">
        <v>35979</v>
      </c>
    </row>
    <row r="22" spans="3:49" x14ac:dyDescent="0.3">
      <c r="C22" s="378">
        <v>30</v>
      </c>
      <c r="D22" s="378">
        <v>3</v>
      </c>
      <c r="E22" s="378">
        <v>9</v>
      </c>
      <c r="F22" s="378">
        <v>25588</v>
      </c>
      <c r="G22" s="378">
        <v>0</v>
      </c>
      <c r="H22" s="378">
        <v>0</v>
      </c>
      <c r="I22" s="378">
        <v>0</v>
      </c>
      <c r="J22" s="378">
        <v>0</v>
      </c>
      <c r="K22" s="378">
        <v>0</v>
      </c>
      <c r="L22" s="378">
        <v>0</v>
      </c>
      <c r="M22" s="378">
        <v>0</v>
      </c>
      <c r="N22" s="378">
        <v>0</v>
      </c>
      <c r="O22" s="378">
        <v>0</v>
      </c>
      <c r="P22" s="378">
        <v>7500</v>
      </c>
      <c r="Q22" s="378">
        <v>11000</v>
      </c>
      <c r="R22" s="378">
        <v>7088</v>
      </c>
      <c r="S22" s="378">
        <v>0</v>
      </c>
      <c r="T22" s="378">
        <v>0</v>
      </c>
      <c r="U22" s="378">
        <v>0</v>
      </c>
      <c r="V22" s="378">
        <v>0</v>
      </c>
      <c r="W22" s="378">
        <v>0</v>
      </c>
      <c r="X22" s="378">
        <v>0</v>
      </c>
      <c r="Y22" s="378">
        <v>0</v>
      </c>
      <c r="Z22" s="378">
        <v>0</v>
      </c>
      <c r="AA22" s="378">
        <v>0</v>
      </c>
      <c r="AB22" s="378">
        <v>0</v>
      </c>
      <c r="AC22" s="378">
        <v>0</v>
      </c>
      <c r="AD22" s="378">
        <v>0</v>
      </c>
      <c r="AE22" s="378">
        <v>0</v>
      </c>
      <c r="AF22" s="378">
        <v>0</v>
      </c>
      <c r="AG22" s="378">
        <v>0</v>
      </c>
      <c r="AH22" s="378">
        <v>0</v>
      </c>
      <c r="AI22" s="378">
        <v>0</v>
      </c>
      <c r="AJ22" s="378">
        <v>0</v>
      </c>
      <c r="AK22" s="378">
        <v>0</v>
      </c>
      <c r="AL22" s="378">
        <v>0</v>
      </c>
      <c r="AM22" s="378">
        <v>0</v>
      </c>
      <c r="AN22" s="378">
        <v>0</v>
      </c>
      <c r="AO22" s="378">
        <v>0</v>
      </c>
      <c r="AP22" s="378">
        <v>0</v>
      </c>
      <c r="AQ22" s="378">
        <v>0</v>
      </c>
      <c r="AR22" s="378">
        <v>0</v>
      </c>
      <c r="AS22" s="378">
        <v>0</v>
      </c>
      <c r="AT22" s="378">
        <v>0</v>
      </c>
      <c r="AU22" s="378">
        <v>0</v>
      </c>
      <c r="AV22" s="378">
        <v>0</v>
      </c>
      <c r="AW22" s="378">
        <v>0</v>
      </c>
    </row>
    <row r="23" spans="3:49" x14ac:dyDescent="0.3">
      <c r="C23" s="378">
        <v>30</v>
      </c>
      <c r="D23" s="378">
        <v>3</v>
      </c>
      <c r="E23" s="378">
        <v>10</v>
      </c>
      <c r="F23" s="378">
        <v>3620</v>
      </c>
      <c r="G23" s="378">
        <v>0</v>
      </c>
      <c r="H23" s="378">
        <v>0</v>
      </c>
      <c r="I23" s="378">
        <v>0</v>
      </c>
      <c r="J23" s="378">
        <v>220</v>
      </c>
      <c r="K23" s="378">
        <v>0</v>
      </c>
      <c r="L23" s="378">
        <v>0</v>
      </c>
      <c r="M23" s="378">
        <v>0</v>
      </c>
      <c r="N23" s="378">
        <v>0</v>
      </c>
      <c r="O23" s="378">
        <v>3400</v>
      </c>
      <c r="P23" s="378">
        <v>0</v>
      </c>
      <c r="Q23" s="378">
        <v>0</v>
      </c>
      <c r="R23" s="378">
        <v>0</v>
      </c>
      <c r="S23" s="378">
        <v>0</v>
      </c>
      <c r="T23" s="378">
        <v>0</v>
      </c>
      <c r="U23" s="378">
        <v>0</v>
      </c>
      <c r="V23" s="378">
        <v>0</v>
      </c>
      <c r="W23" s="378">
        <v>0</v>
      </c>
      <c r="X23" s="378">
        <v>0</v>
      </c>
      <c r="Y23" s="378">
        <v>0</v>
      </c>
      <c r="Z23" s="378">
        <v>0</v>
      </c>
      <c r="AA23" s="378">
        <v>0</v>
      </c>
      <c r="AB23" s="378">
        <v>0</v>
      </c>
      <c r="AC23" s="378">
        <v>0</v>
      </c>
      <c r="AD23" s="378">
        <v>0</v>
      </c>
      <c r="AE23" s="378">
        <v>0</v>
      </c>
      <c r="AF23" s="378">
        <v>0</v>
      </c>
      <c r="AG23" s="378">
        <v>0</v>
      </c>
      <c r="AH23" s="378">
        <v>0</v>
      </c>
      <c r="AI23" s="378">
        <v>0</v>
      </c>
      <c r="AJ23" s="378">
        <v>0</v>
      </c>
      <c r="AK23" s="378">
        <v>0</v>
      </c>
      <c r="AL23" s="378">
        <v>0</v>
      </c>
      <c r="AM23" s="378">
        <v>0</v>
      </c>
      <c r="AN23" s="378">
        <v>0</v>
      </c>
      <c r="AO23" s="378">
        <v>0</v>
      </c>
      <c r="AP23" s="378">
        <v>0</v>
      </c>
      <c r="AQ23" s="378">
        <v>0</v>
      </c>
      <c r="AR23" s="378">
        <v>0</v>
      </c>
      <c r="AS23" s="378">
        <v>0</v>
      </c>
      <c r="AT23" s="378">
        <v>0</v>
      </c>
      <c r="AU23" s="378">
        <v>0</v>
      </c>
      <c r="AV23" s="378">
        <v>0</v>
      </c>
      <c r="AW23" s="378">
        <v>0</v>
      </c>
    </row>
    <row r="24" spans="3:49" x14ac:dyDescent="0.3">
      <c r="C24" s="378">
        <v>30</v>
      </c>
      <c r="D24" s="378">
        <v>3</v>
      </c>
      <c r="E24" s="378">
        <v>11</v>
      </c>
      <c r="F24" s="378">
        <v>2585.8778625954201</v>
      </c>
      <c r="G24" s="378">
        <v>0</v>
      </c>
      <c r="H24" s="378">
        <v>0</v>
      </c>
      <c r="I24" s="378">
        <v>0</v>
      </c>
      <c r="J24" s="378">
        <v>1335.8778625954199</v>
      </c>
      <c r="K24" s="378">
        <v>0</v>
      </c>
      <c r="L24" s="378">
        <v>0</v>
      </c>
      <c r="M24" s="378">
        <v>0</v>
      </c>
      <c r="N24" s="378">
        <v>0</v>
      </c>
      <c r="O24" s="378">
        <v>1250</v>
      </c>
      <c r="P24" s="378">
        <v>0</v>
      </c>
      <c r="Q24" s="378">
        <v>0</v>
      </c>
      <c r="R24" s="378">
        <v>0</v>
      </c>
      <c r="S24" s="378">
        <v>0</v>
      </c>
      <c r="T24" s="378">
        <v>0</v>
      </c>
      <c r="U24" s="378">
        <v>0</v>
      </c>
      <c r="V24" s="378">
        <v>0</v>
      </c>
      <c r="W24" s="378">
        <v>0</v>
      </c>
      <c r="X24" s="378">
        <v>0</v>
      </c>
      <c r="Y24" s="378">
        <v>0</v>
      </c>
      <c r="Z24" s="378">
        <v>0</v>
      </c>
      <c r="AA24" s="378">
        <v>0</v>
      </c>
      <c r="AB24" s="378">
        <v>0</v>
      </c>
      <c r="AC24" s="378">
        <v>0</v>
      </c>
      <c r="AD24" s="378">
        <v>0</v>
      </c>
      <c r="AE24" s="378">
        <v>0</v>
      </c>
      <c r="AF24" s="378">
        <v>0</v>
      </c>
      <c r="AG24" s="378">
        <v>0</v>
      </c>
      <c r="AH24" s="378">
        <v>0</v>
      </c>
      <c r="AI24" s="378">
        <v>0</v>
      </c>
      <c r="AJ24" s="378">
        <v>0</v>
      </c>
      <c r="AK24" s="378">
        <v>0</v>
      </c>
      <c r="AL24" s="378">
        <v>0</v>
      </c>
      <c r="AM24" s="378">
        <v>0</v>
      </c>
      <c r="AN24" s="378">
        <v>0</v>
      </c>
      <c r="AO24" s="378">
        <v>0</v>
      </c>
      <c r="AP24" s="378">
        <v>0</v>
      </c>
      <c r="AQ24" s="378">
        <v>0</v>
      </c>
      <c r="AR24" s="378">
        <v>0</v>
      </c>
      <c r="AS24" s="378">
        <v>0</v>
      </c>
      <c r="AT24" s="378">
        <v>0</v>
      </c>
      <c r="AU24" s="378">
        <v>0</v>
      </c>
      <c r="AV24" s="378">
        <v>0</v>
      </c>
      <c r="AW24" s="378">
        <v>0</v>
      </c>
    </row>
    <row r="25" spans="3:49" x14ac:dyDescent="0.3">
      <c r="C25" s="378">
        <v>30</v>
      </c>
      <c r="D25" s="378">
        <v>4</v>
      </c>
      <c r="E25" s="378">
        <v>1</v>
      </c>
      <c r="F25" s="378">
        <v>45.5</v>
      </c>
      <c r="G25" s="378">
        <v>0</v>
      </c>
      <c r="H25" s="378">
        <v>0</v>
      </c>
      <c r="I25" s="378">
        <v>0</v>
      </c>
      <c r="J25" s="378">
        <v>0</v>
      </c>
      <c r="K25" s="378">
        <v>7</v>
      </c>
      <c r="L25" s="378">
        <v>0</v>
      </c>
      <c r="M25" s="378">
        <v>0</v>
      </c>
      <c r="N25" s="378">
        <v>0</v>
      </c>
      <c r="O25" s="378">
        <v>0</v>
      </c>
      <c r="P25" s="378">
        <v>10.5</v>
      </c>
      <c r="Q25" s="378">
        <v>4</v>
      </c>
      <c r="R25" s="378">
        <v>4</v>
      </c>
      <c r="S25" s="378">
        <v>0</v>
      </c>
      <c r="T25" s="378">
        <v>0</v>
      </c>
      <c r="U25" s="378">
        <v>0</v>
      </c>
      <c r="V25" s="378">
        <v>0</v>
      </c>
      <c r="W25" s="378">
        <v>0</v>
      </c>
      <c r="X25" s="378">
        <v>0</v>
      </c>
      <c r="Y25" s="378">
        <v>0</v>
      </c>
      <c r="Z25" s="378">
        <v>0</v>
      </c>
      <c r="AA25" s="378">
        <v>0</v>
      </c>
      <c r="AB25" s="378">
        <v>0</v>
      </c>
      <c r="AC25" s="378">
        <v>0</v>
      </c>
      <c r="AD25" s="378">
        <v>0</v>
      </c>
      <c r="AE25" s="378">
        <v>0</v>
      </c>
      <c r="AF25" s="378">
        <v>0</v>
      </c>
      <c r="AG25" s="378">
        <v>0</v>
      </c>
      <c r="AH25" s="378">
        <v>0</v>
      </c>
      <c r="AI25" s="378">
        <v>0</v>
      </c>
      <c r="AJ25" s="378">
        <v>0</v>
      </c>
      <c r="AK25" s="378">
        <v>0</v>
      </c>
      <c r="AL25" s="378">
        <v>0</v>
      </c>
      <c r="AM25" s="378">
        <v>2</v>
      </c>
      <c r="AN25" s="378">
        <v>0</v>
      </c>
      <c r="AO25" s="378">
        <v>8</v>
      </c>
      <c r="AP25" s="378">
        <v>0</v>
      </c>
      <c r="AQ25" s="378">
        <v>0</v>
      </c>
      <c r="AR25" s="378">
        <v>8</v>
      </c>
      <c r="AS25" s="378">
        <v>0</v>
      </c>
      <c r="AT25" s="378">
        <v>0</v>
      </c>
      <c r="AU25" s="378">
        <v>0</v>
      </c>
      <c r="AV25" s="378">
        <v>0</v>
      </c>
      <c r="AW25" s="378">
        <v>2</v>
      </c>
    </row>
    <row r="26" spans="3:49" x14ac:dyDescent="0.3">
      <c r="C26" s="378">
        <v>30</v>
      </c>
      <c r="D26" s="378">
        <v>4</v>
      </c>
      <c r="E26" s="378">
        <v>2</v>
      </c>
      <c r="F26" s="378">
        <v>6602</v>
      </c>
      <c r="G26" s="378">
        <v>0</v>
      </c>
      <c r="H26" s="378">
        <v>0</v>
      </c>
      <c r="I26" s="378">
        <v>0</v>
      </c>
      <c r="J26" s="378">
        <v>0</v>
      </c>
      <c r="K26" s="378">
        <v>1092</v>
      </c>
      <c r="L26" s="378">
        <v>0</v>
      </c>
      <c r="M26" s="378">
        <v>0</v>
      </c>
      <c r="N26" s="378">
        <v>0</v>
      </c>
      <c r="O26" s="378">
        <v>0</v>
      </c>
      <c r="P26" s="378">
        <v>1195.5</v>
      </c>
      <c r="Q26" s="378">
        <v>664.5</v>
      </c>
      <c r="R26" s="378">
        <v>640</v>
      </c>
      <c r="S26" s="378">
        <v>0</v>
      </c>
      <c r="T26" s="378">
        <v>0</v>
      </c>
      <c r="U26" s="378">
        <v>0</v>
      </c>
      <c r="V26" s="378">
        <v>0</v>
      </c>
      <c r="W26" s="378">
        <v>0</v>
      </c>
      <c r="X26" s="378">
        <v>0</v>
      </c>
      <c r="Y26" s="378">
        <v>0</v>
      </c>
      <c r="Z26" s="378">
        <v>0</v>
      </c>
      <c r="AA26" s="378">
        <v>0</v>
      </c>
      <c r="AB26" s="378">
        <v>0</v>
      </c>
      <c r="AC26" s="378">
        <v>0</v>
      </c>
      <c r="AD26" s="378">
        <v>0</v>
      </c>
      <c r="AE26" s="378">
        <v>0</v>
      </c>
      <c r="AF26" s="378">
        <v>0</v>
      </c>
      <c r="AG26" s="378">
        <v>0</v>
      </c>
      <c r="AH26" s="378">
        <v>0</v>
      </c>
      <c r="AI26" s="378">
        <v>0</v>
      </c>
      <c r="AJ26" s="378">
        <v>0</v>
      </c>
      <c r="AK26" s="378">
        <v>0</v>
      </c>
      <c r="AL26" s="378">
        <v>0</v>
      </c>
      <c r="AM26" s="378">
        <v>306</v>
      </c>
      <c r="AN26" s="378">
        <v>0</v>
      </c>
      <c r="AO26" s="378">
        <v>1236</v>
      </c>
      <c r="AP26" s="378">
        <v>0</v>
      </c>
      <c r="AQ26" s="378">
        <v>0</v>
      </c>
      <c r="AR26" s="378">
        <v>1152</v>
      </c>
      <c r="AS26" s="378">
        <v>0</v>
      </c>
      <c r="AT26" s="378">
        <v>0</v>
      </c>
      <c r="AU26" s="378">
        <v>0</v>
      </c>
      <c r="AV26" s="378">
        <v>0</v>
      </c>
      <c r="AW26" s="378">
        <v>316</v>
      </c>
    </row>
    <row r="27" spans="3:49" x14ac:dyDescent="0.3">
      <c r="C27" s="378">
        <v>30</v>
      </c>
      <c r="D27" s="378">
        <v>4</v>
      </c>
      <c r="E27" s="378">
        <v>4</v>
      </c>
      <c r="F27" s="378">
        <v>291.5</v>
      </c>
      <c r="G27" s="378">
        <v>0</v>
      </c>
      <c r="H27" s="378">
        <v>0</v>
      </c>
      <c r="I27" s="378">
        <v>0</v>
      </c>
      <c r="J27" s="378">
        <v>0</v>
      </c>
      <c r="K27" s="378">
        <v>239.5</v>
      </c>
      <c r="L27" s="378">
        <v>0</v>
      </c>
      <c r="M27" s="378">
        <v>0</v>
      </c>
      <c r="N27" s="378">
        <v>0</v>
      </c>
      <c r="O27" s="378">
        <v>0</v>
      </c>
      <c r="P27" s="378">
        <v>20</v>
      </c>
      <c r="Q27" s="378">
        <v>-8</v>
      </c>
      <c r="R27" s="378">
        <v>0</v>
      </c>
      <c r="S27" s="378">
        <v>0</v>
      </c>
      <c r="T27" s="378">
        <v>0</v>
      </c>
      <c r="U27" s="378">
        <v>0</v>
      </c>
      <c r="V27" s="378">
        <v>0</v>
      </c>
      <c r="W27" s="378">
        <v>0</v>
      </c>
      <c r="X27" s="378">
        <v>0</v>
      </c>
      <c r="Y27" s="378">
        <v>0</v>
      </c>
      <c r="Z27" s="378">
        <v>0</v>
      </c>
      <c r="AA27" s="378">
        <v>0</v>
      </c>
      <c r="AB27" s="378">
        <v>0</v>
      </c>
      <c r="AC27" s="378">
        <v>0</v>
      </c>
      <c r="AD27" s="378">
        <v>0</v>
      </c>
      <c r="AE27" s="378">
        <v>0</v>
      </c>
      <c r="AF27" s="378">
        <v>0</v>
      </c>
      <c r="AG27" s="378">
        <v>0</v>
      </c>
      <c r="AH27" s="378">
        <v>0</v>
      </c>
      <c r="AI27" s="378">
        <v>0</v>
      </c>
      <c r="AJ27" s="378">
        <v>0</v>
      </c>
      <c r="AK27" s="378">
        <v>0</v>
      </c>
      <c r="AL27" s="378">
        <v>0</v>
      </c>
      <c r="AM27" s="378">
        <v>20</v>
      </c>
      <c r="AN27" s="378">
        <v>0</v>
      </c>
      <c r="AO27" s="378">
        <v>0</v>
      </c>
      <c r="AP27" s="378">
        <v>0</v>
      </c>
      <c r="AQ27" s="378">
        <v>0</v>
      </c>
      <c r="AR27" s="378">
        <v>20</v>
      </c>
      <c r="AS27" s="378">
        <v>0</v>
      </c>
      <c r="AT27" s="378">
        <v>0</v>
      </c>
      <c r="AU27" s="378">
        <v>0</v>
      </c>
      <c r="AV27" s="378">
        <v>0</v>
      </c>
      <c r="AW27" s="378">
        <v>0</v>
      </c>
    </row>
    <row r="28" spans="3:49" x14ac:dyDescent="0.3">
      <c r="C28" s="378">
        <v>30</v>
      </c>
      <c r="D28" s="378">
        <v>4</v>
      </c>
      <c r="E28" s="378">
        <v>6</v>
      </c>
      <c r="F28" s="378">
        <v>1414007</v>
      </c>
      <c r="G28" s="378">
        <v>0</v>
      </c>
      <c r="H28" s="378">
        <v>0</v>
      </c>
      <c r="I28" s="378">
        <v>0</v>
      </c>
      <c r="J28" s="378">
        <v>0</v>
      </c>
      <c r="K28" s="378">
        <v>503406</v>
      </c>
      <c r="L28" s="378">
        <v>0</v>
      </c>
      <c r="M28" s="378">
        <v>0</v>
      </c>
      <c r="N28" s="378">
        <v>0</v>
      </c>
      <c r="O28" s="378">
        <v>0</v>
      </c>
      <c r="P28" s="378">
        <v>132785</v>
      </c>
      <c r="Q28" s="378">
        <v>230547</v>
      </c>
      <c r="R28" s="378">
        <v>146305</v>
      </c>
      <c r="S28" s="378">
        <v>0</v>
      </c>
      <c r="T28" s="378">
        <v>0</v>
      </c>
      <c r="U28" s="378">
        <v>0</v>
      </c>
      <c r="V28" s="378">
        <v>0</v>
      </c>
      <c r="W28" s="378">
        <v>0</v>
      </c>
      <c r="X28" s="378">
        <v>0</v>
      </c>
      <c r="Y28" s="378">
        <v>0</v>
      </c>
      <c r="Z28" s="378">
        <v>0</v>
      </c>
      <c r="AA28" s="378">
        <v>0</v>
      </c>
      <c r="AB28" s="378">
        <v>0</v>
      </c>
      <c r="AC28" s="378">
        <v>0</v>
      </c>
      <c r="AD28" s="378">
        <v>0</v>
      </c>
      <c r="AE28" s="378">
        <v>0</v>
      </c>
      <c r="AF28" s="378">
        <v>0</v>
      </c>
      <c r="AG28" s="378">
        <v>0</v>
      </c>
      <c r="AH28" s="378">
        <v>0</v>
      </c>
      <c r="AI28" s="378">
        <v>0</v>
      </c>
      <c r="AJ28" s="378">
        <v>0</v>
      </c>
      <c r="AK28" s="378">
        <v>0</v>
      </c>
      <c r="AL28" s="378">
        <v>0</v>
      </c>
      <c r="AM28" s="378">
        <v>41120</v>
      </c>
      <c r="AN28" s="378">
        <v>0</v>
      </c>
      <c r="AO28" s="378">
        <v>177737</v>
      </c>
      <c r="AP28" s="378">
        <v>0</v>
      </c>
      <c r="AQ28" s="378">
        <v>0</v>
      </c>
      <c r="AR28" s="378">
        <v>146337</v>
      </c>
      <c r="AS28" s="378">
        <v>0</v>
      </c>
      <c r="AT28" s="378">
        <v>0</v>
      </c>
      <c r="AU28" s="378">
        <v>0</v>
      </c>
      <c r="AV28" s="378">
        <v>0</v>
      </c>
      <c r="AW28" s="378">
        <v>35770</v>
      </c>
    </row>
    <row r="29" spans="3:49" x14ac:dyDescent="0.3">
      <c r="C29" s="378">
        <v>30</v>
      </c>
      <c r="D29" s="378">
        <v>4</v>
      </c>
      <c r="E29" s="378">
        <v>10</v>
      </c>
      <c r="F29" s="378">
        <v>3900</v>
      </c>
      <c r="G29" s="378">
        <v>0</v>
      </c>
      <c r="H29" s="378">
        <v>0</v>
      </c>
      <c r="I29" s="378">
        <v>0</v>
      </c>
      <c r="J29" s="378">
        <v>3300</v>
      </c>
      <c r="K29" s="378">
        <v>0</v>
      </c>
      <c r="L29" s="378">
        <v>0</v>
      </c>
      <c r="M29" s="378">
        <v>0</v>
      </c>
      <c r="N29" s="378">
        <v>0</v>
      </c>
      <c r="O29" s="378">
        <v>600</v>
      </c>
      <c r="P29" s="378">
        <v>0</v>
      </c>
      <c r="Q29" s="378">
        <v>0</v>
      </c>
      <c r="R29" s="378">
        <v>0</v>
      </c>
      <c r="S29" s="378">
        <v>0</v>
      </c>
      <c r="T29" s="378">
        <v>0</v>
      </c>
      <c r="U29" s="378">
        <v>0</v>
      </c>
      <c r="V29" s="378">
        <v>0</v>
      </c>
      <c r="W29" s="378">
        <v>0</v>
      </c>
      <c r="X29" s="378">
        <v>0</v>
      </c>
      <c r="Y29" s="378">
        <v>0</v>
      </c>
      <c r="Z29" s="378">
        <v>0</v>
      </c>
      <c r="AA29" s="378">
        <v>0</v>
      </c>
      <c r="AB29" s="378">
        <v>0</v>
      </c>
      <c r="AC29" s="378">
        <v>0</v>
      </c>
      <c r="AD29" s="378">
        <v>0</v>
      </c>
      <c r="AE29" s="378">
        <v>0</v>
      </c>
      <c r="AF29" s="378">
        <v>0</v>
      </c>
      <c r="AG29" s="378">
        <v>0</v>
      </c>
      <c r="AH29" s="378">
        <v>0</v>
      </c>
      <c r="AI29" s="378">
        <v>0</v>
      </c>
      <c r="AJ29" s="378">
        <v>0</v>
      </c>
      <c r="AK29" s="378">
        <v>0</v>
      </c>
      <c r="AL29" s="378">
        <v>0</v>
      </c>
      <c r="AM29" s="378">
        <v>0</v>
      </c>
      <c r="AN29" s="378">
        <v>0</v>
      </c>
      <c r="AO29" s="378">
        <v>0</v>
      </c>
      <c r="AP29" s="378">
        <v>0</v>
      </c>
      <c r="AQ29" s="378">
        <v>0</v>
      </c>
      <c r="AR29" s="378">
        <v>0</v>
      </c>
      <c r="AS29" s="378">
        <v>0</v>
      </c>
      <c r="AT29" s="378">
        <v>0</v>
      </c>
      <c r="AU29" s="378">
        <v>0</v>
      </c>
      <c r="AV29" s="378">
        <v>0</v>
      </c>
      <c r="AW29" s="378">
        <v>0</v>
      </c>
    </row>
    <row r="30" spans="3:49" x14ac:dyDescent="0.3">
      <c r="C30" s="378">
        <v>30</v>
      </c>
      <c r="D30" s="378">
        <v>4</v>
      </c>
      <c r="E30" s="378">
        <v>11</v>
      </c>
      <c r="F30" s="378">
        <v>2585.8778625954201</v>
      </c>
      <c r="G30" s="378">
        <v>0</v>
      </c>
      <c r="H30" s="378">
        <v>0</v>
      </c>
      <c r="I30" s="378">
        <v>0</v>
      </c>
      <c r="J30" s="378">
        <v>1335.8778625954199</v>
      </c>
      <c r="K30" s="378">
        <v>0</v>
      </c>
      <c r="L30" s="378">
        <v>0</v>
      </c>
      <c r="M30" s="378">
        <v>0</v>
      </c>
      <c r="N30" s="378">
        <v>0</v>
      </c>
      <c r="O30" s="378">
        <v>1250</v>
      </c>
      <c r="P30" s="378">
        <v>0</v>
      </c>
      <c r="Q30" s="378">
        <v>0</v>
      </c>
      <c r="R30" s="378">
        <v>0</v>
      </c>
      <c r="S30" s="378">
        <v>0</v>
      </c>
      <c r="T30" s="378">
        <v>0</v>
      </c>
      <c r="U30" s="378">
        <v>0</v>
      </c>
      <c r="V30" s="378">
        <v>0</v>
      </c>
      <c r="W30" s="378">
        <v>0</v>
      </c>
      <c r="X30" s="378">
        <v>0</v>
      </c>
      <c r="Y30" s="378">
        <v>0</v>
      </c>
      <c r="Z30" s="378">
        <v>0</v>
      </c>
      <c r="AA30" s="378">
        <v>0</v>
      </c>
      <c r="AB30" s="378">
        <v>0</v>
      </c>
      <c r="AC30" s="378">
        <v>0</v>
      </c>
      <c r="AD30" s="378">
        <v>0</v>
      </c>
      <c r="AE30" s="378">
        <v>0</v>
      </c>
      <c r="AF30" s="378">
        <v>0</v>
      </c>
      <c r="AG30" s="378">
        <v>0</v>
      </c>
      <c r="AH30" s="378">
        <v>0</v>
      </c>
      <c r="AI30" s="378">
        <v>0</v>
      </c>
      <c r="AJ30" s="378">
        <v>0</v>
      </c>
      <c r="AK30" s="378">
        <v>0</v>
      </c>
      <c r="AL30" s="378">
        <v>0</v>
      </c>
      <c r="AM30" s="378">
        <v>0</v>
      </c>
      <c r="AN30" s="378">
        <v>0</v>
      </c>
      <c r="AO30" s="378">
        <v>0</v>
      </c>
      <c r="AP30" s="378">
        <v>0</v>
      </c>
      <c r="AQ30" s="378">
        <v>0</v>
      </c>
      <c r="AR30" s="378">
        <v>0</v>
      </c>
      <c r="AS30" s="378">
        <v>0</v>
      </c>
      <c r="AT30" s="378">
        <v>0</v>
      </c>
      <c r="AU30" s="378">
        <v>0</v>
      </c>
      <c r="AV30" s="378">
        <v>0</v>
      </c>
      <c r="AW30" s="378">
        <v>0</v>
      </c>
    </row>
    <row r="31" spans="3:49" x14ac:dyDescent="0.3">
      <c r="C31" s="378">
        <v>30</v>
      </c>
      <c r="D31" s="378">
        <v>5</v>
      </c>
      <c r="E31" s="378">
        <v>1</v>
      </c>
      <c r="F31" s="378">
        <v>46.5</v>
      </c>
      <c r="G31" s="378">
        <v>0</v>
      </c>
      <c r="H31" s="378">
        <v>0</v>
      </c>
      <c r="I31" s="378">
        <v>0</v>
      </c>
      <c r="J31" s="378">
        <v>0</v>
      </c>
      <c r="K31" s="378">
        <v>7</v>
      </c>
      <c r="L31" s="378">
        <v>0</v>
      </c>
      <c r="M31" s="378">
        <v>0</v>
      </c>
      <c r="N31" s="378">
        <v>0</v>
      </c>
      <c r="O31" s="378">
        <v>0</v>
      </c>
      <c r="P31" s="378">
        <v>7.5</v>
      </c>
      <c r="Q31" s="378">
        <v>7</v>
      </c>
      <c r="R31" s="378">
        <v>5</v>
      </c>
      <c r="S31" s="378">
        <v>0</v>
      </c>
      <c r="T31" s="378">
        <v>0</v>
      </c>
      <c r="U31" s="378">
        <v>0</v>
      </c>
      <c r="V31" s="378">
        <v>0</v>
      </c>
      <c r="W31" s="378">
        <v>0</v>
      </c>
      <c r="X31" s="378">
        <v>0</v>
      </c>
      <c r="Y31" s="378">
        <v>0</v>
      </c>
      <c r="Z31" s="378">
        <v>0</v>
      </c>
      <c r="AA31" s="378">
        <v>0</v>
      </c>
      <c r="AB31" s="378">
        <v>0</v>
      </c>
      <c r="AC31" s="378">
        <v>0</v>
      </c>
      <c r="AD31" s="378">
        <v>0</v>
      </c>
      <c r="AE31" s="378">
        <v>0</v>
      </c>
      <c r="AF31" s="378">
        <v>0</v>
      </c>
      <c r="AG31" s="378">
        <v>0</v>
      </c>
      <c r="AH31" s="378">
        <v>0</v>
      </c>
      <c r="AI31" s="378">
        <v>0</v>
      </c>
      <c r="AJ31" s="378">
        <v>0</v>
      </c>
      <c r="AK31" s="378">
        <v>0</v>
      </c>
      <c r="AL31" s="378">
        <v>0</v>
      </c>
      <c r="AM31" s="378">
        <v>2</v>
      </c>
      <c r="AN31" s="378">
        <v>0</v>
      </c>
      <c r="AO31" s="378">
        <v>8</v>
      </c>
      <c r="AP31" s="378">
        <v>0</v>
      </c>
      <c r="AQ31" s="378">
        <v>0</v>
      </c>
      <c r="AR31" s="378">
        <v>8</v>
      </c>
      <c r="AS31" s="378">
        <v>0</v>
      </c>
      <c r="AT31" s="378">
        <v>0</v>
      </c>
      <c r="AU31" s="378">
        <v>0</v>
      </c>
      <c r="AV31" s="378">
        <v>0</v>
      </c>
      <c r="AW31" s="378">
        <v>2</v>
      </c>
    </row>
    <row r="32" spans="3:49" x14ac:dyDescent="0.3">
      <c r="C32" s="378">
        <v>30</v>
      </c>
      <c r="D32" s="378">
        <v>5</v>
      </c>
      <c r="E32" s="378">
        <v>2</v>
      </c>
      <c r="F32" s="378">
        <v>6804.5</v>
      </c>
      <c r="G32" s="378">
        <v>0</v>
      </c>
      <c r="H32" s="378">
        <v>0</v>
      </c>
      <c r="I32" s="378">
        <v>0</v>
      </c>
      <c r="J32" s="378">
        <v>0</v>
      </c>
      <c r="K32" s="378">
        <v>1144</v>
      </c>
      <c r="L32" s="378">
        <v>0</v>
      </c>
      <c r="M32" s="378">
        <v>0</v>
      </c>
      <c r="N32" s="378">
        <v>0</v>
      </c>
      <c r="O32" s="378">
        <v>0</v>
      </c>
      <c r="P32" s="378">
        <v>780</v>
      </c>
      <c r="Q32" s="378">
        <v>1168</v>
      </c>
      <c r="R32" s="378">
        <v>804.5</v>
      </c>
      <c r="S32" s="378">
        <v>0</v>
      </c>
      <c r="T32" s="378">
        <v>0</v>
      </c>
      <c r="U32" s="378">
        <v>0</v>
      </c>
      <c r="V32" s="378">
        <v>0</v>
      </c>
      <c r="W32" s="378">
        <v>0</v>
      </c>
      <c r="X32" s="378">
        <v>0</v>
      </c>
      <c r="Y32" s="378">
        <v>0</v>
      </c>
      <c r="Z32" s="378">
        <v>0</v>
      </c>
      <c r="AA32" s="378">
        <v>0</v>
      </c>
      <c r="AB32" s="378">
        <v>0</v>
      </c>
      <c r="AC32" s="378">
        <v>0</v>
      </c>
      <c r="AD32" s="378">
        <v>0</v>
      </c>
      <c r="AE32" s="378">
        <v>0</v>
      </c>
      <c r="AF32" s="378">
        <v>0</v>
      </c>
      <c r="AG32" s="378">
        <v>0</v>
      </c>
      <c r="AH32" s="378">
        <v>0</v>
      </c>
      <c r="AI32" s="378">
        <v>0</v>
      </c>
      <c r="AJ32" s="378">
        <v>0</v>
      </c>
      <c r="AK32" s="378">
        <v>0</v>
      </c>
      <c r="AL32" s="378">
        <v>0</v>
      </c>
      <c r="AM32" s="378">
        <v>324</v>
      </c>
      <c r="AN32" s="378">
        <v>0</v>
      </c>
      <c r="AO32" s="378">
        <v>1200</v>
      </c>
      <c r="AP32" s="378">
        <v>0</v>
      </c>
      <c r="AQ32" s="378">
        <v>0</v>
      </c>
      <c r="AR32" s="378">
        <v>1076</v>
      </c>
      <c r="AS32" s="378">
        <v>0</v>
      </c>
      <c r="AT32" s="378">
        <v>0</v>
      </c>
      <c r="AU32" s="378">
        <v>0</v>
      </c>
      <c r="AV32" s="378">
        <v>0</v>
      </c>
      <c r="AW32" s="378">
        <v>308</v>
      </c>
    </row>
    <row r="33" spans="3:49" x14ac:dyDescent="0.3">
      <c r="C33" s="378">
        <v>30</v>
      </c>
      <c r="D33" s="378">
        <v>5</v>
      </c>
      <c r="E33" s="378">
        <v>4</v>
      </c>
      <c r="F33" s="378">
        <v>244</v>
      </c>
      <c r="G33" s="378">
        <v>0</v>
      </c>
      <c r="H33" s="378">
        <v>0</v>
      </c>
      <c r="I33" s="378">
        <v>0</v>
      </c>
      <c r="J33" s="378">
        <v>0</v>
      </c>
      <c r="K33" s="378">
        <v>232</v>
      </c>
      <c r="L33" s="378">
        <v>0</v>
      </c>
      <c r="M33" s="378">
        <v>0</v>
      </c>
      <c r="N33" s="378">
        <v>0</v>
      </c>
      <c r="O33" s="378">
        <v>0</v>
      </c>
      <c r="P33" s="378">
        <v>0</v>
      </c>
      <c r="Q33" s="378">
        <v>12</v>
      </c>
      <c r="R33" s="378">
        <v>0</v>
      </c>
      <c r="S33" s="378">
        <v>0</v>
      </c>
      <c r="T33" s="378">
        <v>0</v>
      </c>
      <c r="U33" s="378">
        <v>0</v>
      </c>
      <c r="V33" s="378">
        <v>0</v>
      </c>
      <c r="W33" s="378">
        <v>0</v>
      </c>
      <c r="X33" s="378">
        <v>0</v>
      </c>
      <c r="Y33" s="378">
        <v>0</v>
      </c>
      <c r="Z33" s="378">
        <v>0</v>
      </c>
      <c r="AA33" s="378">
        <v>0</v>
      </c>
      <c r="AB33" s="378">
        <v>0</v>
      </c>
      <c r="AC33" s="378">
        <v>0</v>
      </c>
      <c r="AD33" s="378">
        <v>0</v>
      </c>
      <c r="AE33" s="378">
        <v>0</v>
      </c>
      <c r="AF33" s="378">
        <v>0</v>
      </c>
      <c r="AG33" s="378">
        <v>0</v>
      </c>
      <c r="AH33" s="378">
        <v>0</v>
      </c>
      <c r="AI33" s="378">
        <v>0</v>
      </c>
      <c r="AJ33" s="378">
        <v>0</v>
      </c>
      <c r="AK33" s="378">
        <v>0</v>
      </c>
      <c r="AL33" s="378">
        <v>0</v>
      </c>
      <c r="AM33" s="378">
        <v>0</v>
      </c>
      <c r="AN33" s="378">
        <v>0</v>
      </c>
      <c r="AO33" s="378">
        <v>0</v>
      </c>
      <c r="AP33" s="378">
        <v>0</v>
      </c>
      <c r="AQ33" s="378">
        <v>0</v>
      </c>
      <c r="AR33" s="378">
        <v>0</v>
      </c>
      <c r="AS33" s="378">
        <v>0</v>
      </c>
      <c r="AT33" s="378">
        <v>0</v>
      </c>
      <c r="AU33" s="378">
        <v>0</v>
      </c>
      <c r="AV33" s="378">
        <v>0</v>
      </c>
      <c r="AW33" s="378">
        <v>0</v>
      </c>
    </row>
    <row r="34" spans="3:49" x14ac:dyDescent="0.3">
      <c r="C34" s="378">
        <v>30</v>
      </c>
      <c r="D34" s="378">
        <v>5</v>
      </c>
      <c r="E34" s="378">
        <v>6</v>
      </c>
      <c r="F34" s="378">
        <v>1489420</v>
      </c>
      <c r="G34" s="378">
        <v>0</v>
      </c>
      <c r="H34" s="378">
        <v>0</v>
      </c>
      <c r="I34" s="378">
        <v>0</v>
      </c>
      <c r="J34" s="378">
        <v>0</v>
      </c>
      <c r="K34" s="378">
        <v>505021</v>
      </c>
      <c r="L34" s="378">
        <v>0</v>
      </c>
      <c r="M34" s="378">
        <v>0</v>
      </c>
      <c r="N34" s="378">
        <v>0</v>
      </c>
      <c r="O34" s="378">
        <v>0</v>
      </c>
      <c r="P34" s="378">
        <v>141096</v>
      </c>
      <c r="Q34" s="378">
        <v>244612</v>
      </c>
      <c r="R34" s="378">
        <v>191141</v>
      </c>
      <c r="S34" s="378">
        <v>0</v>
      </c>
      <c r="T34" s="378">
        <v>0</v>
      </c>
      <c r="U34" s="378">
        <v>0</v>
      </c>
      <c r="V34" s="378">
        <v>0</v>
      </c>
      <c r="W34" s="378">
        <v>0</v>
      </c>
      <c r="X34" s="378">
        <v>0</v>
      </c>
      <c r="Y34" s="378">
        <v>0</v>
      </c>
      <c r="Z34" s="378">
        <v>0</v>
      </c>
      <c r="AA34" s="378">
        <v>0</v>
      </c>
      <c r="AB34" s="378">
        <v>0</v>
      </c>
      <c r="AC34" s="378">
        <v>0</v>
      </c>
      <c r="AD34" s="378">
        <v>0</v>
      </c>
      <c r="AE34" s="378">
        <v>0</v>
      </c>
      <c r="AF34" s="378">
        <v>0</v>
      </c>
      <c r="AG34" s="378">
        <v>0</v>
      </c>
      <c r="AH34" s="378">
        <v>0</v>
      </c>
      <c r="AI34" s="378">
        <v>0</v>
      </c>
      <c r="AJ34" s="378">
        <v>0</v>
      </c>
      <c r="AK34" s="378">
        <v>0</v>
      </c>
      <c r="AL34" s="378">
        <v>0</v>
      </c>
      <c r="AM34" s="378">
        <v>39242</v>
      </c>
      <c r="AN34" s="378">
        <v>0</v>
      </c>
      <c r="AO34" s="378">
        <v>201051</v>
      </c>
      <c r="AP34" s="378">
        <v>0</v>
      </c>
      <c r="AQ34" s="378">
        <v>0</v>
      </c>
      <c r="AR34" s="378">
        <v>134907</v>
      </c>
      <c r="AS34" s="378">
        <v>0</v>
      </c>
      <c r="AT34" s="378">
        <v>0</v>
      </c>
      <c r="AU34" s="378">
        <v>0</v>
      </c>
      <c r="AV34" s="378">
        <v>0</v>
      </c>
      <c r="AW34" s="378">
        <v>32350</v>
      </c>
    </row>
    <row r="35" spans="3:49" x14ac:dyDescent="0.3">
      <c r="C35" s="378">
        <v>30</v>
      </c>
      <c r="D35" s="378">
        <v>5</v>
      </c>
      <c r="E35" s="378">
        <v>9</v>
      </c>
      <c r="F35" s="378">
        <v>6044</v>
      </c>
      <c r="G35" s="378">
        <v>0</v>
      </c>
      <c r="H35" s="378">
        <v>0</v>
      </c>
      <c r="I35" s="378">
        <v>0</v>
      </c>
      <c r="J35" s="378">
        <v>0</v>
      </c>
      <c r="K35" s="378">
        <v>0</v>
      </c>
      <c r="L35" s="378">
        <v>0</v>
      </c>
      <c r="M35" s="378">
        <v>0</v>
      </c>
      <c r="N35" s="378">
        <v>0</v>
      </c>
      <c r="O35" s="378">
        <v>0</v>
      </c>
      <c r="P35" s="378">
        <v>0</v>
      </c>
      <c r="Q35" s="378">
        <v>1544</v>
      </c>
      <c r="R35" s="378">
        <v>4500</v>
      </c>
      <c r="S35" s="378">
        <v>0</v>
      </c>
      <c r="T35" s="378">
        <v>0</v>
      </c>
      <c r="U35" s="378">
        <v>0</v>
      </c>
      <c r="V35" s="378">
        <v>0</v>
      </c>
      <c r="W35" s="378">
        <v>0</v>
      </c>
      <c r="X35" s="378">
        <v>0</v>
      </c>
      <c r="Y35" s="378">
        <v>0</v>
      </c>
      <c r="Z35" s="378">
        <v>0</v>
      </c>
      <c r="AA35" s="378">
        <v>0</v>
      </c>
      <c r="AB35" s="378">
        <v>0</v>
      </c>
      <c r="AC35" s="378">
        <v>0</v>
      </c>
      <c r="AD35" s="378">
        <v>0</v>
      </c>
      <c r="AE35" s="378">
        <v>0</v>
      </c>
      <c r="AF35" s="378">
        <v>0</v>
      </c>
      <c r="AG35" s="378">
        <v>0</v>
      </c>
      <c r="AH35" s="378">
        <v>0</v>
      </c>
      <c r="AI35" s="378">
        <v>0</v>
      </c>
      <c r="AJ35" s="378">
        <v>0</v>
      </c>
      <c r="AK35" s="378">
        <v>0</v>
      </c>
      <c r="AL35" s="378">
        <v>0</v>
      </c>
      <c r="AM35" s="378">
        <v>0</v>
      </c>
      <c r="AN35" s="378">
        <v>0</v>
      </c>
      <c r="AO35" s="378">
        <v>0</v>
      </c>
      <c r="AP35" s="378">
        <v>0</v>
      </c>
      <c r="AQ35" s="378">
        <v>0</v>
      </c>
      <c r="AR35" s="378">
        <v>0</v>
      </c>
      <c r="AS35" s="378">
        <v>0</v>
      </c>
      <c r="AT35" s="378">
        <v>0</v>
      </c>
      <c r="AU35" s="378">
        <v>0</v>
      </c>
      <c r="AV35" s="378">
        <v>0</v>
      </c>
      <c r="AW35" s="378">
        <v>0</v>
      </c>
    </row>
    <row r="36" spans="3:49" x14ac:dyDescent="0.3">
      <c r="C36" s="378">
        <v>30</v>
      </c>
      <c r="D36" s="378">
        <v>5</v>
      </c>
      <c r="E36" s="378">
        <v>10</v>
      </c>
      <c r="F36" s="378">
        <v>2950</v>
      </c>
      <c r="G36" s="378">
        <v>0</v>
      </c>
      <c r="H36" s="378">
        <v>0</v>
      </c>
      <c r="I36" s="378">
        <v>0</v>
      </c>
      <c r="J36" s="378">
        <v>600</v>
      </c>
      <c r="K36" s="378">
        <v>0</v>
      </c>
      <c r="L36" s="378">
        <v>0</v>
      </c>
      <c r="M36" s="378">
        <v>0</v>
      </c>
      <c r="N36" s="378">
        <v>0</v>
      </c>
      <c r="O36" s="378">
        <v>2350</v>
      </c>
      <c r="P36" s="378">
        <v>0</v>
      </c>
      <c r="Q36" s="378">
        <v>0</v>
      </c>
      <c r="R36" s="378">
        <v>0</v>
      </c>
      <c r="S36" s="378">
        <v>0</v>
      </c>
      <c r="T36" s="378">
        <v>0</v>
      </c>
      <c r="U36" s="378">
        <v>0</v>
      </c>
      <c r="V36" s="378">
        <v>0</v>
      </c>
      <c r="W36" s="378">
        <v>0</v>
      </c>
      <c r="X36" s="378">
        <v>0</v>
      </c>
      <c r="Y36" s="378">
        <v>0</v>
      </c>
      <c r="Z36" s="378">
        <v>0</v>
      </c>
      <c r="AA36" s="378">
        <v>0</v>
      </c>
      <c r="AB36" s="378">
        <v>0</v>
      </c>
      <c r="AC36" s="378">
        <v>0</v>
      </c>
      <c r="AD36" s="378">
        <v>0</v>
      </c>
      <c r="AE36" s="378">
        <v>0</v>
      </c>
      <c r="AF36" s="378">
        <v>0</v>
      </c>
      <c r="AG36" s="378">
        <v>0</v>
      </c>
      <c r="AH36" s="378">
        <v>0</v>
      </c>
      <c r="AI36" s="378">
        <v>0</v>
      </c>
      <c r="AJ36" s="378">
        <v>0</v>
      </c>
      <c r="AK36" s="378">
        <v>0</v>
      </c>
      <c r="AL36" s="378">
        <v>0</v>
      </c>
      <c r="AM36" s="378">
        <v>0</v>
      </c>
      <c r="AN36" s="378">
        <v>0</v>
      </c>
      <c r="AO36" s="378">
        <v>0</v>
      </c>
      <c r="AP36" s="378">
        <v>0</v>
      </c>
      <c r="AQ36" s="378">
        <v>0</v>
      </c>
      <c r="AR36" s="378">
        <v>0</v>
      </c>
      <c r="AS36" s="378">
        <v>0</v>
      </c>
      <c r="AT36" s="378">
        <v>0</v>
      </c>
      <c r="AU36" s="378">
        <v>0</v>
      </c>
      <c r="AV36" s="378">
        <v>0</v>
      </c>
      <c r="AW36" s="378">
        <v>0</v>
      </c>
    </row>
    <row r="37" spans="3:49" x14ac:dyDescent="0.3">
      <c r="C37" s="378">
        <v>30</v>
      </c>
      <c r="D37" s="378">
        <v>5</v>
      </c>
      <c r="E37" s="378">
        <v>11</v>
      </c>
      <c r="F37" s="378">
        <v>2585.8778625954201</v>
      </c>
      <c r="G37" s="378">
        <v>0</v>
      </c>
      <c r="H37" s="378">
        <v>0</v>
      </c>
      <c r="I37" s="378">
        <v>0</v>
      </c>
      <c r="J37" s="378">
        <v>1335.8778625954199</v>
      </c>
      <c r="K37" s="378">
        <v>0</v>
      </c>
      <c r="L37" s="378">
        <v>0</v>
      </c>
      <c r="M37" s="378">
        <v>0</v>
      </c>
      <c r="N37" s="378">
        <v>0</v>
      </c>
      <c r="O37" s="378">
        <v>1250</v>
      </c>
      <c r="P37" s="378">
        <v>0</v>
      </c>
      <c r="Q37" s="378">
        <v>0</v>
      </c>
      <c r="R37" s="378">
        <v>0</v>
      </c>
      <c r="S37" s="378">
        <v>0</v>
      </c>
      <c r="T37" s="378">
        <v>0</v>
      </c>
      <c r="U37" s="378">
        <v>0</v>
      </c>
      <c r="V37" s="378">
        <v>0</v>
      </c>
      <c r="W37" s="378">
        <v>0</v>
      </c>
      <c r="X37" s="378">
        <v>0</v>
      </c>
      <c r="Y37" s="378">
        <v>0</v>
      </c>
      <c r="Z37" s="378">
        <v>0</v>
      </c>
      <c r="AA37" s="378">
        <v>0</v>
      </c>
      <c r="AB37" s="378">
        <v>0</v>
      </c>
      <c r="AC37" s="378">
        <v>0</v>
      </c>
      <c r="AD37" s="378">
        <v>0</v>
      </c>
      <c r="AE37" s="378">
        <v>0</v>
      </c>
      <c r="AF37" s="378">
        <v>0</v>
      </c>
      <c r="AG37" s="378">
        <v>0</v>
      </c>
      <c r="AH37" s="378">
        <v>0</v>
      </c>
      <c r="AI37" s="378">
        <v>0</v>
      </c>
      <c r="AJ37" s="378">
        <v>0</v>
      </c>
      <c r="AK37" s="378">
        <v>0</v>
      </c>
      <c r="AL37" s="378">
        <v>0</v>
      </c>
      <c r="AM37" s="378">
        <v>0</v>
      </c>
      <c r="AN37" s="378">
        <v>0</v>
      </c>
      <c r="AO37" s="378">
        <v>0</v>
      </c>
      <c r="AP37" s="378">
        <v>0</v>
      </c>
      <c r="AQ37" s="378">
        <v>0</v>
      </c>
      <c r="AR37" s="378">
        <v>0</v>
      </c>
      <c r="AS37" s="378">
        <v>0</v>
      </c>
      <c r="AT37" s="378">
        <v>0</v>
      </c>
      <c r="AU37" s="378">
        <v>0</v>
      </c>
      <c r="AV37" s="378">
        <v>0</v>
      </c>
      <c r="AW37" s="378">
        <v>0</v>
      </c>
    </row>
    <row r="38" spans="3:49" x14ac:dyDescent="0.3">
      <c r="C38" s="378">
        <v>30</v>
      </c>
      <c r="D38" s="378">
        <v>6</v>
      </c>
      <c r="E38" s="378">
        <v>1</v>
      </c>
      <c r="F38" s="378">
        <v>45.5</v>
      </c>
      <c r="G38" s="378">
        <v>0</v>
      </c>
      <c r="H38" s="378">
        <v>0</v>
      </c>
      <c r="I38" s="378">
        <v>0</v>
      </c>
      <c r="J38" s="378">
        <v>0</v>
      </c>
      <c r="K38" s="378">
        <v>7</v>
      </c>
      <c r="L38" s="378">
        <v>0</v>
      </c>
      <c r="M38" s="378">
        <v>0</v>
      </c>
      <c r="N38" s="378">
        <v>0</v>
      </c>
      <c r="O38" s="378">
        <v>0</v>
      </c>
      <c r="P38" s="378">
        <v>6.5</v>
      </c>
      <c r="Q38" s="378">
        <v>7</v>
      </c>
      <c r="R38" s="378">
        <v>5</v>
      </c>
      <c r="S38" s="378">
        <v>0</v>
      </c>
      <c r="T38" s="378">
        <v>0</v>
      </c>
      <c r="U38" s="378">
        <v>0</v>
      </c>
      <c r="V38" s="378">
        <v>0</v>
      </c>
      <c r="W38" s="378">
        <v>0</v>
      </c>
      <c r="X38" s="378">
        <v>0</v>
      </c>
      <c r="Y38" s="378">
        <v>0</v>
      </c>
      <c r="Z38" s="378">
        <v>0</v>
      </c>
      <c r="AA38" s="378">
        <v>0</v>
      </c>
      <c r="AB38" s="378">
        <v>0</v>
      </c>
      <c r="AC38" s="378">
        <v>0</v>
      </c>
      <c r="AD38" s="378">
        <v>0</v>
      </c>
      <c r="AE38" s="378">
        <v>0</v>
      </c>
      <c r="AF38" s="378">
        <v>0</v>
      </c>
      <c r="AG38" s="378">
        <v>0</v>
      </c>
      <c r="AH38" s="378">
        <v>0</v>
      </c>
      <c r="AI38" s="378">
        <v>0</v>
      </c>
      <c r="AJ38" s="378">
        <v>0</v>
      </c>
      <c r="AK38" s="378">
        <v>0</v>
      </c>
      <c r="AL38" s="378">
        <v>0</v>
      </c>
      <c r="AM38" s="378">
        <v>2</v>
      </c>
      <c r="AN38" s="378">
        <v>0</v>
      </c>
      <c r="AO38" s="378">
        <v>8</v>
      </c>
      <c r="AP38" s="378">
        <v>0</v>
      </c>
      <c r="AQ38" s="378">
        <v>0</v>
      </c>
      <c r="AR38" s="378">
        <v>8</v>
      </c>
      <c r="AS38" s="378">
        <v>0</v>
      </c>
      <c r="AT38" s="378">
        <v>0</v>
      </c>
      <c r="AU38" s="378">
        <v>0</v>
      </c>
      <c r="AV38" s="378">
        <v>0</v>
      </c>
      <c r="AW38" s="378">
        <v>2</v>
      </c>
    </row>
    <row r="39" spans="3:49" x14ac:dyDescent="0.3">
      <c r="C39" s="378">
        <v>30</v>
      </c>
      <c r="D39" s="378">
        <v>6</v>
      </c>
      <c r="E39" s="378">
        <v>2</v>
      </c>
      <c r="F39" s="378">
        <v>6744</v>
      </c>
      <c r="G39" s="378">
        <v>0</v>
      </c>
      <c r="H39" s="378">
        <v>0</v>
      </c>
      <c r="I39" s="378">
        <v>0</v>
      </c>
      <c r="J39" s="378">
        <v>0</v>
      </c>
      <c r="K39" s="378">
        <v>1096</v>
      </c>
      <c r="L39" s="378">
        <v>0</v>
      </c>
      <c r="M39" s="378">
        <v>0</v>
      </c>
      <c r="N39" s="378">
        <v>0</v>
      </c>
      <c r="O39" s="378">
        <v>0</v>
      </c>
      <c r="P39" s="378">
        <v>732</v>
      </c>
      <c r="Q39" s="378">
        <v>1192</v>
      </c>
      <c r="R39" s="378">
        <v>804</v>
      </c>
      <c r="S39" s="378">
        <v>0</v>
      </c>
      <c r="T39" s="378">
        <v>0</v>
      </c>
      <c r="U39" s="378">
        <v>0</v>
      </c>
      <c r="V39" s="378">
        <v>0</v>
      </c>
      <c r="W39" s="378">
        <v>0</v>
      </c>
      <c r="X39" s="378">
        <v>0</v>
      </c>
      <c r="Y39" s="378">
        <v>0</v>
      </c>
      <c r="Z39" s="378">
        <v>0</v>
      </c>
      <c r="AA39" s="378">
        <v>0</v>
      </c>
      <c r="AB39" s="378">
        <v>0</v>
      </c>
      <c r="AC39" s="378">
        <v>0</v>
      </c>
      <c r="AD39" s="378">
        <v>0</v>
      </c>
      <c r="AE39" s="378">
        <v>0</v>
      </c>
      <c r="AF39" s="378">
        <v>0</v>
      </c>
      <c r="AG39" s="378">
        <v>0</v>
      </c>
      <c r="AH39" s="378">
        <v>0</v>
      </c>
      <c r="AI39" s="378">
        <v>0</v>
      </c>
      <c r="AJ39" s="378">
        <v>0</v>
      </c>
      <c r="AK39" s="378">
        <v>0</v>
      </c>
      <c r="AL39" s="378">
        <v>0</v>
      </c>
      <c r="AM39" s="378">
        <v>336</v>
      </c>
      <c r="AN39" s="378">
        <v>0</v>
      </c>
      <c r="AO39" s="378">
        <v>1224</v>
      </c>
      <c r="AP39" s="378">
        <v>0</v>
      </c>
      <c r="AQ39" s="378">
        <v>0</v>
      </c>
      <c r="AR39" s="378">
        <v>1016</v>
      </c>
      <c r="AS39" s="378">
        <v>0</v>
      </c>
      <c r="AT39" s="378">
        <v>0</v>
      </c>
      <c r="AU39" s="378">
        <v>0</v>
      </c>
      <c r="AV39" s="378">
        <v>0</v>
      </c>
      <c r="AW39" s="378">
        <v>344</v>
      </c>
    </row>
    <row r="40" spans="3:49" x14ac:dyDescent="0.3">
      <c r="C40" s="378">
        <v>30</v>
      </c>
      <c r="D40" s="378">
        <v>6</v>
      </c>
      <c r="E40" s="378">
        <v>4</v>
      </c>
      <c r="F40" s="378">
        <v>264.5</v>
      </c>
      <c r="G40" s="378">
        <v>0</v>
      </c>
      <c r="H40" s="378">
        <v>0</v>
      </c>
      <c r="I40" s="378">
        <v>0</v>
      </c>
      <c r="J40" s="378">
        <v>0</v>
      </c>
      <c r="K40" s="378">
        <v>224.5</v>
      </c>
      <c r="L40" s="378">
        <v>0</v>
      </c>
      <c r="M40" s="378">
        <v>0</v>
      </c>
      <c r="N40" s="378">
        <v>0</v>
      </c>
      <c r="O40" s="378">
        <v>0</v>
      </c>
      <c r="P40" s="378">
        <v>0</v>
      </c>
      <c r="Q40" s="378">
        <v>17</v>
      </c>
      <c r="R40" s="378">
        <v>0</v>
      </c>
      <c r="S40" s="378">
        <v>0</v>
      </c>
      <c r="T40" s="378">
        <v>0</v>
      </c>
      <c r="U40" s="378">
        <v>0</v>
      </c>
      <c r="V40" s="378">
        <v>0</v>
      </c>
      <c r="W40" s="378">
        <v>0</v>
      </c>
      <c r="X40" s="378">
        <v>0</v>
      </c>
      <c r="Y40" s="378">
        <v>0</v>
      </c>
      <c r="Z40" s="378">
        <v>0</v>
      </c>
      <c r="AA40" s="378">
        <v>0</v>
      </c>
      <c r="AB40" s="378">
        <v>0</v>
      </c>
      <c r="AC40" s="378">
        <v>0</v>
      </c>
      <c r="AD40" s="378">
        <v>0</v>
      </c>
      <c r="AE40" s="378">
        <v>0</v>
      </c>
      <c r="AF40" s="378">
        <v>0</v>
      </c>
      <c r="AG40" s="378">
        <v>0</v>
      </c>
      <c r="AH40" s="378">
        <v>0</v>
      </c>
      <c r="AI40" s="378">
        <v>0</v>
      </c>
      <c r="AJ40" s="378">
        <v>0</v>
      </c>
      <c r="AK40" s="378">
        <v>0</v>
      </c>
      <c r="AL40" s="378">
        <v>0</v>
      </c>
      <c r="AM40" s="378">
        <v>0</v>
      </c>
      <c r="AN40" s="378">
        <v>0</v>
      </c>
      <c r="AO40" s="378">
        <v>0</v>
      </c>
      <c r="AP40" s="378">
        <v>0</v>
      </c>
      <c r="AQ40" s="378">
        <v>0</v>
      </c>
      <c r="AR40" s="378">
        <v>23</v>
      </c>
      <c r="AS40" s="378">
        <v>0</v>
      </c>
      <c r="AT40" s="378">
        <v>0</v>
      </c>
      <c r="AU40" s="378">
        <v>0</v>
      </c>
      <c r="AV40" s="378">
        <v>0</v>
      </c>
      <c r="AW40" s="378">
        <v>0</v>
      </c>
    </row>
    <row r="41" spans="3:49" x14ac:dyDescent="0.3">
      <c r="C41" s="378">
        <v>30</v>
      </c>
      <c r="D41" s="378">
        <v>6</v>
      </c>
      <c r="E41" s="378">
        <v>6</v>
      </c>
      <c r="F41" s="378">
        <v>1491927</v>
      </c>
      <c r="G41" s="378">
        <v>0</v>
      </c>
      <c r="H41" s="378">
        <v>0</v>
      </c>
      <c r="I41" s="378">
        <v>0</v>
      </c>
      <c r="J41" s="378">
        <v>0</v>
      </c>
      <c r="K41" s="378">
        <v>509943</v>
      </c>
      <c r="L41" s="378">
        <v>0</v>
      </c>
      <c r="M41" s="378">
        <v>0</v>
      </c>
      <c r="N41" s="378">
        <v>0</v>
      </c>
      <c r="O41" s="378">
        <v>0</v>
      </c>
      <c r="P41" s="378">
        <v>160056</v>
      </c>
      <c r="Q41" s="378">
        <v>238752</v>
      </c>
      <c r="R41" s="378">
        <v>183159</v>
      </c>
      <c r="S41" s="378">
        <v>0</v>
      </c>
      <c r="T41" s="378">
        <v>0</v>
      </c>
      <c r="U41" s="378">
        <v>0</v>
      </c>
      <c r="V41" s="378">
        <v>0</v>
      </c>
      <c r="W41" s="378">
        <v>0</v>
      </c>
      <c r="X41" s="378">
        <v>0</v>
      </c>
      <c r="Y41" s="378">
        <v>0</v>
      </c>
      <c r="Z41" s="378">
        <v>0</v>
      </c>
      <c r="AA41" s="378">
        <v>0</v>
      </c>
      <c r="AB41" s="378">
        <v>0</v>
      </c>
      <c r="AC41" s="378">
        <v>0</v>
      </c>
      <c r="AD41" s="378">
        <v>0</v>
      </c>
      <c r="AE41" s="378">
        <v>0</v>
      </c>
      <c r="AF41" s="378">
        <v>0</v>
      </c>
      <c r="AG41" s="378">
        <v>0</v>
      </c>
      <c r="AH41" s="378">
        <v>0</v>
      </c>
      <c r="AI41" s="378">
        <v>0</v>
      </c>
      <c r="AJ41" s="378">
        <v>0</v>
      </c>
      <c r="AK41" s="378">
        <v>0</v>
      </c>
      <c r="AL41" s="378">
        <v>0</v>
      </c>
      <c r="AM41" s="378">
        <v>39252</v>
      </c>
      <c r="AN41" s="378">
        <v>0</v>
      </c>
      <c r="AO41" s="378">
        <v>184376</v>
      </c>
      <c r="AP41" s="378">
        <v>0</v>
      </c>
      <c r="AQ41" s="378">
        <v>0</v>
      </c>
      <c r="AR41" s="378">
        <v>140627</v>
      </c>
      <c r="AS41" s="378">
        <v>0</v>
      </c>
      <c r="AT41" s="378">
        <v>0</v>
      </c>
      <c r="AU41" s="378">
        <v>0</v>
      </c>
      <c r="AV41" s="378">
        <v>0</v>
      </c>
      <c r="AW41" s="378">
        <v>35762</v>
      </c>
    </row>
    <row r="42" spans="3:49" x14ac:dyDescent="0.3">
      <c r="C42" s="378">
        <v>30</v>
      </c>
      <c r="D42" s="378">
        <v>6</v>
      </c>
      <c r="E42" s="378">
        <v>9</v>
      </c>
      <c r="F42" s="378">
        <v>24508</v>
      </c>
      <c r="G42" s="378">
        <v>0</v>
      </c>
      <c r="H42" s="378">
        <v>0</v>
      </c>
      <c r="I42" s="378">
        <v>0</v>
      </c>
      <c r="J42" s="378">
        <v>0</v>
      </c>
      <c r="K42" s="378">
        <v>0</v>
      </c>
      <c r="L42" s="378">
        <v>0</v>
      </c>
      <c r="M42" s="378">
        <v>0</v>
      </c>
      <c r="N42" s="378">
        <v>0</v>
      </c>
      <c r="O42" s="378">
        <v>0</v>
      </c>
      <c r="P42" s="378">
        <v>7500</v>
      </c>
      <c r="Q42" s="378">
        <v>7500</v>
      </c>
      <c r="R42" s="378">
        <v>3000</v>
      </c>
      <c r="S42" s="378">
        <v>0</v>
      </c>
      <c r="T42" s="378">
        <v>0</v>
      </c>
      <c r="U42" s="378">
        <v>0</v>
      </c>
      <c r="V42" s="378">
        <v>0</v>
      </c>
      <c r="W42" s="378">
        <v>0</v>
      </c>
      <c r="X42" s="378">
        <v>0</v>
      </c>
      <c r="Y42" s="378">
        <v>0</v>
      </c>
      <c r="Z42" s="378">
        <v>0</v>
      </c>
      <c r="AA42" s="378">
        <v>0</v>
      </c>
      <c r="AB42" s="378">
        <v>0</v>
      </c>
      <c r="AC42" s="378">
        <v>0</v>
      </c>
      <c r="AD42" s="378">
        <v>0</v>
      </c>
      <c r="AE42" s="378">
        <v>0</v>
      </c>
      <c r="AF42" s="378">
        <v>0</v>
      </c>
      <c r="AG42" s="378">
        <v>0</v>
      </c>
      <c r="AH42" s="378">
        <v>0</v>
      </c>
      <c r="AI42" s="378">
        <v>0</v>
      </c>
      <c r="AJ42" s="378">
        <v>0</v>
      </c>
      <c r="AK42" s="378">
        <v>0</v>
      </c>
      <c r="AL42" s="378">
        <v>0</v>
      </c>
      <c r="AM42" s="378">
        <v>1000</v>
      </c>
      <c r="AN42" s="378">
        <v>0</v>
      </c>
      <c r="AO42" s="378">
        <v>3508</v>
      </c>
      <c r="AP42" s="378">
        <v>0</v>
      </c>
      <c r="AQ42" s="378">
        <v>0</v>
      </c>
      <c r="AR42" s="378">
        <v>2000</v>
      </c>
      <c r="AS42" s="378">
        <v>0</v>
      </c>
      <c r="AT42" s="378">
        <v>0</v>
      </c>
      <c r="AU42" s="378">
        <v>0</v>
      </c>
      <c r="AV42" s="378">
        <v>0</v>
      </c>
      <c r="AW42" s="378">
        <v>0</v>
      </c>
    </row>
    <row r="43" spans="3:49" x14ac:dyDescent="0.3">
      <c r="C43" s="378">
        <v>30</v>
      </c>
      <c r="D43" s="378">
        <v>6</v>
      </c>
      <c r="E43" s="378">
        <v>11</v>
      </c>
      <c r="F43" s="378">
        <v>2585.8778625954201</v>
      </c>
      <c r="G43" s="378">
        <v>0</v>
      </c>
      <c r="H43" s="378">
        <v>0</v>
      </c>
      <c r="I43" s="378">
        <v>0</v>
      </c>
      <c r="J43" s="378">
        <v>1335.8778625954199</v>
      </c>
      <c r="K43" s="378">
        <v>0</v>
      </c>
      <c r="L43" s="378">
        <v>0</v>
      </c>
      <c r="M43" s="378">
        <v>0</v>
      </c>
      <c r="N43" s="378">
        <v>0</v>
      </c>
      <c r="O43" s="378">
        <v>1250</v>
      </c>
      <c r="P43" s="378">
        <v>0</v>
      </c>
      <c r="Q43" s="378">
        <v>0</v>
      </c>
      <c r="R43" s="378">
        <v>0</v>
      </c>
      <c r="S43" s="378">
        <v>0</v>
      </c>
      <c r="T43" s="378">
        <v>0</v>
      </c>
      <c r="U43" s="378">
        <v>0</v>
      </c>
      <c r="V43" s="378">
        <v>0</v>
      </c>
      <c r="W43" s="378">
        <v>0</v>
      </c>
      <c r="X43" s="378">
        <v>0</v>
      </c>
      <c r="Y43" s="378">
        <v>0</v>
      </c>
      <c r="Z43" s="378">
        <v>0</v>
      </c>
      <c r="AA43" s="378">
        <v>0</v>
      </c>
      <c r="AB43" s="378">
        <v>0</v>
      </c>
      <c r="AC43" s="378">
        <v>0</v>
      </c>
      <c r="AD43" s="378">
        <v>0</v>
      </c>
      <c r="AE43" s="378">
        <v>0</v>
      </c>
      <c r="AF43" s="378">
        <v>0</v>
      </c>
      <c r="AG43" s="378">
        <v>0</v>
      </c>
      <c r="AH43" s="378">
        <v>0</v>
      </c>
      <c r="AI43" s="378">
        <v>0</v>
      </c>
      <c r="AJ43" s="378">
        <v>0</v>
      </c>
      <c r="AK43" s="378">
        <v>0</v>
      </c>
      <c r="AL43" s="378">
        <v>0</v>
      </c>
      <c r="AM43" s="378">
        <v>0</v>
      </c>
      <c r="AN43" s="378">
        <v>0</v>
      </c>
      <c r="AO43" s="378">
        <v>0</v>
      </c>
      <c r="AP43" s="378">
        <v>0</v>
      </c>
      <c r="AQ43" s="378">
        <v>0</v>
      </c>
      <c r="AR43" s="378">
        <v>0</v>
      </c>
      <c r="AS43" s="378">
        <v>0</v>
      </c>
      <c r="AT43" s="378">
        <v>0</v>
      </c>
      <c r="AU43" s="378">
        <v>0</v>
      </c>
      <c r="AV43" s="378">
        <v>0</v>
      </c>
      <c r="AW43" s="378">
        <v>0</v>
      </c>
    </row>
    <row r="44" spans="3:49" x14ac:dyDescent="0.3">
      <c r="C44" s="378">
        <v>30</v>
      </c>
      <c r="D44" s="378">
        <v>7</v>
      </c>
      <c r="E44" s="378">
        <v>1</v>
      </c>
      <c r="F44" s="378">
        <v>43.5</v>
      </c>
      <c r="G44" s="378">
        <v>0</v>
      </c>
      <c r="H44" s="378">
        <v>0</v>
      </c>
      <c r="I44" s="378">
        <v>0</v>
      </c>
      <c r="J44" s="378">
        <v>0</v>
      </c>
      <c r="K44" s="378">
        <v>6</v>
      </c>
      <c r="L44" s="378">
        <v>0</v>
      </c>
      <c r="M44" s="378">
        <v>0</v>
      </c>
      <c r="N44" s="378">
        <v>0</v>
      </c>
      <c r="O44" s="378">
        <v>0</v>
      </c>
      <c r="P44" s="378">
        <v>5.5</v>
      </c>
      <c r="Q44" s="378">
        <v>7</v>
      </c>
      <c r="R44" s="378">
        <v>5</v>
      </c>
      <c r="S44" s="378">
        <v>0</v>
      </c>
      <c r="T44" s="378">
        <v>0</v>
      </c>
      <c r="U44" s="378">
        <v>0</v>
      </c>
      <c r="V44" s="378">
        <v>0</v>
      </c>
      <c r="W44" s="378">
        <v>0</v>
      </c>
      <c r="X44" s="378">
        <v>0</v>
      </c>
      <c r="Y44" s="378">
        <v>0</v>
      </c>
      <c r="Z44" s="378">
        <v>0</v>
      </c>
      <c r="AA44" s="378">
        <v>0</v>
      </c>
      <c r="AB44" s="378">
        <v>0</v>
      </c>
      <c r="AC44" s="378">
        <v>0</v>
      </c>
      <c r="AD44" s="378">
        <v>0</v>
      </c>
      <c r="AE44" s="378">
        <v>0</v>
      </c>
      <c r="AF44" s="378">
        <v>0</v>
      </c>
      <c r="AG44" s="378">
        <v>0</v>
      </c>
      <c r="AH44" s="378">
        <v>0</v>
      </c>
      <c r="AI44" s="378">
        <v>0</v>
      </c>
      <c r="AJ44" s="378">
        <v>0</v>
      </c>
      <c r="AK44" s="378">
        <v>0</v>
      </c>
      <c r="AL44" s="378">
        <v>0</v>
      </c>
      <c r="AM44" s="378">
        <v>2</v>
      </c>
      <c r="AN44" s="378">
        <v>0</v>
      </c>
      <c r="AO44" s="378">
        <v>8</v>
      </c>
      <c r="AP44" s="378">
        <v>0</v>
      </c>
      <c r="AQ44" s="378">
        <v>0</v>
      </c>
      <c r="AR44" s="378">
        <v>8</v>
      </c>
      <c r="AS44" s="378">
        <v>0</v>
      </c>
      <c r="AT44" s="378">
        <v>0</v>
      </c>
      <c r="AU44" s="378">
        <v>0</v>
      </c>
      <c r="AV44" s="378">
        <v>0</v>
      </c>
      <c r="AW44" s="378">
        <v>2</v>
      </c>
    </row>
    <row r="45" spans="3:49" x14ac:dyDescent="0.3">
      <c r="C45" s="378">
        <v>30</v>
      </c>
      <c r="D45" s="378">
        <v>7</v>
      </c>
      <c r="E45" s="378">
        <v>2</v>
      </c>
      <c r="F45" s="378">
        <v>4930.5</v>
      </c>
      <c r="G45" s="378">
        <v>0</v>
      </c>
      <c r="H45" s="378">
        <v>0</v>
      </c>
      <c r="I45" s="378">
        <v>0</v>
      </c>
      <c r="J45" s="378">
        <v>0</v>
      </c>
      <c r="K45" s="378">
        <v>648</v>
      </c>
      <c r="L45" s="378">
        <v>0</v>
      </c>
      <c r="M45" s="378">
        <v>0</v>
      </c>
      <c r="N45" s="378">
        <v>0</v>
      </c>
      <c r="O45" s="378">
        <v>0</v>
      </c>
      <c r="P45" s="378">
        <v>634.5</v>
      </c>
      <c r="Q45" s="378">
        <v>696</v>
      </c>
      <c r="R45" s="378">
        <v>600</v>
      </c>
      <c r="S45" s="378">
        <v>0</v>
      </c>
      <c r="T45" s="378">
        <v>0</v>
      </c>
      <c r="U45" s="378">
        <v>0</v>
      </c>
      <c r="V45" s="378">
        <v>0</v>
      </c>
      <c r="W45" s="378">
        <v>0</v>
      </c>
      <c r="X45" s="378">
        <v>0</v>
      </c>
      <c r="Y45" s="378">
        <v>0</v>
      </c>
      <c r="Z45" s="378">
        <v>0</v>
      </c>
      <c r="AA45" s="378">
        <v>0</v>
      </c>
      <c r="AB45" s="378">
        <v>0</v>
      </c>
      <c r="AC45" s="378">
        <v>0</v>
      </c>
      <c r="AD45" s="378">
        <v>0</v>
      </c>
      <c r="AE45" s="378">
        <v>0</v>
      </c>
      <c r="AF45" s="378">
        <v>0</v>
      </c>
      <c r="AG45" s="378">
        <v>0</v>
      </c>
      <c r="AH45" s="378">
        <v>0</v>
      </c>
      <c r="AI45" s="378">
        <v>0</v>
      </c>
      <c r="AJ45" s="378">
        <v>0</v>
      </c>
      <c r="AK45" s="378">
        <v>0</v>
      </c>
      <c r="AL45" s="378">
        <v>0</v>
      </c>
      <c r="AM45" s="378">
        <v>276</v>
      </c>
      <c r="AN45" s="378">
        <v>0</v>
      </c>
      <c r="AO45" s="378">
        <v>888</v>
      </c>
      <c r="AP45" s="378">
        <v>0</v>
      </c>
      <c r="AQ45" s="378">
        <v>0</v>
      </c>
      <c r="AR45" s="378">
        <v>936</v>
      </c>
      <c r="AS45" s="378">
        <v>0</v>
      </c>
      <c r="AT45" s="378">
        <v>0</v>
      </c>
      <c r="AU45" s="378">
        <v>0</v>
      </c>
      <c r="AV45" s="378">
        <v>0</v>
      </c>
      <c r="AW45" s="378">
        <v>252</v>
      </c>
    </row>
    <row r="46" spans="3:49" x14ac:dyDescent="0.3">
      <c r="C46" s="378">
        <v>30</v>
      </c>
      <c r="D46" s="378">
        <v>7</v>
      </c>
      <c r="E46" s="378">
        <v>4</v>
      </c>
      <c r="F46" s="378">
        <v>218</v>
      </c>
      <c r="G46" s="378">
        <v>0</v>
      </c>
      <c r="H46" s="378">
        <v>0</v>
      </c>
      <c r="I46" s="378">
        <v>0</v>
      </c>
      <c r="J46" s="378">
        <v>0</v>
      </c>
      <c r="K46" s="378">
        <v>188</v>
      </c>
      <c r="L46" s="378">
        <v>0</v>
      </c>
      <c r="M46" s="378">
        <v>0</v>
      </c>
      <c r="N46" s="378">
        <v>0</v>
      </c>
      <c r="O46" s="378">
        <v>0</v>
      </c>
      <c r="P46" s="378">
        <v>0</v>
      </c>
      <c r="Q46" s="378">
        <v>18</v>
      </c>
      <c r="R46" s="378">
        <v>0</v>
      </c>
      <c r="S46" s="378">
        <v>0</v>
      </c>
      <c r="T46" s="378">
        <v>0</v>
      </c>
      <c r="U46" s="378">
        <v>0</v>
      </c>
      <c r="V46" s="378">
        <v>0</v>
      </c>
      <c r="W46" s="378">
        <v>0</v>
      </c>
      <c r="X46" s="378">
        <v>0</v>
      </c>
      <c r="Y46" s="378">
        <v>0</v>
      </c>
      <c r="Z46" s="378">
        <v>0</v>
      </c>
      <c r="AA46" s="378">
        <v>0</v>
      </c>
      <c r="AB46" s="378">
        <v>0</v>
      </c>
      <c r="AC46" s="378">
        <v>0</v>
      </c>
      <c r="AD46" s="378">
        <v>0</v>
      </c>
      <c r="AE46" s="378">
        <v>0</v>
      </c>
      <c r="AF46" s="378">
        <v>0</v>
      </c>
      <c r="AG46" s="378">
        <v>0</v>
      </c>
      <c r="AH46" s="378">
        <v>0</v>
      </c>
      <c r="AI46" s="378">
        <v>0</v>
      </c>
      <c r="AJ46" s="378">
        <v>0</v>
      </c>
      <c r="AK46" s="378">
        <v>0</v>
      </c>
      <c r="AL46" s="378">
        <v>0</v>
      </c>
      <c r="AM46" s="378">
        <v>0</v>
      </c>
      <c r="AN46" s="378">
        <v>0</v>
      </c>
      <c r="AO46" s="378">
        <v>0</v>
      </c>
      <c r="AP46" s="378">
        <v>0</v>
      </c>
      <c r="AQ46" s="378">
        <v>0</v>
      </c>
      <c r="AR46" s="378">
        <v>12</v>
      </c>
      <c r="AS46" s="378">
        <v>0</v>
      </c>
      <c r="AT46" s="378">
        <v>0</v>
      </c>
      <c r="AU46" s="378">
        <v>0</v>
      </c>
      <c r="AV46" s="378">
        <v>0</v>
      </c>
      <c r="AW46" s="378">
        <v>0</v>
      </c>
    </row>
    <row r="47" spans="3:49" x14ac:dyDescent="0.3">
      <c r="C47" s="378">
        <v>30</v>
      </c>
      <c r="D47" s="378">
        <v>7</v>
      </c>
      <c r="E47" s="378">
        <v>5</v>
      </c>
      <c r="F47" s="378">
        <v>75.5</v>
      </c>
      <c r="G47" s="378">
        <v>75.5</v>
      </c>
      <c r="H47" s="378">
        <v>0</v>
      </c>
      <c r="I47" s="378">
        <v>0</v>
      </c>
      <c r="J47" s="378">
        <v>0</v>
      </c>
      <c r="K47" s="378">
        <v>0</v>
      </c>
      <c r="L47" s="378">
        <v>0</v>
      </c>
      <c r="M47" s="378">
        <v>0</v>
      </c>
      <c r="N47" s="378">
        <v>0</v>
      </c>
      <c r="O47" s="378">
        <v>0</v>
      </c>
      <c r="P47" s="378">
        <v>0</v>
      </c>
      <c r="Q47" s="378">
        <v>0</v>
      </c>
      <c r="R47" s="378">
        <v>0</v>
      </c>
      <c r="S47" s="378">
        <v>0</v>
      </c>
      <c r="T47" s="378">
        <v>0</v>
      </c>
      <c r="U47" s="378">
        <v>0</v>
      </c>
      <c r="V47" s="378">
        <v>0</v>
      </c>
      <c r="W47" s="378">
        <v>0</v>
      </c>
      <c r="X47" s="378">
        <v>0</v>
      </c>
      <c r="Y47" s="378">
        <v>0</v>
      </c>
      <c r="Z47" s="378">
        <v>0</v>
      </c>
      <c r="AA47" s="378">
        <v>0</v>
      </c>
      <c r="AB47" s="378">
        <v>0</v>
      </c>
      <c r="AC47" s="378">
        <v>0</v>
      </c>
      <c r="AD47" s="378">
        <v>0</v>
      </c>
      <c r="AE47" s="378">
        <v>0</v>
      </c>
      <c r="AF47" s="378">
        <v>0</v>
      </c>
      <c r="AG47" s="378">
        <v>0</v>
      </c>
      <c r="AH47" s="378">
        <v>0</v>
      </c>
      <c r="AI47" s="378">
        <v>0</v>
      </c>
      <c r="AJ47" s="378">
        <v>0</v>
      </c>
      <c r="AK47" s="378">
        <v>0</v>
      </c>
      <c r="AL47" s="378">
        <v>0</v>
      </c>
      <c r="AM47" s="378">
        <v>0</v>
      </c>
      <c r="AN47" s="378">
        <v>0</v>
      </c>
      <c r="AO47" s="378">
        <v>0</v>
      </c>
      <c r="AP47" s="378">
        <v>0</v>
      </c>
      <c r="AQ47" s="378">
        <v>0</v>
      </c>
      <c r="AR47" s="378">
        <v>0</v>
      </c>
      <c r="AS47" s="378">
        <v>0</v>
      </c>
      <c r="AT47" s="378">
        <v>0</v>
      </c>
      <c r="AU47" s="378">
        <v>0</v>
      </c>
      <c r="AV47" s="378">
        <v>0</v>
      </c>
      <c r="AW47" s="378">
        <v>0</v>
      </c>
    </row>
    <row r="48" spans="3:49" x14ac:dyDescent="0.3">
      <c r="C48" s="378">
        <v>30</v>
      </c>
      <c r="D48" s="378">
        <v>7</v>
      </c>
      <c r="E48" s="378">
        <v>6</v>
      </c>
      <c r="F48" s="378">
        <v>1913209</v>
      </c>
      <c r="G48" s="378">
        <v>18875</v>
      </c>
      <c r="H48" s="378">
        <v>0</v>
      </c>
      <c r="I48" s="378">
        <v>0</v>
      </c>
      <c r="J48" s="378">
        <v>0</v>
      </c>
      <c r="K48" s="378">
        <v>579182</v>
      </c>
      <c r="L48" s="378">
        <v>0</v>
      </c>
      <c r="M48" s="378">
        <v>0</v>
      </c>
      <c r="N48" s="378">
        <v>0</v>
      </c>
      <c r="O48" s="378">
        <v>0</v>
      </c>
      <c r="P48" s="378">
        <v>183995</v>
      </c>
      <c r="Q48" s="378">
        <v>318991</v>
      </c>
      <c r="R48" s="378">
        <v>253790</v>
      </c>
      <c r="S48" s="378">
        <v>0</v>
      </c>
      <c r="T48" s="378">
        <v>0</v>
      </c>
      <c r="U48" s="378">
        <v>0</v>
      </c>
      <c r="V48" s="378">
        <v>0</v>
      </c>
      <c r="W48" s="378">
        <v>0</v>
      </c>
      <c r="X48" s="378">
        <v>0</v>
      </c>
      <c r="Y48" s="378">
        <v>0</v>
      </c>
      <c r="Z48" s="378">
        <v>0</v>
      </c>
      <c r="AA48" s="378">
        <v>0</v>
      </c>
      <c r="AB48" s="378">
        <v>0</v>
      </c>
      <c r="AC48" s="378">
        <v>0</v>
      </c>
      <c r="AD48" s="378">
        <v>0</v>
      </c>
      <c r="AE48" s="378">
        <v>0</v>
      </c>
      <c r="AF48" s="378">
        <v>0</v>
      </c>
      <c r="AG48" s="378">
        <v>0</v>
      </c>
      <c r="AH48" s="378">
        <v>0</v>
      </c>
      <c r="AI48" s="378">
        <v>0</v>
      </c>
      <c r="AJ48" s="378">
        <v>0</v>
      </c>
      <c r="AK48" s="378">
        <v>0</v>
      </c>
      <c r="AL48" s="378">
        <v>0</v>
      </c>
      <c r="AM48" s="378">
        <v>55639</v>
      </c>
      <c r="AN48" s="378">
        <v>0</v>
      </c>
      <c r="AO48" s="378">
        <v>242998</v>
      </c>
      <c r="AP48" s="378">
        <v>0</v>
      </c>
      <c r="AQ48" s="378">
        <v>0</v>
      </c>
      <c r="AR48" s="378">
        <v>212911</v>
      </c>
      <c r="AS48" s="378">
        <v>0</v>
      </c>
      <c r="AT48" s="378">
        <v>0</v>
      </c>
      <c r="AU48" s="378">
        <v>0</v>
      </c>
      <c r="AV48" s="378">
        <v>0</v>
      </c>
      <c r="AW48" s="378">
        <v>46828</v>
      </c>
    </row>
    <row r="49" spans="3:49" x14ac:dyDescent="0.3">
      <c r="C49" s="378">
        <v>30</v>
      </c>
      <c r="D49" s="378">
        <v>7</v>
      </c>
      <c r="E49" s="378">
        <v>9</v>
      </c>
      <c r="F49" s="378">
        <v>402793</v>
      </c>
      <c r="G49" s="378">
        <v>0</v>
      </c>
      <c r="H49" s="378">
        <v>0</v>
      </c>
      <c r="I49" s="378">
        <v>0</v>
      </c>
      <c r="J49" s="378">
        <v>0</v>
      </c>
      <c r="K49" s="378">
        <v>121769</v>
      </c>
      <c r="L49" s="378">
        <v>0</v>
      </c>
      <c r="M49" s="378">
        <v>0</v>
      </c>
      <c r="N49" s="378">
        <v>0</v>
      </c>
      <c r="O49" s="378">
        <v>0</v>
      </c>
      <c r="P49" s="378">
        <v>39125</v>
      </c>
      <c r="Q49" s="378">
        <v>64902</v>
      </c>
      <c r="R49" s="378">
        <v>67218</v>
      </c>
      <c r="S49" s="378">
        <v>0</v>
      </c>
      <c r="T49" s="378">
        <v>0</v>
      </c>
      <c r="U49" s="378">
        <v>0</v>
      </c>
      <c r="V49" s="378">
        <v>0</v>
      </c>
      <c r="W49" s="378">
        <v>0</v>
      </c>
      <c r="X49" s="378">
        <v>0</v>
      </c>
      <c r="Y49" s="378">
        <v>0</v>
      </c>
      <c r="Z49" s="378">
        <v>0</v>
      </c>
      <c r="AA49" s="378">
        <v>0</v>
      </c>
      <c r="AB49" s="378">
        <v>0</v>
      </c>
      <c r="AC49" s="378">
        <v>0</v>
      </c>
      <c r="AD49" s="378">
        <v>0</v>
      </c>
      <c r="AE49" s="378">
        <v>0</v>
      </c>
      <c r="AF49" s="378">
        <v>0</v>
      </c>
      <c r="AG49" s="378">
        <v>0</v>
      </c>
      <c r="AH49" s="378">
        <v>0</v>
      </c>
      <c r="AI49" s="378">
        <v>0</v>
      </c>
      <c r="AJ49" s="378">
        <v>0</v>
      </c>
      <c r="AK49" s="378">
        <v>0</v>
      </c>
      <c r="AL49" s="378">
        <v>0</v>
      </c>
      <c r="AM49" s="378">
        <v>10112</v>
      </c>
      <c r="AN49" s="378">
        <v>0</v>
      </c>
      <c r="AO49" s="378">
        <v>46000</v>
      </c>
      <c r="AP49" s="378">
        <v>0</v>
      </c>
      <c r="AQ49" s="378">
        <v>0</v>
      </c>
      <c r="AR49" s="378">
        <v>43000</v>
      </c>
      <c r="AS49" s="378">
        <v>0</v>
      </c>
      <c r="AT49" s="378">
        <v>0</v>
      </c>
      <c r="AU49" s="378">
        <v>0</v>
      </c>
      <c r="AV49" s="378">
        <v>0</v>
      </c>
      <c r="AW49" s="378">
        <v>10667</v>
      </c>
    </row>
    <row r="50" spans="3:49" x14ac:dyDescent="0.3">
      <c r="C50" s="378">
        <v>30</v>
      </c>
      <c r="D50" s="378">
        <v>7</v>
      </c>
      <c r="E50" s="378">
        <v>10</v>
      </c>
      <c r="F50" s="378">
        <v>1450</v>
      </c>
      <c r="G50" s="378">
        <v>0</v>
      </c>
      <c r="H50" s="378">
        <v>0</v>
      </c>
      <c r="I50" s="378">
        <v>0</v>
      </c>
      <c r="J50" s="378">
        <v>1450</v>
      </c>
      <c r="K50" s="378">
        <v>0</v>
      </c>
      <c r="L50" s="378">
        <v>0</v>
      </c>
      <c r="M50" s="378">
        <v>0</v>
      </c>
      <c r="N50" s="378">
        <v>0</v>
      </c>
      <c r="O50" s="378">
        <v>0</v>
      </c>
      <c r="P50" s="378">
        <v>0</v>
      </c>
      <c r="Q50" s="378">
        <v>0</v>
      </c>
      <c r="R50" s="378">
        <v>0</v>
      </c>
      <c r="S50" s="378">
        <v>0</v>
      </c>
      <c r="T50" s="378">
        <v>0</v>
      </c>
      <c r="U50" s="378">
        <v>0</v>
      </c>
      <c r="V50" s="378">
        <v>0</v>
      </c>
      <c r="W50" s="378">
        <v>0</v>
      </c>
      <c r="X50" s="378">
        <v>0</v>
      </c>
      <c r="Y50" s="378">
        <v>0</v>
      </c>
      <c r="Z50" s="378">
        <v>0</v>
      </c>
      <c r="AA50" s="378">
        <v>0</v>
      </c>
      <c r="AB50" s="378">
        <v>0</v>
      </c>
      <c r="AC50" s="378">
        <v>0</v>
      </c>
      <c r="AD50" s="378">
        <v>0</v>
      </c>
      <c r="AE50" s="378">
        <v>0</v>
      </c>
      <c r="AF50" s="378">
        <v>0</v>
      </c>
      <c r="AG50" s="378">
        <v>0</v>
      </c>
      <c r="AH50" s="378">
        <v>0</v>
      </c>
      <c r="AI50" s="378">
        <v>0</v>
      </c>
      <c r="AJ50" s="378">
        <v>0</v>
      </c>
      <c r="AK50" s="378">
        <v>0</v>
      </c>
      <c r="AL50" s="378">
        <v>0</v>
      </c>
      <c r="AM50" s="378">
        <v>0</v>
      </c>
      <c r="AN50" s="378">
        <v>0</v>
      </c>
      <c r="AO50" s="378">
        <v>0</v>
      </c>
      <c r="AP50" s="378">
        <v>0</v>
      </c>
      <c r="AQ50" s="378">
        <v>0</v>
      </c>
      <c r="AR50" s="378">
        <v>0</v>
      </c>
      <c r="AS50" s="378">
        <v>0</v>
      </c>
      <c r="AT50" s="378">
        <v>0</v>
      </c>
      <c r="AU50" s="378">
        <v>0</v>
      </c>
      <c r="AV50" s="378">
        <v>0</v>
      </c>
      <c r="AW50" s="378">
        <v>0</v>
      </c>
    </row>
    <row r="51" spans="3:49" x14ac:dyDescent="0.3">
      <c r="C51" s="378">
        <v>30</v>
      </c>
      <c r="D51" s="378">
        <v>7</v>
      </c>
      <c r="E51" s="378">
        <v>11</v>
      </c>
      <c r="F51" s="378">
        <v>2585.8778625954201</v>
      </c>
      <c r="G51" s="378">
        <v>0</v>
      </c>
      <c r="H51" s="378">
        <v>0</v>
      </c>
      <c r="I51" s="378">
        <v>0</v>
      </c>
      <c r="J51" s="378">
        <v>1335.8778625954199</v>
      </c>
      <c r="K51" s="378">
        <v>0</v>
      </c>
      <c r="L51" s="378">
        <v>0</v>
      </c>
      <c r="M51" s="378">
        <v>0</v>
      </c>
      <c r="N51" s="378">
        <v>0</v>
      </c>
      <c r="O51" s="378">
        <v>1250</v>
      </c>
      <c r="P51" s="378">
        <v>0</v>
      </c>
      <c r="Q51" s="378">
        <v>0</v>
      </c>
      <c r="R51" s="378">
        <v>0</v>
      </c>
      <c r="S51" s="378">
        <v>0</v>
      </c>
      <c r="T51" s="378">
        <v>0</v>
      </c>
      <c r="U51" s="378">
        <v>0</v>
      </c>
      <c r="V51" s="378">
        <v>0</v>
      </c>
      <c r="W51" s="378">
        <v>0</v>
      </c>
      <c r="X51" s="378">
        <v>0</v>
      </c>
      <c r="Y51" s="378">
        <v>0</v>
      </c>
      <c r="Z51" s="378">
        <v>0</v>
      </c>
      <c r="AA51" s="378">
        <v>0</v>
      </c>
      <c r="AB51" s="378">
        <v>0</v>
      </c>
      <c r="AC51" s="378">
        <v>0</v>
      </c>
      <c r="AD51" s="378">
        <v>0</v>
      </c>
      <c r="AE51" s="378">
        <v>0</v>
      </c>
      <c r="AF51" s="378">
        <v>0</v>
      </c>
      <c r="AG51" s="378">
        <v>0</v>
      </c>
      <c r="AH51" s="378">
        <v>0</v>
      </c>
      <c r="AI51" s="378">
        <v>0</v>
      </c>
      <c r="AJ51" s="378">
        <v>0</v>
      </c>
      <c r="AK51" s="378">
        <v>0</v>
      </c>
      <c r="AL51" s="378">
        <v>0</v>
      </c>
      <c r="AM51" s="378">
        <v>0</v>
      </c>
      <c r="AN51" s="378">
        <v>0</v>
      </c>
      <c r="AO51" s="378">
        <v>0</v>
      </c>
      <c r="AP51" s="378">
        <v>0</v>
      </c>
      <c r="AQ51" s="378">
        <v>0</v>
      </c>
      <c r="AR51" s="378">
        <v>0</v>
      </c>
      <c r="AS51" s="378">
        <v>0</v>
      </c>
      <c r="AT51" s="378">
        <v>0</v>
      </c>
      <c r="AU51" s="378">
        <v>0</v>
      </c>
      <c r="AV51" s="378">
        <v>0</v>
      </c>
      <c r="AW51" s="378">
        <v>0</v>
      </c>
    </row>
    <row r="52" spans="3:49" x14ac:dyDescent="0.3">
      <c r="C52" s="378">
        <v>30</v>
      </c>
      <c r="D52" s="378">
        <v>8</v>
      </c>
      <c r="E52" s="378">
        <v>1</v>
      </c>
      <c r="F52" s="378">
        <v>43.5</v>
      </c>
      <c r="G52" s="378">
        <v>0</v>
      </c>
      <c r="H52" s="378">
        <v>0</v>
      </c>
      <c r="I52" s="378">
        <v>0</v>
      </c>
      <c r="J52" s="378">
        <v>0</v>
      </c>
      <c r="K52" s="378">
        <v>6</v>
      </c>
      <c r="L52" s="378">
        <v>0</v>
      </c>
      <c r="M52" s="378">
        <v>0</v>
      </c>
      <c r="N52" s="378">
        <v>0</v>
      </c>
      <c r="O52" s="378">
        <v>0</v>
      </c>
      <c r="P52" s="378">
        <v>5.5</v>
      </c>
      <c r="Q52" s="378">
        <v>7</v>
      </c>
      <c r="R52" s="378">
        <v>5</v>
      </c>
      <c r="S52" s="378">
        <v>0</v>
      </c>
      <c r="T52" s="378">
        <v>0</v>
      </c>
      <c r="U52" s="378">
        <v>0</v>
      </c>
      <c r="V52" s="378">
        <v>0</v>
      </c>
      <c r="W52" s="378">
        <v>0</v>
      </c>
      <c r="X52" s="378">
        <v>0</v>
      </c>
      <c r="Y52" s="378">
        <v>0</v>
      </c>
      <c r="Z52" s="378">
        <v>0</v>
      </c>
      <c r="AA52" s="378">
        <v>0</v>
      </c>
      <c r="AB52" s="378">
        <v>0</v>
      </c>
      <c r="AC52" s="378">
        <v>0</v>
      </c>
      <c r="AD52" s="378">
        <v>0</v>
      </c>
      <c r="AE52" s="378">
        <v>0</v>
      </c>
      <c r="AF52" s="378">
        <v>0</v>
      </c>
      <c r="AG52" s="378">
        <v>0</v>
      </c>
      <c r="AH52" s="378">
        <v>0</v>
      </c>
      <c r="AI52" s="378">
        <v>0</v>
      </c>
      <c r="AJ52" s="378">
        <v>0</v>
      </c>
      <c r="AK52" s="378">
        <v>0</v>
      </c>
      <c r="AL52" s="378">
        <v>0</v>
      </c>
      <c r="AM52" s="378">
        <v>2</v>
      </c>
      <c r="AN52" s="378">
        <v>0</v>
      </c>
      <c r="AO52" s="378">
        <v>8</v>
      </c>
      <c r="AP52" s="378">
        <v>0</v>
      </c>
      <c r="AQ52" s="378">
        <v>0</v>
      </c>
      <c r="AR52" s="378">
        <v>8</v>
      </c>
      <c r="AS52" s="378">
        <v>0</v>
      </c>
      <c r="AT52" s="378">
        <v>0</v>
      </c>
      <c r="AU52" s="378">
        <v>0</v>
      </c>
      <c r="AV52" s="378">
        <v>0</v>
      </c>
      <c r="AW52" s="378">
        <v>2</v>
      </c>
    </row>
    <row r="53" spans="3:49" x14ac:dyDescent="0.3">
      <c r="C53" s="378">
        <v>30</v>
      </c>
      <c r="D53" s="378">
        <v>8</v>
      </c>
      <c r="E53" s="378">
        <v>2</v>
      </c>
      <c r="F53" s="378">
        <v>4960</v>
      </c>
      <c r="G53" s="378">
        <v>0</v>
      </c>
      <c r="H53" s="378">
        <v>0</v>
      </c>
      <c r="I53" s="378">
        <v>0</v>
      </c>
      <c r="J53" s="378">
        <v>0</v>
      </c>
      <c r="K53" s="378">
        <v>776</v>
      </c>
      <c r="L53" s="378">
        <v>0</v>
      </c>
      <c r="M53" s="378">
        <v>0</v>
      </c>
      <c r="N53" s="378">
        <v>0</v>
      </c>
      <c r="O53" s="378">
        <v>0</v>
      </c>
      <c r="P53" s="378">
        <v>576</v>
      </c>
      <c r="Q53" s="378">
        <v>748</v>
      </c>
      <c r="R53" s="378">
        <v>672</v>
      </c>
      <c r="S53" s="378">
        <v>0</v>
      </c>
      <c r="T53" s="378">
        <v>0</v>
      </c>
      <c r="U53" s="378">
        <v>0</v>
      </c>
      <c r="V53" s="378">
        <v>0</v>
      </c>
      <c r="W53" s="378">
        <v>0</v>
      </c>
      <c r="X53" s="378">
        <v>0</v>
      </c>
      <c r="Y53" s="378">
        <v>0</v>
      </c>
      <c r="Z53" s="378">
        <v>0</v>
      </c>
      <c r="AA53" s="378">
        <v>0</v>
      </c>
      <c r="AB53" s="378">
        <v>0</v>
      </c>
      <c r="AC53" s="378">
        <v>0</v>
      </c>
      <c r="AD53" s="378">
        <v>0</v>
      </c>
      <c r="AE53" s="378">
        <v>0</v>
      </c>
      <c r="AF53" s="378">
        <v>0</v>
      </c>
      <c r="AG53" s="378">
        <v>0</v>
      </c>
      <c r="AH53" s="378">
        <v>0</v>
      </c>
      <c r="AI53" s="378">
        <v>0</v>
      </c>
      <c r="AJ53" s="378">
        <v>0</v>
      </c>
      <c r="AK53" s="378">
        <v>0</v>
      </c>
      <c r="AL53" s="378">
        <v>0</v>
      </c>
      <c r="AM53" s="378">
        <v>192</v>
      </c>
      <c r="AN53" s="378">
        <v>0</v>
      </c>
      <c r="AO53" s="378">
        <v>960</v>
      </c>
      <c r="AP53" s="378">
        <v>0</v>
      </c>
      <c r="AQ53" s="378">
        <v>0</v>
      </c>
      <c r="AR53" s="378">
        <v>736</v>
      </c>
      <c r="AS53" s="378">
        <v>0</v>
      </c>
      <c r="AT53" s="378">
        <v>0</v>
      </c>
      <c r="AU53" s="378">
        <v>0</v>
      </c>
      <c r="AV53" s="378">
        <v>0</v>
      </c>
      <c r="AW53" s="378">
        <v>300</v>
      </c>
    </row>
    <row r="54" spans="3:49" x14ac:dyDescent="0.3">
      <c r="C54" s="378">
        <v>30</v>
      </c>
      <c r="D54" s="378">
        <v>8</v>
      </c>
      <c r="E54" s="378">
        <v>3</v>
      </c>
      <c r="F54" s="378">
        <v>23</v>
      </c>
      <c r="G54" s="378">
        <v>0</v>
      </c>
      <c r="H54" s="378">
        <v>0</v>
      </c>
      <c r="I54" s="378">
        <v>0</v>
      </c>
      <c r="J54" s="378">
        <v>0</v>
      </c>
      <c r="K54" s="378">
        <v>23</v>
      </c>
      <c r="L54" s="378">
        <v>0</v>
      </c>
      <c r="M54" s="378">
        <v>0</v>
      </c>
      <c r="N54" s="378">
        <v>0</v>
      </c>
      <c r="O54" s="378">
        <v>0</v>
      </c>
      <c r="P54" s="378">
        <v>0</v>
      </c>
      <c r="Q54" s="378">
        <v>0</v>
      </c>
      <c r="R54" s="378">
        <v>0</v>
      </c>
      <c r="S54" s="378">
        <v>0</v>
      </c>
      <c r="T54" s="378">
        <v>0</v>
      </c>
      <c r="U54" s="378">
        <v>0</v>
      </c>
      <c r="V54" s="378">
        <v>0</v>
      </c>
      <c r="W54" s="378">
        <v>0</v>
      </c>
      <c r="X54" s="378">
        <v>0</v>
      </c>
      <c r="Y54" s="378">
        <v>0</v>
      </c>
      <c r="Z54" s="378">
        <v>0</v>
      </c>
      <c r="AA54" s="378">
        <v>0</v>
      </c>
      <c r="AB54" s="378">
        <v>0</v>
      </c>
      <c r="AC54" s="378">
        <v>0</v>
      </c>
      <c r="AD54" s="378">
        <v>0</v>
      </c>
      <c r="AE54" s="378">
        <v>0</v>
      </c>
      <c r="AF54" s="378">
        <v>0</v>
      </c>
      <c r="AG54" s="378">
        <v>0</v>
      </c>
      <c r="AH54" s="378">
        <v>0</v>
      </c>
      <c r="AI54" s="378">
        <v>0</v>
      </c>
      <c r="AJ54" s="378">
        <v>0</v>
      </c>
      <c r="AK54" s="378">
        <v>0</v>
      </c>
      <c r="AL54" s="378">
        <v>0</v>
      </c>
      <c r="AM54" s="378">
        <v>0</v>
      </c>
      <c r="AN54" s="378">
        <v>0</v>
      </c>
      <c r="AO54" s="378">
        <v>0</v>
      </c>
      <c r="AP54" s="378">
        <v>0</v>
      </c>
      <c r="AQ54" s="378">
        <v>0</v>
      </c>
      <c r="AR54" s="378">
        <v>0</v>
      </c>
      <c r="AS54" s="378">
        <v>0</v>
      </c>
      <c r="AT54" s="378">
        <v>0</v>
      </c>
      <c r="AU54" s="378">
        <v>0</v>
      </c>
      <c r="AV54" s="378">
        <v>0</v>
      </c>
      <c r="AW54" s="378">
        <v>0</v>
      </c>
    </row>
    <row r="55" spans="3:49" x14ac:dyDescent="0.3">
      <c r="C55" s="378">
        <v>30</v>
      </c>
      <c r="D55" s="378">
        <v>8</v>
      </c>
      <c r="E55" s="378">
        <v>4</v>
      </c>
      <c r="F55" s="378">
        <v>171.5</v>
      </c>
      <c r="G55" s="378">
        <v>0</v>
      </c>
      <c r="H55" s="378">
        <v>0</v>
      </c>
      <c r="I55" s="378">
        <v>0</v>
      </c>
      <c r="J55" s="378">
        <v>0</v>
      </c>
      <c r="K55" s="378">
        <v>147.5</v>
      </c>
      <c r="L55" s="378">
        <v>0</v>
      </c>
      <c r="M55" s="378">
        <v>0</v>
      </c>
      <c r="N55" s="378">
        <v>0</v>
      </c>
      <c r="O55" s="378">
        <v>0</v>
      </c>
      <c r="P55" s="378">
        <v>0</v>
      </c>
      <c r="Q55" s="378">
        <v>24</v>
      </c>
      <c r="R55" s="378">
        <v>0</v>
      </c>
      <c r="S55" s="378">
        <v>0</v>
      </c>
      <c r="T55" s="378">
        <v>0</v>
      </c>
      <c r="U55" s="378">
        <v>0</v>
      </c>
      <c r="V55" s="378">
        <v>0</v>
      </c>
      <c r="W55" s="378">
        <v>0</v>
      </c>
      <c r="X55" s="378">
        <v>0</v>
      </c>
      <c r="Y55" s="378">
        <v>0</v>
      </c>
      <c r="Z55" s="378">
        <v>0</v>
      </c>
      <c r="AA55" s="378">
        <v>0</v>
      </c>
      <c r="AB55" s="378">
        <v>0</v>
      </c>
      <c r="AC55" s="378">
        <v>0</v>
      </c>
      <c r="AD55" s="378">
        <v>0</v>
      </c>
      <c r="AE55" s="378">
        <v>0</v>
      </c>
      <c r="AF55" s="378">
        <v>0</v>
      </c>
      <c r="AG55" s="378">
        <v>0</v>
      </c>
      <c r="AH55" s="378">
        <v>0</v>
      </c>
      <c r="AI55" s="378">
        <v>0</v>
      </c>
      <c r="AJ55" s="378">
        <v>0</v>
      </c>
      <c r="AK55" s="378">
        <v>0</v>
      </c>
      <c r="AL55" s="378">
        <v>0</v>
      </c>
      <c r="AM55" s="378">
        <v>0</v>
      </c>
      <c r="AN55" s="378">
        <v>0</v>
      </c>
      <c r="AO55" s="378">
        <v>0</v>
      </c>
      <c r="AP55" s="378">
        <v>0</v>
      </c>
      <c r="AQ55" s="378">
        <v>0</v>
      </c>
      <c r="AR55" s="378">
        <v>0</v>
      </c>
      <c r="AS55" s="378">
        <v>0</v>
      </c>
      <c r="AT55" s="378">
        <v>0</v>
      </c>
      <c r="AU55" s="378">
        <v>0</v>
      </c>
      <c r="AV55" s="378">
        <v>0</v>
      </c>
      <c r="AW55" s="378">
        <v>0</v>
      </c>
    </row>
    <row r="56" spans="3:49" x14ac:dyDescent="0.3">
      <c r="C56" s="378">
        <v>30</v>
      </c>
      <c r="D56" s="378">
        <v>8</v>
      </c>
      <c r="E56" s="378">
        <v>5</v>
      </c>
      <c r="F56" s="378">
        <v>12</v>
      </c>
      <c r="G56" s="378">
        <v>12</v>
      </c>
      <c r="H56" s="378">
        <v>0</v>
      </c>
      <c r="I56" s="378">
        <v>0</v>
      </c>
      <c r="J56" s="378">
        <v>0</v>
      </c>
      <c r="K56" s="378">
        <v>0</v>
      </c>
      <c r="L56" s="378">
        <v>0</v>
      </c>
      <c r="M56" s="378">
        <v>0</v>
      </c>
      <c r="N56" s="378">
        <v>0</v>
      </c>
      <c r="O56" s="378">
        <v>0</v>
      </c>
      <c r="P56" s="378">
        <v>0</v>
      </c>
      <c r="Q56" s="378">
        <v>0</v>
      </c>
      <c r="R56" s="378">
        <v>0</v>
      </c>
      <c r="S56" s="378">
        <v>0</v>
      </c>
      <c r="T56" s="378">
        <v>0</v>
      </c>
      <c r="U56" s="378">
        <v>0</v>
      </c>
      <c r="V56" s="378">
        <v>0</v>
      </c>
      <c r="W56" s="378">
        <v>0</v>
      </c>
      <c r="X56" s="378">
        <v>0</v>
      </c>
      <c r="Y56" s="378">
        <v>0</v>
      </c>
      <c r="Z56" s="378">
        <v>0</v>
      </c>
      <c r="AA56" s="378">
        <v>0</v>
      </c>
      <c r="AB56" s="378">
        <v>0</v>
      </c>
      <c r="AC56" s="378">
        <v>0</v>
      </c>
      <c r="AD56" s="378">
        <v>0</v>
      </c>
      <c r="AE56" s="378">
        <v>0</v>
      </c>
      <c r="AF56" s="378">
        <v>0</v>
      </c>
      <c r="AG56" s="378">
        <v>0</v>
      </c>
      <c r="AH56" s="378">
        <v>0</v>
      </c>
      <c r="AI56" s="378">
        <v>0</v>
      </c>
      <c r="AJ56" s="378">
        <v>0</v>
      </c>
      <c r="AK56" s="378">
        <v>0</v>
      </c>
      <c r="AL56" s="378">
        <v>0</v>
      </c>
      <c r="AM56" s="378">
        <v>0</v>
      </c>
      <c r="AN56" s="378">
        <v>0</v>
      </c>
      <c r="AO56" s="378">
        <v>0</v>
      </c>
      <c r="AP56" s="378">
        <v>0</v>
      </c>
      <c r="AQ56" s="378">
        <v>0</v>
      </c>
      <c r="AR56" s="378">
        <v>0</v>
      </c>
      <c r="AS56" s="378">
        <v>0</v>
      </c>
      <c r="AT56" s="378">
        <v>0</v>
      </c>
      <c r="AU56" s="378">
        <v>0</v>
      </c>
      <c r="AV56" s="378">
        <v>0</v>
      </c>
      <c r="AW56" s="378">
        <v>0</v>
      </c>
    </row>
    <row r="57" spans="3:49" x14ac:dyDescent="0.3">
      <c r="C57" s="378">
        <v>30</v>
      </c>
      <c r="D57" s="378">
        <v>8</v>
      </c>
      <c r="E57" s="378">
        <v>6</v>
      </c>
      <c r="F57" s="378">
        <v>1410036</v>
      </c>
      <c r="G57" s="378">
        <v>3000</v>
      </c>
      <c r="H57" s="378">
        <v>0</v>
      </c>
      <c r="I57" s="378">
        <v>0</v>
      </c>
      <c r="J57" s="378">
        <v>0</v>
      </c>
      <c r="K57" s="378">
        <v>428839</v>
      </c>
      <c r="L57" s="378">
        <v>0</v>
      </c>
      <c r="M57" s="378">
        <v>0</v>
      </c>
      <c r="N57" s="378">
        <v>0</v>
      </c>
      <c r="O57" s="378">
        <v>0</v>
      </c>
      <c r="P57" s="378">
        <v>139872</v>
      </c>
      <c r="Q57" s="378">
        <v>242352</v>
      </c>
      <c r="R57" s="378">
        <v>187559</v>
      </c>
      <c r="S57" s="378">
        <v>0</v>
      </c>
      <c r="T57" s="378">
        <v>0</v>
      </c>
      <c r="U57" s="378">
        <v>0</v>
      </c>
      <c r="V57" s="378">
        <v>0</v>
      </c>
      <c r="W57" s="378">
        <v>0</v>
      </c>
      <c r="X57" s="378">
        <v>0</v>
      </c>
      <c r="Y57" s="378">
        <v>0</v>
      </c>
      <c r="Z57" s="378">
        <v>0</v>
      </c>
      <c r="AA57" s="378">
        <v>0</v>
      </c>
      <c r="AB57" s="378">
        <v>0</v>
      </c>
      <c r="AC57" s="378">
        <v>0</v>
      </c>
      <c r="AD57" s="378">
        <v>0</v>
      </c>
      <c r="AE57" s="378">
        <v>0</v>
      </c>
      <c r="AF57" s="378">
        <v>0</v>
      </c>
      <c r="AG57" s="378">
        <v>0</v>
      </c>
      <c r="AH57" s="378">
        <v>0</v>
      </c>
      <c r="AI57" s="378">
        <v>0</v>
      </c>
      <c r="AJ57" s="378">
        <v>0</v>
      </c>
      <c r="AK57" s="378">
        <v>0</v>
      </c>
      <c r="AL57" s="378">
        <v>0</v>
      </c>
      <c r="AM57" s="378">
        <v>39420</v>
      </c>
      <c r="AN57" s="378">
        <v>0</v>
      </c>
      <c r="AO57" s="378">
        <v>182740</v>
      </c>
      <c r="AP57" s="378">
        <v>0</v>
      </c>
      <c r="AQ57" s="378">
        <v>0</v>
      </c>
      <c r="AR57" s="378">
        <v>149326</v>
      </c>
      <c r="AS57" s="378">
        <v>0</v>
      </c>
      <c r="AT57" s="378">
        <v>0</v>
      </c>
      <c r="AU57" s="378">
        <v>0</v>
      </c>
      <c r="AV57" s="378">
        <v>0</v>
      </c>
      <c r="AW57" s="378">
        <v>36928</v>
      </c>
    </row>
    <row r="58" spans="3:49" x14ac:dyDescent="0.3">
      <c r="C58" s="378">
        <v>30</v>
      </c>
      <c r="D58" s="378">
        <v>8</v>
      </c>
      <c r="E58" s="378">
        <v>10</v>
      </c>
      <c r="F58" s="378">
        <v>3400</v>
      </c>
      <c r="G58" s="378">
        <v>0</v>
      </c>
      <c r="H58" s="378">
        <v>0</v>
      </c>
      <c r="I58" s="378">
        <v>0</v>
      </c>
      <c r="J58" s="378">
        <v>0</v>
      </c>
      <c r="K58" s="378">
        <v>0</v>
      </c>
      <c r="L58" s="378">
        <v>0</v>
      </c>
      <c r="M58" s="378">
        <v>0</v>
      </c>
      <c r="N58" s="378">
        <v>0</v>
      </c>
      <c r="O58" s="378">
        <v>3400</v>
      </c>
      <c r="P58" s="378">
        <v>0</v>
      </c>
      <c r="Q58" s="378">
        <v>0</v>
      </c>
      <c r="R58" s="378">
        <v>0</v>
      </c>
      <c r="S58" s="378">
        <v>0</v>
      </c>
      <c r="T58" s="378">
        <v>0</v>
      </c>
      <c r="U58" s="378">
        <v>0</v>
      </c>
      <c r="V58" s="378">
        <v>0</v>
      </c>
      <c r="W58" s="378">
        <v>0</v>
      </c>
      <c r="X58" s="378">
        <v>0</v>
      </c>
      <c r="Y58" s="378">
        <v>0</v>
      </c>
      <c r="Z58" s="378">
        <v>0</v>
      </c>
      <c r="AA58" s="378">
        <v>0</v>
      </c>
      <c r="AB58" s="378">
        <v>0</v>
      </c>
      <c r="AC58" s="378">
        <v>0</v>
      </c>
      <c r="AD58" s="378">
        <v>0</v>
      </c>
      <c r="AE58" s="378">
        <v>0</v>
      </c>
      <c r="AF58" s="378">
        <v>0</v>
      </c>
      <c r="AG58" s="378">
        <v>0</v>
      </c>
      <c r="AH58" s="378">
        <v>0</v>
      </c>
      <c r="AI58" s="378">
        <v>0</v>
      </c>
      <c r="AJ58" s="378">
        <v>0</v>
      </c>
      <c r="AK58" s="378">
        <v>0</v>
      </c>
      <c r="AL58" s="378">
        <v>0</v>
      </c>
      <c r="AM58" s="378">
        <v>0</v>
      </c>
      <c r="AN58" s="378">
        <v>0</v>
      </c>
      <c r="AO58" s="378">
        <v>0</v>
      </c>
      <c r="AP58" s="378">
        <v>0</v>
      </c>
      <c r="AQ58" s="378">
        <v>0</v>
      </c>
      <c r="AR58" s="378">
        <v>0</v>
      </c>
      <c r="AS58" s="378">
        <v>0</v>
      </c>
      <c r="AT58" s="378">
        <v>0</v>
      </c>
      <c r="AU58" s="378">
        <v>0</v>
      </c>
      <c r="AV58" s="378">
        <v>0</v>
      </c>
      <c r="AW58" s="378">
        <v>0</v>
      </c>
    </row>
    <row r="59" spans="3:49" x14ac:dyDescent="0.3">
      <c r="C59" s="378">
        <v>30</v>
      </c>
      <c r="D59" s="378">
        <v>8</v>
      </c>
      <c r="E59" s="378">
        <v>11</v>
      </c>
      <c r="F59" s="378">
        <v>2585.8778625954201</v>
      </c>
      <c r="G59" s="378">
        <v>0</v>
      </c>
      <c r="H59" s="378">
        <v>0</v>
      </c>
      <c r="I59" s="378">
        <v>0</v>
      </c>
      <c r="J59" s="378">
        <v>1335.8778625954199</v>
      </c>
      <c r="K59" s="378">
        <v>0</v>
      </c>
      <c r="L59" s="378">
        <v>0</v>
      </c>
      <c r="M59" s="378">
        <v>0</v>
      </c>
      <c r="N59" s="378">
        <v>0</v>
      </c>
      <c r="O59" s="378">
        <v>1250</v>
      </c>
      <c r="P59" s="378">
        <v>0</v>
      </c>
      <c r="Q59" s="378">
        <v>0</v>
      </c>
      <c r="R59" s="378">
        <v>0</v>
      </c>
      <c r="S59" s="378">
        <v>0</v>
      </c>
      <c r="T59" s="378">
        <v>0</v>
      </c>
      <c r="U59" s="378">
        <v>0</v>
      </c>
      <c r="V59" s="378">
        <v>0</v>
      </c>
      <c r="W59" s="378">
        <v>0</v>
      </c>
      <c r="X59" s="378">
        <v>0</v>
      </c>
      <c r="Y59" s="378">
        <v>0</v>
      </c>
      <c r="Z59" s="378">
        <v>0</v>
      </c>
      <c r="AA59" s="378">
        <v>0</v>
      </c>
      <c r="AB59" s="378">
        <v>0</v>
      </c>
      <c r="AC59" s="378">
        <v>0</v>
      </c>
      <c r="AD59" s="378">
        <v>0</v>
      </c>
      <c r="AE59" s="378">
        <v>0</v>
      </c>
      <c r="AF59" s="378">
        <v>0</v>
      </c>
      <c r="AG59" s="378">
        <v>0</v>
      </c>
      <c r="AH59" s="378">
        <v>0</v>
      </c>
      <c r="AI59" s="378">
        <v>0</v>
      </c>
      <c r="AJ59" s="378">
        <v>0</v>
      </c>
      <c r="AK59" s="378">
        <v>0</v>
      </c>
      <c r="AL59" s="378">
        <v>0</v>
      </c>
      <c r="AM59" s="378">
        <v>0</v>
      </c>
      <c r="AN59" s="378">
        <v>0</v>
      </c>
      <c r="AO59" s="378">
        <v>0</v>
      </c>
      <c r="AP59" s="378">
        <v>0</v>
      </c>
      <c r="AQ59" s="378">
        <v>0</v>
      </c>
      <c r="AR59" s="378">
        <v>0</v>
      </c>
      <c r="AS59" s="378">
        <v>0</v>
      </c>
      <c r="AT59" s="378">
        <v>0</v>
      </c>
      <c r="AU59" s="378">
        <v>0</v>
      </c>
      <c r="AV59" s="378">
        <v>0</v>
      </c>
      <c r="AW59" s="378">
        <v>0</v>
      </c>
    </row>
    <row r="60" spans="3:49" x14ac:dyDescent="0.3">
      <c r="C60" s="378">
        <v>30</v>
      </c>
      <c r="D60" s="378">
        <v>9</v>
      </c>
      <c r="E60" s="378">
        <v>1</v>
      </c>
      <c r="F60" s="378">
        <v>42.8</v>
      </c>
      <c r="G60" s="378">
        <v>0</v>
      </c>
      <c r="H60" s="378">
        <v>0</v>
      </c>
      <c r="I60" s="378">
        <v>0.8</v>
      </c>
      <c r="J60" s="378">
        <v>0</v>
      </c>
      <c r="K60" s="378">
        <v>6</v>
      </c>
      <c r="L60" s="378">
        <v>0</v>
      </c>
      <c r="M60" s="378">
        <v>0</v>
      </c>
      <c r="N60" s="378">
        <v>0</v>
      </c>
      <c r="O60" s="378">
        <v>0</v>
      </c>
      <c r="P60" s="378">
        <v>5</v>
      </c>
      <c r="Q60" s="378">
        <v>7</v>
      </c>
      <c r="R60" s="378">
        <v>5</v>
      </c>
      <c r="S60" s="378">
        <v>0</v>
      </c>
      <c r="T60" s="378">
        <v>0</v>
      </c>
      <c r="U60" s="378">
        <v>0</v>
      </c>
      <c r="V60" s="378">
        <v>0</v>
      </c>
      <c r="W60" s="378">
        <v>0</v>
      </c>
      <c r="X60" s="378">
        <v>0</v>
      </c>
      <c r="Y60" s="378">
        <v>0</v>
      </c>
      <c r="Z60" s="378">
        <v>0</v>
      </c>
      <c r="AA60" s="378">
        <v>0</v>
      </c>
      <c r="AB60" s="378">
        <v>0</v>
      </c>
      <c r="AC60" s="378">
        <v>0</v>
      </c>
      <c r="AD60" s="378">
        <v>0</v>
      </c>
      <c r="AE60" s="378">
        <v>0</v>
      </c>
      <c r="AF60" s="378">
        <v>0</v>
      </c>
      <c r="AG60" s="378">
        <v>0</v>
      </c>
      <c r="AH60" s="378">
        <v>0</v>
      </c>
      <c r="AI60" s="378">
        <v>0</v>
      </c>
      <c r="AJ60" s="378">
        <v>0</v>
      </c>
      <c r="AK60" s="378">
        <v>0</v>
      </c>
      <c r="AL60" s="378">
        <v>0</v>
      </c>
      <c r="AM60" s="378">
        <v>2</v>
      </c>
      <c r="AN60" s="378">
        <v>0</v>
      </c>
      <c r="AO60" s="378">
        <v>8</v>
      </c>
      <c r="AP60" s="378">
        <v>0</v>
      </c>
      <c r="AQ60" s="378">
        <v>0</v>
      </c>
      <c r="AR60" s="378">
        <v>7</v>
      </c>
      <c r="AS60" s="378">
        <v>0</v>
      </c>
      <c r="AT60" s="378">
        <v>0</v>
      </c>
      <c r="AU60" s="378">
        <v>0</v>
      </c>
      <c r="AV60" s="378">
        <v>0</v>
      </c>
      <c r="AW60" s="378">
        <v>2</v>
      </c>
    </row>
    <row r="61" spans="3:49" x14ac:dyDescent="0.3">
      <c r="C61" s="378">
        <v>30</v>
      </c>
      <c r="D61" s="378">
        <v>9</v>
      </c>
      <c r="E61" s="378">
        <v>2</v>
      </c>
      <c r="F61" s="378">
        <v>6030.5</v>
      </c>
      <c r="G61" s="378">
        <v>0</v>
      </c>
      <c r="H61" s="378">
        <v>0</v>
      </c>
      <c r="I61" s="378">
        <v>140.5</v>
      </c>
      <c r="J61" s="378">
        <v>0</v>
      </c>
      <c r="K61" s="378">
        <v>992</v>
      </c>
      <c r="L61" s="378">
        <v>0</v>
      </c>
      <c r="M61" s="378">
        <v>0</v>
      </c>
      <c r="N61" s="378">
        <v>0</v>
      </c>
      <c r="O61" s="378">
        <v>0</v>
      </c>
      <c r="P61" s="378">
        <v>720</v>
      </c>
      <c r="Q61" s="378">
        <v>1020</v>
      </c>
      <c r="R61" s="378">
        <v>648</v>
      </c>
      <c r="S61" s="378">
        <v>0</v>
      </c>
      <c r="T61" s="378">
        <v>0</v>
      </c>
      <c r="U61" s="378">
        <v>0</v>
      </c>
      <c r="V61" s="378">
        <v>0</v>
      </c>
      <c r="W61" s="378">
        <v>0</v>
      </c>
      <c r="X61" s="378">
        <v>0</v>
      </c>
      <c r="Y61" s="378">
        <v>0</v>
      </c>
      <c r="Z61" s="378">
        <v>0</v>
      </c>
      <c r="AA61" s="378">
        <v>0</v>
      </c>
      <c r="AB61" s="378">
        <v>0</v>
      </c>
      <c r="AC61" s="378">
        <v>0</v>
      </c>
      <c r="AD61" s="378">
        <v>0</v>
      </c>
      <c r="AE61" s="378">
        <v>0</v>
      </c>
      <c r="AF61" s="378">
        <v>0</v>
      </c>
      <c r="AG61" s="378">
        <v>0</v>
      </c>
      <c r="AH61" s="378">
        <v>0</v>
      </c>
      <c r="AI61" s="378">
        <v>0</v>
      </c>
      <c r="AJ61" s="378">
        <v>0</v>
      </c>
      <c r="AK61" s="378">
        <v>0</v>
      </c>
      <c r="AL61" s="378">
        <v>0</v>
      </c>
      <c r="AM61" s="378">
        <v>288</v>
      </c>
      <c r="AN61" s="378">
        <v>0</v>
      </c>
      <c r="AO61" s="378">
        <v>1206</v>
      </c>
      <c r="AP61" s="378">
        <v>0</v>
      </c>
      <c r="AQ61" s="378">
        <v>0</v>
      </c>
      <c r="AR61" s="378">
        <v>756</v>
      </c>
      <c r="AS61" s="378">
        <v>0</v>
      </c>
      <c r="AT61" s="378">
        <v>0</v>
      </c>
      <c r="AU61" s="378">
        <v>0</v>
      </c>
      <c r="AV61" s="378">
        <v>0</v>
      </c>
      <c r="AW61" s="378">
        <v>260</v>
      </c>
    </row>
    <row r="62" spans="3:49" x14ac:dyDescent="0.3">
      <c r="C62" s="378">
        <v>30</v>
      </c>
      <c r="D62" s="378">
        <v>9</v>
      </c>
      <c r="E62" s="378">
        <v>3</v>
      </c>
      <c r="F62" s="378">
        <v>11.5</v>
      </c>
      <c r="G62" s="378">
        <v>0</v>
      </c>
      <c r="H62" s="378">
        <v>0</v>
      </c>
      <c r="I62" s="378">
        <v>0</v>
      </c>
      <c r="J62" s="378">
        <v>0</v>
      </c>
      <c r="K62" s="378">
        <v>11.5</v>
      </c>
      <c r="L62" s="378">
        <v>0</v>
      </c>
      <c r="M62" s="378">
        <v>0</v>
      </c>
      <c r="N62" s="378">
        <v>0</v>
      </c>
      <c r="O62" s="378">
        <v>0</v>
      </c>
      <c r="P62" s="378">
        <v>0</v>
      </c>
      <c r="Q62" s="378">
        <v>0</v>
      </c>
      <c r="R62" s="378">
        <v>0</v>
      </c>
      <c r="S62" s="378">
        <v>0</v>
      </c>
      <c r="T62" s="378">
        <v>0</v>
      </c>
      <c r="U62" s="378">
        <v>0</v>
      </c>
      <c r="V62" s="378">
        <v>0</v>
      </c>
      <c r="W62" s="378">
        <v>0</v>
      </c>
      <c r="X62" s="378">
        <v>0</v>
      </c>
      <c r="Y62" s="378">
        <v>0</v>
      </c>
      <c r="Z62" s="378">
        <v>0</v>
      </c>
      <c r="AA62" s="378">
        <v>0</v>
      </c>
      <c r="AB62" s="378">
        <v>0</v>
      </c>
      <c r="AC62" s="378">
        <v>0</v>
      </c>
      <c r="AD62" s="378">
        <v>0</v>
      </c>
      <c r="AE62" s="378">
        <v>0</v>
      </c>
      <c r="AF62" s="378">
        <v>0</v>
      </c>
      <c r="AG62" s="378">
        <v>0</v>
      </c>
      <c r="AH62" s="378">
        <v>0</v>
      </c>
      <c r="AI62" s="378">
        <v>0</v>
      </c>
      <c r="AJ62" s="378">
        <v>0</v>
      </c>
      <c r="AK62" s="378">
        <v>0</v>
      </c>
      <c r="AL62" s="378">
        <v>0</v>
      </c>
      <c r="AM62" s="378">
        <v>0</v>
      </c>
      <c r="AN62" s="378">
        <v>0</v>
      </c>
      <c r="AO62" s="378">
        <v>0</v>
      </c>
      <c r="AP62" s="378">
        <v>0</v>
      </c>
      <c r="AQ62" s="378">
        <v>0</v>
      </c>
      <c r="AR62" s="378">
        <v>0</v>
      </c>
      <c r="AS62" s="378">
        <v>0</v>
      </c>
      <c r="AT62" s="378">
        <v>0</v>
      </c>
      <c r="AU62" s="378">
        <v>0</v>
      </c>
      <c r="AV62" s="378">
        <v>0</v>
      </c>
      <c r="AW62" s="378">
        <v>0</v>
      </c>
    </row>
    <row r="63" spans="3:49" x14ac:dyDescent="0.3">
      <c r="C63" s="378">
        <v>30</v>
      </c>
      <c r="D63" s="378">
        <v>9</v>
      </c>
      <c r="E63" s="378">
        <v>4</v>
      </c>
      <c r="F63" s="378">
        <v>202</v>
      </c>
      <c r="G63" s="378">
        <v>0</v>
      </c>
      <c r="H63" s="378">
        <v>0</v>
      </c>
      <c r="I63" s="378">
        <v>0</v>
      </c>
      <c r="J63" s="378">
        <v>0</v>
      </c>
      <c r="K63" s="378">
        <v>194</v>
      </c>
      <c r="L63" s="378">
        <v>0</v>
      </c>
      <c r="M63" s="378">
        <v>0</v>
      </c>
      <c r="N63" s="378">
        <v>0</v>
      </c>
      <c r="O63" s="378">
        <v>0</v>
      </c>
      <c r="P63" s="378">
        <v>0</v>
      </c>
      <c r="Q63" s="378">
        <v>0</v>
      </c>
      <c r="R63" s="378">
        <v>0</v>
      </c>
      <c r="S63" s="378">
        <v>0</v>
      </c>
      <c r="T63" s="378">
        <v>0</v>
      </c>
      <c r="U63" s="378">
        <v>0</v>
      </c>
      <c r="V63" s="378">
        <v>0</v>
      </c>
      <c r="W63" s="378">
        <v>0</v>
      </c>
      <c r="X63" s="378">
        <v>0</v>
      </c>
      <c r="Y63" s="378">
        <v>0</v>
      </c>
      <c r="Z63" s="378">
        <v>0</v>
      </c>
      <c r="AA63" s="378">
        <v>0</v>
      </c>
      <c r="AB63" s="378">
        <v>0</v>
      </c>
      <c r="AC63" s="378">
        <v>0</v>
      </c>
      <c r="AD63" s="378">
        <v>0</v>
      </c>
      <c r="AE63" s="378">
        <v>0</v>
      </c>
      <c r="AF63" s="378">
        <v>0</v>
      </c>
      <c r="AG63" s="378">
        <v>0</v>
      </c>
      <c r="AH63" s="378">
        <v>0</v>
      </c>
      <c r="AI63" s="378">
        <v>0</v>
      </c>
      <c r="AJ63" s="378">
        <v>0</v>
      </c>
      <c r="AK63" s="378">
        <v>0</v>
      </c>
      <c r="AL63" s="378">
        <v>0</v>
      </c>
      <c r="AM63" s="378">
        <v>0</v>
      </c>
      <c r="AN63" s="378">
        <v>0</v>
      </c>
      <c r="AO63" s="378">
        <v>0</v>
      </c>
      <c r="AP63" s="378">
        <v>0</v>
      </c>
      <c r="AQ63" s="378">
        <v>0</v>
      </c>
      <c r="AR63" s="378">
        <v>8</v>
      </c>
      <c r="AS63" s="378">
        <v>0</v>
      </c>
      <c r="AT63" s="378">
        <v>0</v>
      </c>
      <c r="AU63" s="378">
        <v>0</v>
      </c>
      <c r="AV63" s="378">
        <v>0</v>
      </c>
      <c r="AW63" s="378">
        <v>0</v>
      </c>
    </row>
    <row r="64" spans="3:49" x14ac:dyDescent="0.3">
      <c r="C64" s="378">
        <v>30</v>
      </c>
      <c r="D64" s="378">
        <v>9</v>
      </c>
      <c r="E64" s="378">
        <v>6</v>
      </c>
      <c r="F64" s="378">
        <v>1432949</v>
      </c>
      <c r="G64" s="378">
        <v>0</v>
      </c>
      <c r="H64" s="378">
        <v>0</v>
      </c>
      <c r="I64" s="378">
        <v>21464</v>
      </c>
      <c r="J64" s="378">
        <v>0</v>
      </c>
      <c r="K64" s="378">
        <v>442134</v>
      </c>
      <c r="L64" s="378">
        <v>0</v>
      </c>
      <c r="M64" s="378">
        <v>0</v>
      </c>
      <c r="N64" s="378">
        <v>0</v>
      </c>
      <c r="O64" s="378">
        <v>0</v>
      </c>
      <c r="P64" s="378">
        <v>159942</v>
      </c>
      <c r="Q64" s="378">
        <v>235894</v>
      </c>
      <c r="R64" s="378">
        <v>182052</v>
      </c>
      <c r="S64" s="378">
        <v>0</v>
      </c>
      <c r="T64" s="378">
        <v>0</v>
      </c>
      <c r="U64" s="378">
        <v>0</v>
      </c>
      <c r="V64" s="378">
        <v>0</v>
      </c>
      <c r="W64" s="378">
        <v>0</v>
      </c>
      <c r="X64" s="378">
        <v>0</v>
      </c>
      <c r="Y64" s="378">
        <v>0</v>
      </c>
      <c r="Z64" s="378">
        <v>0</v>
      </c>
      <c r="AA64" s="378">
        <v>0</v>
      </c>
      <c r="AB64" s="378">
        <v>0</v>
      </c>
      <c r="AC64" s="378">
        <v>0</v>
      </c>
      <c r="AD64" s="378">
        <v>0</v>
      </c>
      <c r="AE64" s="378">
        <v>0</v>
      </c>
      <c r="AF64" s="378">
        <v>0</v>
      </c>
      <c r="AG64" s="378">
        <v>0</v>
      </c>
      <c r="AH64" s="378">
        <v>0</v>
      </c>
      <c r="AI64" s="378">
        <v>0</v>
      </c>
      <c r="AJ64" s="378">
        <v>0</v>
      </c>
      <c r="AK64" s="378">
        <v>0</v>
      </c>
      <c r="AL64" s="378">
        <v>0</v>
      </c>
      <c r="AM64" s="378">
        <v>40336</v>
      </c>
      <c r="AN64" s="378">
        <v>0</v>
      </c>
      <c r="AO64" s="378">
        <v>184683</v>
      </c>
      <c r="AP64" s="378">
        <v>0</v>
      </c>
      <c r="AQ64" s="378">
        <v>0</v>
      </c>
      <c r="AR64" s="378">
        <v>129883</v>
      </c>
      <c r="AS64" s="378">
        <v>0</v>
      </c>
      <c r="AT64" s="378">
        <v>0</v>
      </c>
      <c r="AU64" s="378">
        <v>0</v>
      </c>
      <c r="AV64" s="378">
        <v>0</v>
      </c>
      <c r="AW64" s="378">
        <v>36561</v>
      </c>
    </row>
    <row r="65" spans="3:49" x14ac:dyDescent="0.3">
      <c r="C65" s="378">
        <v>30</v>
      </c>
      <c r="D65" s="378">
        <v>9</v>
      </c>
      <c r="E65" s="378">
        <v>9</v>
      </c>
      <c r="F65" s="378">
        <v>26008</v>
      </c>
      <c r="G65" s="378">
        <v>0</v>
      </c>
      <c r="H65" s="378">
        <v>0</v>
      </c>
      <c r="I65" s="378">
        <v>0</v>
      </c>
      <c r="J65" s="378">
        <v>0</v>
      </c>
      <c r="K65" s="378">
        <v>0</v>
      </c>
      <c r="L65" s="378">
        <v>0</v>
      </c>
      <c r="M65" s="378">
        <v>0</v>
      </c>
      <c r="N65" s="378">
        <v>0</v>
      </c>
      <c r="O65" s="378">
        <v>0</v>
      </c>
      <c r="P65" s="378">
        <v>8500</v>
      </c>
      <c r="Q65" s="378">
        <v>7500</v>
      </c>
      <c r="R65" s="378">
        <v>5500</v>
      </c>
      <c r="S65" s="378">
        <v>0</v>
      </c>
      <c r="T65" s="378">
        <v>0</v>
      </c>
      <c r="U65" s="378">
        <v>0</v>
      </c>
      <c r="V65" s="378">
        <v>0</v>
      </c>
      <c r="W65" s="378">
        <v>0</v>
      </c>
      <c r="X65" s="378">
        <v>0</v>
      </c>
      <c r="Y65" s="378">
        <v>0</v>
      </c>
      <c r="Z65" s="378">
        <v>0</v>
      </c>
      <c r="AA65" s="378">
        <v>0</v>
      </c>
      <c r="AB65" s="378">
        <v>0</v>
      </c>
      <c r="AC65" s="378">
        <v>0</v>
      </c>
      <c r="AD65" s="378">
        <v>0</v>
      </c>
      <c r="AE65" s="378">
        <v>0</v>
      </c>
      <c r="AF65" s="378">
        <v>0</v>
      </c>
      <c r="AG65" s="378">
        <v>0</v>
      </c>
      <c r="AH65" s="378">
        <v>0</v>
      </c>
      <c r="AI65" s="378">
        <v>0</v>
      </c>
      <c r="AJ65" s="378">
        <v>0</v>
      </c>
      <c r="AK65" s="378">
        <v>0</v>
      </c>
      <c r="AL65" s="378">
        <v>0</v>
      </c>
      <c r="AM65" s="378">
        <v>0</v>
      </c>
      <c r="AN65" s="378">
        <v>0</v>
      </c>
      <c r="AO65" s="378">
        <v>3000</v>
      </c>
      <c r="AP65" s="378">
        <v>0</v>
      </c>
      <c r="AQ65" s="378">
        <v>0</v>
      </c>
      <c r="AR65" s="378">
        <v>1508</v>
      </c>
      <c r="AS65" s="378">
        <v>0</v>
      </c>
      <c r="AT65" s="378">
        <v>0</v>
      </c>
      <c r="AU65" s="378">
        <v>0</v>
      </c>
      <c r="AV65" s="378">
        <v>0</v>
      </c>
      <c r="AW65" s="378">
        <v>0</v>
      </c>
    </row>
    <row r="66" spans="3:49" x14ac:dyDescent="0.3">
      <c r="C66" s="378">
        <v>30</v>
      </c>
      <c r="D66" s="378">
        <v>9</v>
      </c>
      <c r="E66" s="378">
        <v>11</v>
      </c>
      <c r="F66" s="378">
        <v>2585.8778625954201</v>
      </c>
      <c r="G66" s="378">
        <v>0</v>
      </c>
      <c r="H66" s="378">
        <v>0</v>
      </c>
      <c r="I66" s="378">
        <v>0</v>
      </c>
      <c r="J66" s="378">
        <v>1335.8778625954199</v>
      </c>
      <c r="K66" s="378">
        <v>0</v>
      </c>
      <c r="L66" s="378">
        <v>0</v>
      </c>
      <c r="M66" s="378">
        <v>0</v>
      </c>
      <c r="N66" s="378">
        <v>0</v>
      </c>
      <c r="O66" s="378">
        <v>1250</v>
      </c>
      <c r="P66" s="378">
        <v>0</v>
      </c>
      <c r="Q66" s="378">
        <v>0</v>
      </c>
      <c r="R66" s="378">
        <v>0</v>
      </c>
      <c r="S66" s="378">
        <v>0</v>
      </c>
      <c r="T66" s="378">
        <v>0</v>
      </c>
      <c r="U66" s="378">
        <v>0</v>
      </c>
      <c r="V66" s="378">
        <v>0</v>
      </c>
      <c r="W66" s="378">
        <v>0</v>
      </c>
      <c r="X66" s="378">
        <v>0</v>
      </c>
      <c r="Y66" s="378">
        <v>0</v>
      </c>
      <c r="Z66" s="378">
        <v>0</v>
      </c>
      <c r="AA66" s="378">
        <v>0</v>
      </c>
      <c r="AB66" s="378">
        <v>0</v>
      </c>
      <c r="AC66" s="378">
        <v>0</v>
      </c>
      <c r="AD66" s="378">
        <v>0</v>
      </c>
      <c r="AE66" s="378">
        <v>0</v>
      </c>
      <c r="AF66" s="378">
        <v>0</v>
      </c>
      <c r="AG66" s="378">
        <v>0</v>
      </c>
      <c r="AH66" s="378">
        <v>0</v>
      </c>
      <c r="AI66" s="378">
        <v>0</v>
      </c>
      <c r="AJ66" s="378">
        <v>0</v>
      </c>
      <c r="AK66" s="378">
        <v>0</v>
      </c>
      <c r="AL66" s="378">
        <v>0</v>
      </c>
      <c r="AM66" s="378">
        <v>0</v>
      </c>
      <c r="AN66" s="378">
        <v>0</v>
      </c>
      <c r="AO66" s="378">
        <v>0</v>
      </c>
      <c r="AP66" s="378">
        <v>0</v>
      </c>
      <c r="AQ66" s="378">
        <v>0</v>
      </c>
      <c r="AR66" s="378">
        <v>0</v>
      </c>
      <c r="AS66" s="378">
        <v>0</v>
      </c>
      <c r="AT66" s="378">
        <v>0</v>
      </c>
      <c r="AU66" s="378">
        <v>0</v>
      </c>
      <c r="AV66" s="378">
        <v>0</v>
      </c>
      <c r="AW66" s="378">
        <v>0</v>
      </c>
    </row>
    <row r="67" spans="3:49" x14ac:dyDescent="0.3">
      <c r="C67" s="378">
        <v>30</v>
      </c>
      <c r="D67" s="378">
        <v>10</v>
      </c>
      <c r="E67" s="378">
        <v>1</v>
      </c>
      <c r="F67" s="378">
        <v>42.8</v>
      </c>
      <c r="G67" s="378">
        <v>0</v>
      </c>
      <c r="H67" s="378">
        <v>0</v>
      </c>
      <c r="I67" s="378">
        <v>0.8</v>
      </c>
      <c r="J67" s="378">
        <v>0</v>
      </c>
      <c r="K67" s="378">
        <v>6</v>
      </c>
      <c r="L67" s="378">
        <v>0</v>
      </c>
      <c r="M67" s="378">
        <v>0</v>
      </c>
      <c r="N67" s="378">
        <v>0</v>
      </c>
      <c r="O67" s="378">
        <v>0</v>
      </c>
      <c r="P67" s="378">
        <v>5</v>
      </c>
      <c r="Q67" s="378">
        <v>7</v>
      </c>
      <c r="R67" s="378">
        <v>5</v>
      </c>
      <c r="S67" s="378">
        <v>0</v>
      </c>
      <c r="T67" s="378">
        <v>0</v>
      </c>
      <c r="U67" s="378">
        <v>0</v>
      </c>
      <c r="V67" s="378">
        <v>0</v>
      </c>
      <c r="W67" s="378">
        <v>0</v>
      </c>
      <c r="X67" s="378">
        <v>0</v>
      </c>
      <c r="Y67" s="378">
        <v>0</v>
      </c>
      <c r="Z67" s="378">
        <v>0</v>
      </c>
      <c r="AA67" s="378">
        <v>0</v>
      </c>
      <c r="AB67" s="378">
        <v>0</v>
      </c>
      <c r="AC67" s="378">
        <v>0</v>
      </c>
      <c r="AD67" s="378">
        <v>0</v>
      </c>
      <c r="AE67" s="378">
        <v>0</v>
      </c>
      <c r="AF67" s="378">
        <v>0</v>
      </c>
      <c r="AG67" s="378">
        <v>0</v>
      </c>
      <c r="AH67" s="378">
        <v>0</v>
      </c>
      <c r="AI67" s="378">
        <v>0</v>
      </c>
      <c r="AJ67" s="378">
        <v>0</v>
      </c>
      <c r="AK67" s="378">
        <v>0</v>
      </c>
      <c r="AL67" s="378">
        <v>0</v>
      </c>
      <c r="AM67" s="378">
        <v>2</v>
      </c>
      <c r="AN67" s="378">
        <v>0</v>
      </c>
      <c r="AO67" s="378">
        <v>8</v>
      </c>
      <c r="AP67" s="378">
        <v>0</v>
      </c>
      <c r="AQ67" s="378">
        <v>0</v>
      </c>
      <c r="AR67" s="378">
        <v>7</v>
      </c>
      <c r="AS67" s="378">
        <v>0</v>
      </c>
      <c r="AT67" s="378">
        <v>0</v>
      </c>
      <c r="AU67" s="378">
        <v>0</v>
      </c>
      <c r="AV67" s="378">
        <v>0</v>
      </c>
      <c r="AW67" s="378">
        <v>2</v>
      </c>
    </row>
    <row r="68" spans="3:49" x14ac:dyDescent="0.3">
      <c r="C68" s="378">
        <v>30</v>
      </c>
      <c r="D68" s="378">
        <v>10</v>
      </c>
      <c r="E68" s="378">
        <v>2</v>
      </c>
      <c r="F68" s="378">
        <v>6620.5</v>
      </c>
      <c r="G68" s="378">
        <v>0</v>
      </c>
      <c r="H68" s="378">
        <v>0</v>
      </c>
      <c r="I68" s="378">
        <v>134.5</v>
      </c>
      <c r="J68" s="378">
        <v>0</v>
      </c>
      <c r="K68" s="378">
        <v>1008</v>
      </c>
      <c r="L68" s="378">
        <v>0</v>
      </c>
      <c r="M68" s="378">
        <v>0</v>
      </c>
      <c r="N68" s="378">
        <v>0</v>
      </c>
      <c r="O68" s="378">
        <v>0</v>
      </c>
      <c r="P68" s="378">
        <v>720</v>
      </c>
      <c r="Q68" s="378">
        <v>1136</v>
      </c>
      <c r="R68" s="378">
        <v>796</v>
      </c>
      <c r="S68" s="378">
        <v>0</v>
      </c>
      <c r="T68" s="378">
        <v>0</v>
      </c>
      <c r="U68" s="378">
        <v>0</v>
      </c>
      <c r="V68" s="378">
        <v>0</v>
      </c>
      <c r="W68" s="378">
        <v>0</v>
      </c>
      <c r="X68" s="378">
        <v>0</v>
      </c>
      <c r="Y68" s="378">
        <v>0</v>
      </c>
      <c r="Z68" s="378">
        <v>0</v>
      </c>
      <c r="AA68" s="378">
        <v>0</v>
      </c>
      <c r="AB68" s="378">
        <v>0</v>
      </c>
      <c r="AC68" s="378">
        <v>0</v>
      </c>
      <c r="AD68" s="378">
        <v>0</v>
      </c>
      <c r="AE68" s="378">
        <v>0</v>
      </c>
      <c r="AF68" s="378">
        <v>0</v>
      </c>
      <c r="AG68" s="378">
        <v>0</v>
      </c>
      <c r="AH68" s="378">
        <v>0</v>
      </c>
      <c r="AI68" s="378">
        <v>0</v>
      </c>
      <c r="AJ68" s="378">
        <v>0</v>
      </c>
      <c r="AK68" s="378">
        <v>0</v>
      </c>
      <c r="AL68" s="378">
        <v>0</v>
      </c>
      <c r="AM68" s="378">
        <v>300</v>
      </c>
      <c r="AN68" s="378">
        <v>0</v>
      </c>
      <c r="AO68" s="378">
        <v>1152</v>
      </c>
      <c r="AP68" s="378">
        <v>0</v>
      </c>
      <c r="AQ68" s="378">
        <v>0</v>
      </c>
      <c r="AR68" s="378">
        <v>1038</v>
      </c>
      <c r="AS68" s="378">
        <v>0</v>
      </c>
      <c r="AT68" s="378">
        <v>0</v>
      </c>
      <c r="AU68" s="378">
        <v>0</v>
      </c>
      <c r="AV68" s="378">
        <v>0</v>
      </c>
      <c r="AW68" s="378">
        <v>336</v>
      </c>
    </row>
    <row r="69" spans="3:49" x14ac:dyDescent="0.3">
      <c r="C69" s="378">
        <v>30</v>
      </c>
      <c r="D69" s="378">
        <v>10</v>
      </c>
      <c r="E69" s="378">
        <v>4</v>
      </c>
      <c r="F69" s="378">
        <v>266</v>
      </c>
      <c r="G69" s="378">
        <v>0</v>
      </c>
      <c r="H69" s="378">
        <v>0</v>
      </c>
      <c r="I69" s="378">
        <v>0</v>
      </c>
      <c r="J69" s="378">
        <v>0</v>
      </c>
      <c r="K69" s="378">
        <v>218</v>
      </c>
      <c r="L69" s="378">
        <v>0</v>
      </c>
      <c r="M69" s="378">
        <v>0</v>
      </c>
      <c r="N69" s="378">
        <v>0</v>
      </c>
      <c r="O69" s="378">
        <v>0</v>
      </c>
      <c r="P69" s="378">
        <v>0</v>
      </c>
      <c r="Q69" s="378">
        <v>24</v>
      </c>
      <c r="R69" s="378">
        <v>12</v>
      </c>
      <c r="S69" s="378">
        <v>0</v>
      </c>
      <c r="T69" s="378">
        <v>0</v>
      </c>
      <c r="U69" s="378">
        <v>0</v>
      </c>
      <c r="V69" s="378">
        <v>0</v>
      </c>
      <c r="W69" s="378">
        <v>0</v>
      </c>
      <c r="X69" s="378">
        <v>0</v>
      </c>
      <c r="Y69" s="378">
        <v>0</v>
      </c>
      <c r="Z69" s="378">
        <v>0</v>
      </c>
      <c r="AA69" s="378">
        <v>0</v>
      </c>
      <c r="AB69" s="378">
        <v>0</v>
      </c>
      <c r="AC69" s="378">
        <v>0</v>
      </c>
      <c r="AD69" s="378">
        <v>0</v>
      </c>
      <c r="AE69" s="378">
        <v>0</v>
      </c>
      <c r="AF69" s="378">
        <v>0</v>
      </c>
      <c r="AG69" s="378">
        <v>0</v>
      </c>
      <c r="AH69" s="378">
        <v>0</v>
      </c>
      <c r="AI69" s="378">
        <v>0</v>
      </c>
      <c r="AJ69" s="378">
        <v>0</v>
      </c>
      <c r="AK69" s="378">
        <v>0</v>
      </c>
      <c r="AL69" s="378">
        <v>0</v>
      </c>
      <c r="AM69" s="378">
        <v>0</v>
      </c>
      <c r="AN69" s="378">
        <v>0</v>
      </c>
      <c r="AO69" s="378">
        <v>0</v>
      </c>
      <c r="AP69" s="378">
        <v>0</v>
      </c>
      <c r="AQ69" s="378">
        <v>0</v>
      </c>
      <c r="AR69" s="378">
        <v>12</v>
      </c>
      <c r="AS69" s="378">
        <v>0</v>
      </c>
      <c r="AT69" s="378">
        <v>0</v>
      </c>
      <c r="AU69" s="378">
        <v>0</v>
      </c>
      <c r="AV69" s="378">
        <v>0</v>
      </c>
      <c r="AW69" s="378">
        <v>0</v>
      </c>
    </row>
    <row r="70" spans="3:49" x14ac:dyDescent="0.3">
      <c r="C70" s="378">
        <v>30</v>
      </c>
      <c r="D70" s="378">
        <v>10</v>
      </c>
      <c r="E70" s="378">
        <v>5</v>
      </c>
      <c r="F70" s="378">
        <v>12</v>
      </c>
      <c r="G70" s="378">
        <v>12</v>
      </c>
      <c r="H70" s="378">
        <v>0</v>
      </c>
      <c r="I70" s="378">
        <v>0</v>
      </c>
      <c r="J70" s="378">
        <v>0</v>
      </c>
      <c r="K70" s="378">
        <v>0</v>
      </c>
      <c r="L70" s="378">
        <v>0</v>
      </c>
      <c r="M70" s="378">
        <v>0</v>
      </c>
      <c r="N70" s="378">
        <v>0</v>
      </c>
      <c r="O70" s="378">
        <v>0</v>
      </c>
      <c r="P70" s="378">
        <v>0</v>
      </c>
      <c r="Q70" s="378">
        <v>0</v>
      </c>
      <c r="R70" s="378">
        <v>0</v>
      </c>
      <c r="S70" s="378">
        <v>0</v>
      </c>
      <c r="T70" s="378">
        <v>0</v>
      </c>
      <c r="U70" s="378">
        <v>0</v>
      </c>
      <c r="V70" s="378">
        <v>0</v>
      </c>
      <c r="W70" s="378">
        <v>0</v>
      </c>
      <c r="X70" s="378">
        <v>0</v>
      </c>
      <c r="Y70" s="378">
        <v>0</v>
      </c>
      <c r="Z70" s="378">
        <v>0</v>
      </c>
      <c r="AA70" s="378">
        <v>0</v>
      </c>
      <c r="AB70" s="378">
        <v>0</v>
      </c>
      <c r="AC70" s="378">
        <v>0</v>
      </c>
      <c r="AD70" s="378">
        <v>0</v>
      </c>
      <c r="AE70" s="378">
        <v>0</v>
      </c>
      <c r="AF70" s="378">
        <v>0</v>
      </c>
      <c r="AG70" s="378">
        <v>0</v>
      </c>
      <c r="AH70" s="378">
        <v>0</v>
      </c>
      <c r="AI70" s="378">
        <v>0</v>
      </c>
      <c r="AJ70" s="378">
        <v>0</v>
      </c>
      <c r="AK70" s="378">
        <v>0</v>
      </c>
      <c r="AL70" s="378">
        <v>0</v>
      </c>
      <c r="AM70" s="378">
        <v>0</v>
      </c>
      <c r="AN70" s="378">
        <v>0</v>
      </c>
      <c r="AO70" s="378">
        <v>0</v>
      </c>
      <c r="AP70" s="378">
        <v>0</v>
      </c>
      <c r="AQ70" s="378">
        <v>0</v>
      </c>
      <c r="AR70" s="378">
        <v>0</v>
      </c>
      <c r="AS70" s="378">
        <v>0</v>
      </c>
      <c r="AT70" s="378">
        <v>0</v>
      </c>
      <c r="AU70" s="378">
        <v>0</v>
      </c>
      <c r="AV70" s="378">
        <v>0</v>
      </c>
      <c r="AW70" s="378">
        <v>0</v>
      </c>
    </row>
    <row r="71" spans="3:49" x14ac:dyDescent="0.3">
      <c r="C71" s="378">
        <v>30</v>
      </c>
      <c r="D71" s="378">
        <v>10</v>
      </c>
      <c r="E71" s="378">
        <v>6</v>
      </c>
      <c r="F71" s="378">
        <v>1454839</v>
      </c>
      <c r="G71" s="378">
        <v>3000</v>
      </c>
      <c r="H71" s="378">
        <v>0</v>
      </c>
      <c r="I71" s="378">
        <v>21464</v>
      </c>
      <c r="J71" s="378">
        <v>0</v>
      </c>
      <c r="K71" s="378">
        <v>459741</v>
      </c>
      <c r="L71" s="378">
        <v>0</v>
      </c>
      <c r="M71" s="378">
        <v>0</v>
      </c>
      <c r="N71" s="378">
        <v>0</v>
      </c>
      <c r="O71" s="378">
        <v>0</v>
      </c>
      <c r="P71" s="378">
        <v>146411</v>
      </c>
      <c r="Q71" s="378">
        <v>240817</v>
      </c>
      <c r="R71" s="378">
        <v>197318</v>
      </c>
      <c r="S71" s="378">
        <v>0</v>
      </c>
      <c r="T71" s="378">
        <v>0</v>
      </c>
      <c r="U71" s="378">
        <v>0</v>
      </c>
      <c r="V71" s="378">
        <v>0</v>
      </c>
      <c r="W71" s="378">
        <v>0</v>
      </c>
      <c r="X71" s="378">
        <v>0</v>
      </c>
      <c r="Y71" s="378">
        <v>0</v>
      </c>
      <c r="Z71" s="378">
        <v>0</v>
      </c>
      <c r="AA71" s="378">
        <v>0</v>
      </c>
      <c r="AB71" s="378">
        <v>0</v>
      </c>
      <c r="AC71" s="378">
        <v>0</v>
      </c>
      <c r="AD71" s="378">
        <v>0</v>
      </c>
      <c r="AE71" s="378">
        <v>0</v>
      </c>
      <c r="AF71" s="378">
        <v>0</v>
      </c>
      <c r="AG71" s="378">
        <v>0</v>
      </c>
      <c r="AH71" s="378">
        <v>0</v>
      </c>
      <c r="AI71" s="378">
        <v>0</v>
      </c>
      <c r="AJ71" s="378">
        <v>0</v>
      </c>
      <c r="AK71" s="378">
        <v>0</v>
      </c>
      <c r="AL71" s="378">
        <v>0</v>
      </c>
      <c r="AM71" s="378">
        <v>40402</v>
      </c>
      <c r="AN71" s="378">
        <v>0</v>
      </c>
      <c r="AO71" s="378">
        <v>172440</v>
      </c>
      <c r="AP71" s="378">
        <v>0</v>
      </c>
      <c r="AQ71" s="378">
        <v>0</v>
      </c>
      <c r="AR71" s="378">
        <v>136556</v>
      </c>
      <c r="AS71" s="378">
        <v>0</v>
      </c>
      <c r="AT71" s="378">
        <v>0</v>
      </c>
      <c r="AU71" s="378">
        <v>0</v>
      </c>
      <c r="AV71" s="378">
        <v>0</v>
      </c>
      <c r="AW71" s="378">
        <v>36690</v>
      </c>
    </row>
    <row r="72" spans="3:49" x14ac:dyDescent="0.3">
      <c r="C72" s="378">
        <v>30</v>
      </c>
      <c r="D72" s="378">
        <v>10</v>
      </c>
      <c r="E72" s="378">
        <v>10</v>
      </c>
      <c r="F72" s="378">
        <v>4350</v>
      </c>
      <c r="G72" s="378">
        <v>0</v>
      </c>
      <c r="H72" s="378">
        <v>0</v>
      </c>
      <c r="I72" s="378">
        <v>0</v>
      </c>
      <c r="J72" s="378">
        <v>2850</v>
      </c>
      <c r="K72" s="378">
        <v>0</v>
      </c>
      <c r="L72" s="378">
        <v>0</v>
      </c>
      <c r="M72" s="378">
        <v>0</v>
      </c>
      <c r="N72" s="378">
        <v>0</v>
      </c>
      <c r="O72" s="378">
        <v>1500</v>
      </c>
      <c r="P72" s="378">
        <v>0</v>
      </c>
      <c r="Q72" s="378">
        <v>0</v>
      </c>
      <c r="R72" s="378">
        <v>0</v>
      </c>
      <c r="S72" s="378">
        <v>0</v>
      </c>
      <c r="T72" s="378">
        <v>0</v>
      </c>
      <c r="U72" s="378">
        <v>0</v>
      </c>
      <c r="V72" s="378">
        <v>0</v>
      </c>
      <c r="W72" s="378">
        <v>0</v>
      </c>
      <c r="X72" s="378">
        <v>0</v>
      </c>
      <c r="Y72" s="378">
        <v>0</v>
      </c>
      <c r="Z72" s="378">
        <v>0</v>
      </c>
      <c r="AA72" s="378">
        <v>0</v>
      </c>
      <c r="AB72" s="378">
        <v>0</v>
      </c>
      <c r="AC72" s="378">
        <v>0</v>
      </c>
      <c r="AD72" s="378">
        <v>0</v>
      </c>
      <c r="AE72" s="378">
        <v>0</v>
      </c>
      <c r="AF72" s="378">
        <v>0</v>
      </c>
      <c r="AG72" s="378">
        <v>0</v>
      </c>
      <c r="AH72" s="378">
        <v>0</v>
      </c>
      <c r="AI72" s="378">
        <v>0</v>
      </c>
      <c r="AJ72" s="378">
        <v>0</v>
      </c>
      <c r="AK72" s="378">
        <v>0</v>
      </c>
      <c r="AL72" s="378">
        <v>0</v>
      </c>
      <c r="AM72" s="378">
        <v>0</v>
      </c>
      <c r="AN72" s="378">
        <v>0</v>
      </c>
      <c r="AO72" s="378">
        <v>0</v>
      </c>
      <c r="AP72" s="378">
        <v>0</v>
      </c>
      <c r="AQ72" s="378">
        <v>0</v>
      </c>
      <c r="AR72" s="378">
        <v>0</v>
      </c>
      <c r="AS72" s="378">
        <v>0</v>
      </c>
      <c r="AT72" s="378">
        <v>0</v>
      </c>
      <c r="AU72" s="378">
        <v>0</v>
      </c>
      <c r="AV72" s="378">
        <v>0</v>
      </c>
      <c r="AW72" s="378">
        <v>0</v>
      </c>
    </row>
    <row r="73" spans="3:49" x14ac:dyDescent="0.3">
      <c r="C73" s="378">
        <v>30</v>
      </c>
      <c r="D73" s="378">
        <v>10</v>
      </c>
      <c r="E73" s="378">
        <v>11</v>
      </c>
      <c r="F73" s="378">
        <v>2585.8778625954201</v>
      </c>
      <c r="G73" s="378">
        <v>0</v>
      </c>
      <c r="H73" s="378">
        <v>0</v>
      </c>
      <c r="I73" s="378">
        <v>0</v>
      </c>
      <c r="J73" s="378">
        <v>1335.8778625954199</v>
      </c>
      <c r="K73" s="378">
        <v>0</v>
      </c>
      <c r="L73" s="378">
        <v>0</v>
      </c>
      <c r="M73" s="378">
        <v>0</v>
      </c>
      <c r="N73" s="378">
        <v>0</v>
      </c>
      <c r="O73" s="378">
        <v>1250</v>
      </c>
      <c r="P73" s="378">
        <v>0</v>
      </c>
      <c r="Q73" s="378">
        <v>0</v>
      </c>
      <c r="R73" s="378">
        <v>0</v>
      </c>
      <c r="S73" s="378">
        <v>0</v>
      </c>
      <c r="T73" s="378">
        <v>0</v>
      </c>
      <c r="U73" s="378">
        <v>0</v>
      </c>
      <c r="V73" s="378">
        <v>0</v>
      </c>
      <c r="W73" s="378">
        <v>0</v>
      </c>
      <c r="X73" s="378">
        <v>0</v>
      </c>
      <c r="Y73" s="378">
        <v>0</v>
      </c>
      <c r="Z73" s="378">
        <v>0</v>
      </c>
      <c r="AA73" s="378">
        <v>0</v>
      </c>
      <c r="AB73" s="378">
        <v>0</v>
      </c>
      <c r="AC73" s="378">
        <v>0</v>
      </c>
      <c r="AD73" s="378">
        <v>0</v>
      </c>
      <c r="AE73" s="378">
        <v>0</v>
      </c>
      <c r="AF73" s="378">
        <v>0</v>
      </c>
      <c r="AG73" s="378">
        <v>0</v>
      </c>
      <c r="AH73" s="378">
        <v>0</v>
      </c>
      <c r="AI73" s="378">
        <v>0</v>
      </c>
      <c r="AJ73" s="378">
        <v>0</v>
      </c>
      <c r="AK73" s="378">
        <v>0</v>
      </c>
      <c r="AL73" s="378">
        <v>0</v>
      </c>
      <c r="AM73" s="378">
        <v>0</v>
      </c>
      <c r="AN73" s="378">
        <v>0</v>
      </c>
      <c r="AO73" s="378">
        <v>0</v>
      </c>
      <c r="AP73" s="378">
        <v>0</v>
      </c>
      <c r="AQ73" s="378">
        <v>0</v>
      </c>
      <c r="AR73" s="378">
        <v>0</v>
      </c>
      <c r="AS73" s="378">
        <v>0</v>
      </c>
      <c r="AT73" s="378">
        <v>0</v>
      </c>
      <c r="AU73" s="378">
        <v>0</v>
      </c>
      <c r="AV73" s="378">
        <v>0</v>
      </c>
      <c r="AW73" s="378">
        <v>0</v>
      </c>
    </row>
    <row r="74" spans="3:49" x14ac:dyDescent="0.3">
      <c r="C74" s="378">
        <v>30</v>
      </c>
      <c r="D74" s="378">
        <v>11</v>
      </c>
      <c r="E74" s="378">
        <v>1</v>
      </c>
      <c r="F74" s="378">
        <v>42.8</v>
      </c>
      <c r="G74" s="378">
        <v>0</v>
      </c>
      <c r="H74" s="378">
        <v>0</v>
      </c>
      <c r="I74" s="378">
        <v>0.8</v>
      </c>
      <c r="J74" s="378">
        <v>0</v>
      </c>
      <c r="K74" s="378">
        <v>6</v>
      </c>
      <c r="L74" s="378">
        <v>0</v>
      </c>
      <c r="M74" s="378">
        <v>0</v>
      </c>
      <c r="N74" s="378">
        <v>0</v>
      </c>
      <c r="O74" s="378">
        <v>0</v>
      </c>
      <c r="P74" s="378">
        <v>5</v>
      </c>
      <c r="Q74" s="378">
        <v>7</v>
      </c>
      <c r="R74" s="378">
        <v>5</v>
      </c>
      <c r="S74" s="378">
        <v>0</v>
      </c>
      <c r="T74" s="378">
        <v>0</v>
      </c>
      <c r="U74" s="378">
        <v>0</v>
      </c>
      <c r="V74" s="378">
        <v>0</v>
      </c>
      <c r="W74" s="378">
        <v>0</v>
      </c>
      <c r="X74" s="378">
        <v>0</v>
      </c>
      <c r="Y74" s="378">
        <v>0</v>
      </c>
      <c r="Z74" s="378">
        <v>0</v>
      </c>
      <c r="AA74" s="378">
        <v>0</v>
      </c>
      <c r="AB74" s="378">
        <v>0</v>
      </c>
      <c r="AC74" s="378">
        <v>0</v>
      </c>
      <c r="AD74" s="378">
        <v>0</v>
      </c>
      <c r="AE74" s="378">
        <v>0</v>
      </c>
      <c r="AF74" s="378">
        <v>0</v>
      </c>
      <c r="AG74" s="378">
        <v>0</v>
      </c>
      <c r="AH74" s="378">
        <v>0</v>
      </c>
      <c r="AI74" s="378">
        <v>0</v>
      </c>
      <c r="AJ74" s="378">
        <v>0</v>
      </c>
      <c r="AK74" s="378">
        <v>0</v>
      </c>
      <c r="AL74" s="378">
        <v>0</v>
      </c>
      <c r="AM74" s="378">
        <v>2</v>
      </c>
      <c r="AN74" s="378">
        <v>0</v>
      </c>
      <c r="AO74" s="378">
        <v>8</v>
      </c>
      <c r="AP74" s="378">
        <v>0</v>
      </c>
      <c r="AQ74" s="378">
        <v>0</v>
      </c>
      <c r="AR74" s="378">
        <v>7</v>
      </c>
      <c r="AS74" s="378">
        <v>0</v>
      </c>
      <c r="AT74" s="378">
        <v>0</v>
      </c>
      <c r="AU74" s="378">
        <v>0</v>
      </c>
      <c r="AV74" s="378">
        <v>0</v>
      </c>
      <c r="AW74" s="378">
        <v>2</v>
      </c>
    </row>
    <row r="75" spans="3:49" x14ac:dyDescent="0.3">
      <c r="C75" s="378">
        <v>30</v>
      </c>
      <c r="D75" s="378">
        <v>11</v>
      </c>
      <c r="E75" s="378">
        <v>2</v>
      </c>
      <c r="F75" s="378">
        <v>6529</v>
      </c>
      <c r="G75" s="378">
        <v>0</v>
      </c>
      <c r="H75" s="378">
        <v>0</v>
      </c>
      <c r="I75" s="378">
        <v>141</v>
      </c>
      <c r="J75" s="378">
        <v>0</v>
      </c>
      <c r="K75" s="378">
        <v>1008</v>
      </c>
      <c r="L75" s="378">
        <v>0</v>
      </c>
      <c r="M75" s="378">
        <v>0</v>
      </c>
      <c r="N75" s="378">
        <v>0</v>
      </c>
      <c r="O75" s="378">
        <v>0</v>
      </c>
      <c r="P75" s="378">
        <v>774</v>
      </c>
      <c r="Q75" s="378">
        <v>1072</v>
      </c>
      <c r="R75" s="378">
        <v>776</v>
      </c>
      <c r="S75" s="378">
        <v>0</v>
      </c>
      <c r="T75" s="378">
        <v>0</v>
      </c>
      <c r="U75" s="378">
        <v>0</v>
      </c>
      <c r="V75" s="378">
        <v>0</v>
      </c>
      <c r="W75" s="378">
        <v>0</v>
      </c>
      <c r="X75" s="378">
        <v>0</v>
      </c>
      <c r="Y75" s="378">
        <v>0</v>
      </c>
      <c r="Z75" s="378">
        <v>0</v>
      </c>
      <c r="AA75" s="378">
        <v>0</v>
      </c>
      <c r="AB75" s="378">
        <v>0</v>
      </c>
      <c r="AC75" s="378">
        <v>0</v>
      </c>
      <c r="AD75" s="378">
        <v>0</v>
      </c>
      <c r="AE75" s="378">
        <v>0</v>
      </c>
      <c r="AF75" s="378">
        <v>0</v>
      </c>
      <c r="AG75" s="378">
        <v>0</v>
      </c>
      <c r="AH75" s="378">
        <v>0</v>
      </c>
      <c r="AI75" s="378">
        <v>0</v>
      </c>
      <c r="AJ75" s="378">
        <v>0</v>
      </c>
      <c r="AK75" s="378">
        <v>0</v>
      </c>
      <c r="AL75" s="378">
        <v>0</v>
      </c>
      <c r="AM75" s="378">
        <v>330</v>
      </c>
      <c r="AN75" s="378">
        <v>0</v>
      </c>
      <c r="AO75" s="378">
        <v>1092</v>
      </c>
      <c r="AP75" s="378">
        <v>0</v>
      </c>
      <c r="AQ75" s="378">
        <v>0</v>
      </c>
      <c r="AR75" s="378">
        <v>996</v>
      </c>
      <c r="AS75" s="378">
        <v>0</v>
      </c>
      <c r="AT75" s="378">
        <v>0</v>
      </c>
      <c r="AU75" s="378">
        <v>0</v>
      </c>
      <c r="AV75" s="378">
        <v>0</v>
      </c>
      <c r="AW75" s="378">
        <v>340</v>
      </c>
    </row>
    <row r="76" spans="3:49" x14ac:dyDescent="0.3">
      <c r="C76" s="378">
        <v>30</v>
      </c>
      <c r="D76" s="378">
        <v>11</v>
      </c>
      <c r="E76" s="378">
        <v>4</v>
      </c>
      <c r="F76" s="378">
        <v>289</v>
      </c>
      <c r="G76" s="378">
        <v>0</v>
      </c>
      <c r="H76" s="378">
        <v>0</v>
      </c>
      <c r="I76" s="378">
        <v>0</v>
      </c>
      <c r="J76" s="378">
        <v>0</v>
      </c>
      <c r="K76" s="378">
        <v>206</v>
      </c>
      <c r="L76" s="378">
        <v>0</v>
      </c>
      <c r="M76" s="378">
        <v>0</v>
      </c>
      <c r="N76" s="378">
        <v>0</v>
      </c>
      <c r="O76" s="378">
        <v>0</v>
      </c>
      <c r="P76" s="378">
        <v>0</v>
      </c>
      <c r="Q76" s="378">
        <v>59</v>
      </c>
      <c r="R76" s="378">
        <v>0</v>
      </c>
      <c r="S76" s="378">
        <v>0</v>
      </c>
      <c r="T76" s="378">
        <v>0</v>
      </c>
      <c r="U76" s="378">
        <v>0</v>
      </c>
      <c r="V76" s="378">
        <v>0</v>
      </c>
      <c r="W76" s="378">
        <v>0</v>
      </c>
      <c r="X76" s="378">
        <v>0</v>
      </c>
      <c r="Y76" s="378">
        <v>0</v>
      </c>
      <c r="Z76" s="378">
        <v>0</v>
      </c>
      <c r="AA76" s="378">
        <v>0</v>
      </c>
      <c r="AB76" s="378">
        <v>0</v>
      </c>
      <c r="AC76" s="378">
        <v>0</v>
      </c>
      <c r="AD76" s="378">
        <v>0</v>
      </c>
      <c r="AE76" s="378">
        <v>0</v>
      </c>
      <c r="AF76" s="378">
        <v>0</v>
      </c>
      <c r="AG76" s="378">
        <v>0</v>
      </c>
      <c r="AH76" s="378">
        <v>0</v>
      </c>
      <c r="AI76" s="378">
        <v>0</v>
      </c>
      <c r="AJ76" s="378">
        <v>0</v>
      </c>
      <c r="AK76" s="378">
        <v>0</v>
      </c>
      <c r="AL76" s="378">
        <v>0</v>
      </c>
      <c r="AM76" s="378">
        <v>0</v>
      </c>
      <c r="AN76" s="378">
        <v>0</v>
      </c>
      <c r="AO76" s="378">
        <v>0</v>
      </c>
      <c r="AP76" s="378">
        <v>0</v>
      </c>
      <c r="AQ76" s="378">
        <v>0</v>
      </c>
      <c r="AR76" s="378">
        <v>24</v>
      </c>
      <c r="AS76" s="378">
        <v>0</v>
      </c>
      <c r="AT76" s="378">
        <v>0</v>
      </c>
      <c r="AU76" s="378">
        <v>0</v>
      </c>
      <c r="AV76" s="378">
        <v>0</v>
      </c>
      <c r="AW76" s="378">
        <v>0</v>
      </c>
    </row>
    <row r="77" spans="3:49" x14ac:dyDescent="0.3">
      <c r="C77" s="378">
        <v>30</v>
      </c>
      <c r="D77" s="378">
        <v>11</v>
      </c>
      <c r="E77" s="378">
        <v>5</v>
      </c>
      <c r="F77" s="378">
        <v>134</v>
      </c>
      <c r="G77" s="378">
        <v>134</v>
      </c>
      <c r="H77" s="378">
        <v>0</v>
      </c>
      <c r="I77" s="378">
        <v>0</v>
      </c>
      <c r="J77" s="378">
        <v>0</v>
      </c>
      <c r="K77" s="378">
        <v>0</v>
      </c>
      <c r="L77" s="378">
        <v>0</v>
      </c>
      <c r="M77" s="378">
        <v>0</v>
      </c>
      <c r="N77" s="378">
        <v>0</v>
      </c>
      <c r="O77" s="378">
        <v>0</v>
      </c>
      <c r="P77" s="378">
        <v>0</v>
      </c>
      <c r="Q77" s="378">
        <v>0</v>
      </c>
      <c r="R77" s="378">
        <v>0</v>
      </c>
      <c r="S77" s="378">
        <v>0</v>
      </c>
      <c r="T77" s="378">
        <v>0</v>
      </c>
      <c r="U77" s="378">
        <v>0</v>
      </c>
      <c r="V77" s="378">
        <v>0</v>
      </c>
      <c r="W77" s="378">
        <v>0</v>
      </c>
      <c r="X77" s="378">
        <v>0</v>
      </c>
      <c r="Y77" s="378">
        <v>0</v>
      </c>
      <c r="Z77" s="378">
        <v>0</v>
      </c>
      <c r="AA77" s="378">
        <v>0</v>
      </c>
      <c r="AB77" s="378">
        <v>0</v>
      </c>
      <c r="AC77" s="378">
        <v>0</v>
      </c>
      <c r="AD77" s="378">
        <v>0</v>
      </c>
      <c r="AE77" s="378">
        <v>0</v>
      </c>
      <c r="AF77" s="378">
        <v>0</v>
      </c>
      <c r="AG77" s="378">
        <v>0</v>
      </c>
      <c r="AH77" s="378">
        <v>0</v>
      </c>
      <c r="AI77" s="378">
        <v>0</v>
      </c>
      <c r="AJ77" s="378">
        <v>0</v>
      </c>
      <c r="AK77" s="378">
        <v>0</v>
      </c>
      <c r="AL77" s="378">
        <v>0</v>
      </c>
      <c r="AM77" s="378">
        <v>0</v>
      </c>
      <c r="AN77" s="378">
        <v>0</v>
      </c>
      <c r="AO77" s="378">
        <v>0</v>
      </c>
      <c r="AP77" s="378">
        <v>0</v>
      </c>
      <c r="AQ77" s="378">
        <v>0</v>
      </c>
      <c r="AR77" s="378">
        <v>0</v>
      </c>
      <c r="AS77" s="378">
        <v>0</v>
      </c>
      <c r="AT77" s="378">
        <v>0</v>
      </c>
      <c r="AU77" s="378">
        <v>0</v>
      </c>
      <c r="AV77" s="378">
        <v>0</v>
      </c>
      <c r="AW77" s="378">
        <v>0</v>
      </c>
    </row>
    <row r="78" spans="3:49" x14ac:dyDescent="0.3">
      <c r="C78" s="378">
        <v>30</v>
      </c>
      <c r="D78" s="378">
        <v>11</v>
      </c>
      <c r="E78" s="378">
        <v>6</v>
      </c>
      <c r="F78" s="378">
        <v>1816541</v>
      </c>
      <c r="G78" s="378">
        <v>17640</v>
      </c>
      <c r="H78" s="378">
        <v>0</v>
      </c>
      <c r="I78" s="378">
        <v>26500</v>
      </c>
      <c r="J78" s="378">
        <v>0</v>
      </c>
      <c r="K78" s="378">
        <v>514893</v>
      </c>
      <c r="L78" s="378">
        <v>0</v>
      </c>
      <c r="M78" s="378">
        <v>0</v>
      </c>
      <c r="N78" s="378">
        <v>0</v>
      </c>
      <c r="O78" s="378">
        <v>0</v>
      </c>
      <c r="P78" s="378">
        <v>172237</v>
      </c>
      <c r="Q78" s="378">
        <v>313106</v>
      </c>
      <c r="R78" s="378">
        <v>269953</v>
      </c>
      <c r="S78" s="378">
        <v>0</v>
      </c>
      <c r="T78" s="378">
        <v>0</v>
      </c>
      <c r="U78" s="378">
        <v>0</v>
      </c>
      <c r="V78" s="378">
        <v>0</v>
      </c>
      <c r="W78" s="378">
        <v>0</v>
      </c>
      <c r="X78" s="378">
        <v>0</v>
      </c>
      <c r="Y78" s="378">
        <v>0</v>
      </c>
      <c r="Z78" s="378">
        <v>0</v>
      </c>
      <c r="AA78" s="378">
        <v>0</v>
      </c>
      <c r="AB78" s="378">
        <v>0</v>
      </c>
      <c r="AC78" s="378">
        <v>0</v>
      </c>
      <c r="AD78" s="378">
        <v>0</v>
      </c>
      <c r="AE78" s="378">
        <v>0</v>
      </c>
      <c r="AF78" s="378">
        <v>0</v>
      </c>
      <c r="AG78" s="378">
        <v>0</v>
      </c>
      <c r="AH78" s="378">
        <v>0</v>
      </c>
      <c r="AI78" s="378">
        <v>0</v>
      </c>
      <c r="AJ78" s="378">
        <v>0</v>
      </c>
      <c r="AK78" s="378">
        <v>0</v>
      </c>
      <c r="AL78" s="378">
        <v>0</v>
      </c>
      <c r="AM78" s="378">
        <v>50403</v>
      </c>
      <c r="AN78" s="378">
        <v>0</v>
      </c>
      <c r="AO78" s="378">
        <v>214885</v>
      </c>
      <c r="AP78" s="378">
        <v>0</v>
      </c>
      <c r="AQ78" s="378">
        <v>0</v>
      </c>
      <c r="AR78" s="378">
        <v>189507</v>
      </c>
      <c r="AS78" s="378">
        <v>0</v>
      </c>
      <c r="AT78" s="378">
        <v>0</v>
      </c>
      <c r="AU78" s="378">
        <v>0</v>
      </c>
      <c r="AV78" s="378">
        <v>0</v>
      </c>
      <c r="AW78" s="378">
        <v>47417</v>
      </c>
    </row>
    <row r="79" spans="3:49" x14ac:dyDescent="0.3">
      <c r="C79" s="378">
        <v>30</v>
      </c>
      <c r="D79" s="378">
        <v>11</v>
      </c>
      <c r="E79" s="378">
        <v>9</v>
      </c>
      <c r="F79" s="378">
        <v>366341</v>
      </c>
      <c r="G79" s="378">
        <v>0</v>
      </c>
      <c r="H79" s="378">
        <v>0</v>
      </c>
      <c r="I79" s="378">
        <v>5036</v>
      </c>
      <c r="J79" s="378">
        <v>0</v>
      </c>
      <c r="K79" s="378">
        <v>66320</v>
      </c>
      <c r="L79" s="378">
        <v>0</v>
      </c>
      <c r="M79" s="378">
        <v>0</v>
      </c>
      <c r="N79" s="378">
        <v>0</v>
      </c>
      <c r="O79" s="378">
        <v>0</v>
      </c>
      <c r="P79" s="378">
        <v>36350</v>
      </c>
      <c r="Q79" s="378">
        <v>62077</v>
      </c>
      <c r="R79" s="378">
        <v>75218</v>
      </c>
      <c r="S79" s="378">
        <v>0</v>
      </c>
      <c r="T79" s="378">
        <v>0</v>
      </c>
      <c r="U79" s="378">
        <v>0</v>
      </c>
      <c r="V79" s="378">
        <v>0</v>
      </c>
      <c r="W79" s="378">
        <v>0</v>
      </c>
      <c r="X79" s="378">
        <v>0</v>
      </c>
      <c r="Y79" s="378">
        <v>0</v>
      </c>
      <c r="Z79" s="378">
        <v>0</v>
      </c>
      <c r="AA79" s="378">
        <v>0</v>
      </c>
      <c r="AB79" s="378">
        <v>0</v>
      </c>
      <c r="AC79" s="378">
        <v>0</v>
      </c>
      <c r="AD79" s="378">
        <v>0</v>
      </c>
      <c r="AE79" s="378">
        <v>0</v>
      </c>
      <c r="AF79" s="378">
        <v>0</v>
      </c>
      <c r="AG79" s="378">
        <v>0</v>
      </c>
      <c r="AH79" s="378">
        <v>0</v>
      </c>
      <c r="AI79" s="378">
        <v>0</v>
      </c>
      <c r="AJ79" s="378">
        <v>0</v>
      </c>
      <c r="AK79" s="378">
        <v>0</v>
      </c>
      <c r="AL79" s="378">
        <v>0</v>
      </c>
      <c r="AM79" s="378">
        <v>11000</v>
      </c>
      <c r="AN79" s="378">
        <v>0</v>
      </c>
      <c r="AO79" s="378">
        <v>51000</v>
      </c>
      <c r="AP79" s="378">
        <v>0</v>
      </c>
      <c r="AQ79" s="378">
        <v>0</v>
      </c>
      <c r="AR79" s="378">
        <v>48673</v>
      </c>
      <c r="AS79" s="378">
        <v>0</v>
      </c>
      <c r="AT79" s="378">
        <v>0</v>
      </c>
      <c r="AU79" s="378">
        <v>0</v>
      </c>
      <c r="AV79" s="378">
        <v>0</v>
      </c>
      <c r="AW79" s="378">
        <v>10667</v>
      </c>
    </row>
    <row r="80" spans="3:49" x14ac:dyDescent="0.3">
      <c r="C80" s="378">
        <v>30</v>
      </c>
      <c r="D80" s="378">
        <v>11</v>
      </c>
      <c r="E80" s="378">
        <v>10</v>
      </c>
      <c r="F80" s="378">
        <v>4300</v>
      </c>
      <c r="G80" s="378">
        <v>0</v>
      </c>
      <c r="H80" s="378">
        <v>0</v>
      </c>
      <c r="I80" s="378">
        <v>0</v>
      </c>
      <c r="J80" s="378">
        <v>2100</v>
      </c>
      <c r="K80" s="378">
        <v>0</v>
      </c>
      <c r="L80" s="378">
        <v>0</v>
      </c>
      <c r="M80" s="378">
        <v>0</v>
      </c>
      <c r="N80" s="378">
        <v>0</v>
      </c>
      <c r="O80" s="378">
        <v>2200</v>
      </c>
      <c r="P80" s="378">
        <v>0</v>
      </c>
      <c r="Q80" s="378">
        <v>0</v>
      </c>
      <c r="R80" s="378">
        <v>0</v>
      </c>
      <c r="S80" s="378">
        <v>0</v>
      </c>
      <c r="T80" s="378">
        <v>0</v>
      </c>
      <c r="U80" s="378">
        <v>0</v>
      </c>
      <c r="V80" s="378">
        <v>0</v>
      </c>
      <c r="W80" s="378">
        <v>0</v>
      </c>
      <c r="X80" s="378">
        <v>0</v>
      </c>
      <c r="Y80" s="378">
        <v>0</v>
      </c>
      <c r="Z80" s="378">
        <v>0</v>
      </c>
      <c r="AA80" s="378">
        <v>0</v>
      </c>
      <c r="AB80" s="378">
        <v>0</v>
      </c>
      <c r="AC80" s="378">
        <v>0</v>
      </c>
      <c r="AD80" s="378">
        <v>0</v>
      </c>
      <c r="AE80" s="378">
        <v>0</v>
      </c>
      <c r="AF80" s="378">
        <v>0</v>
      </c>
      <c r="AG80" s="378">
        <v>0</v>
      </c>
      <c r="AH80" s="378">
        <v>0</v>
      </c>
      <c r="AI80" s="378">
        <v>0</v>
      </c>
      <c r="AJ80" s="378">
        <v>0</v>
      </c>
      <c r="AK80" s="378">
        <v>0</v>
      </c>
      <c r="AL80" s="378">
        <v>0</v>
      </c>
      <c r="AM80" s="378">
        <v>0</v>
      </c>
      <c r="AN80" s="378">
        <v>0</v>
      </c>
      <c r="AO80" s="378">
        <v>0</v>
      </c>
      <c r="AP80" s="378">
        <v>0</v>
      </c>
      <c r="AQ80" s="378">
        <v>0</v>
      </c>
      <c r="AR80" s="378">
        <v>0</v>
      </c>
      <c r="AS80" s="378">
        <v>0</v>
      </c>
      <c r="AT80" s="378">
        <v>0</v>
      </c>
      <c r="AU80" s="378">
        <v>0</v>
      </c>
      <c r="AV80" s="378">
        <v>0</v>
      </c>
      <c r="AW80" s="378">
        <v>0</v>
      </c>
    </row>
    <row r="81" spans="3:49" x14ac:dyDescent="0.3">
      <c r="C81" s="378">
        <v>30</v>
      </c>
      <c r="D81" s="378">
        <v>11</v>
      </c>
      <c r="E81" s="378">
        <v>11</v>
      </c>
      <c r="F81" s="378">
        <v>2585.8778625954201</v>
      </c>
      <c r="G81" s="378">
        <v>0</v>
      </c>
      <c r="H81" s="378">
        <v>0</v>
      </c>
      <c r="I81" s="378">
        <v>0</v>
      </c>
      <c r="J81" s="378">
        <v>1335.8778625954199</v>
      </c>
      <c r="K81" s="378">
        <v>0</v>
      </c>
      <c r="L81" s="378">
        <v>0</v>
      </c>
      <c r="M81" s="378">
        <v>0</v>
      </c>
      <c r="N81" s="378">
        <v>0</v>
      </c>
      <c r="O81" s="378">
        <v>1250</v>
      </c>
      <c r="P81" s="378">
        <v>0</v>
      </c>
      <c r="Q81" s="378">
        <v>0</v>
      </c>
      <c r="R81" s="378">
        <v>0</v>
      </c>
      <c r="S81" s="378">
        <v>0</v>
      </c>
      <c r="T81" s="378">
        <v>0</v>
      </c>
      <c r="U81" s="378">
        <v>0</v>
      </c>
      <c r="V81" s="378">
        <v>0</v>
      </c>
      <c r="W81" s="378">
        <v>0</v>
      </c>
      <c r="X81" s="378">
        <v>0</v>
      </c>
      <c r="Y81" s="378">
        <v>0</v>
      </c>
      <c r="Z81" s="378">
        <v>0</v>
      </c>
      <c r="AA81" s="378">
        <v>0</v>
      </c>
      <c r="AB81" s="378">
        <v>0</v>
      </c>
      <c r="AC81" s="378">
        <v>0</v>
      </c>
      <c r="AD81" s="378">
        <v>0</v>
      </c>
      <c r="AE81" s="378">
        <v>0</v>
      </c>
      <c r="AF81" s="378">
        <v>0</v>
      </c>
      <c r="AG81" s="378">
        <v>0</v>
      </c>
      <c r="AH81" s="378">
        <v>0</v>
      </c>
      <c r="AI81" s="378">
        <v>0</v>
      </c>
      <c r="AJ81" s="378">
        <v>0</v>
      </c>
      <c r="AK81" s="378">
        <v>0</v>
      </c>
      <c r="AL81" s="378">
        <v>0</v>
      </c>
      <c r="AM81" s="378">
        <v>0</v>
      </c>
      <c r="AN81" s="378">
        <v>0</v>
      </c>
      <c r="AO81" s="378">
        <v>0</v>
      </c>
      <c r="AP81" s="378">
        <v>0</v>
      </c>
      <c r="AQ81" s="378">
        <v>0</v>
      </c>
      <c r="AR81" s="378">
        <v>0</v>
      </c>
      <c r="AS81" s="378">
        <v>0</v>
      </c>
      <c r="AT81" s="378">
        <v>0</v>
      </c>
      <c r="AU81" s="378">
        <v>0</v>
      </c>
      <c r="AV81" s="378">
        <v>0</v>
      </c>
      <c r="AW81" s="378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pageSetUpPr fitToPage="1"/>
  </sheetPr>
  <dimension ref="A1:S12"/>
  <sheetViews>
    <sheetView showGridLines="0" showRowColHeaders="0" workbookViewId="0">
      <pane ySplit="5" topLeftCell="A6" activePane="bottomLeft" state="frozen"/>
      <selection activeCell="A2" sqref="A2:M2"/>
      <selection pane="bottomLeft" sqref="A1:S1"/>
    </sheetView>
  </sheetViews>
  <sheetFormatPr defaultRowHeight="14.4" customHeight="1" x14ac:dyDescent="0.3"/>
  <cols>
    <col min="1" max="1" width="46.6640625" style="254" bestFit="1" customWidth="1"/>
    <col min="2" max="2" width="7.77734375" style="219" customWidth="1"/>
    <col min="3" max="3" width="5.44140625" style="254" hidden="1" customWidth="1"/>
    <col min="4" max="4" width="7.77734375" style="219" customWidth="1"/>
    <col min="5" max="5" width="5.44140625" style="254" hidden="1" customWidth="1"/>
    <col min="6" max="6" width="7.77734375" style="219" customWidth="1"/>
    <col min="7" max="7" width="7.77734375" style="339" customWidth="1"/>
    <col min="8" max="8" width="7.77734375" style="219" customWidth="1"/>
    <col min="9" max="9" width="5.44140625" style="254" hidden="1" customWidth="1"/>
    <col min="10" max="10" width="7.77734375" style="219" customWidth="1"/>
    <col min="11" max="11" width="5.44140625" style="254" hidden="1" customWidth="1"/>
    <col min="12" max="12" width="7.77734375" style="219" customWidth="1"/>
    <col min="13" max="13" width="7.77734375" style="339" customWidth="1"/>
    <col min="14" max="14" width="7.77734375" style="219" customWidth="1"/>
    <col min="15" max="15" width="5" style="254" hidden="1" customWidth="1"/>
    <col min="16" max="16" width="7.77734375" style="219" customWidth="1"/>
    <col min="17" max="17" width="5" style="254" hidden="1" customWidth="1"/>
    <col min="18" max="18" width="7.77734375" style="219" customWidth="1"/>
    <col min="19" max="19" width="7.77734375" style="339" customWidth="1"/>
    <col min="20" max="16384" width="8.88671875" style="254"/>
  </cols>
  <sheetData>
    <row r="1" spans="1:19" ht="18.600000000000001" customHeight="1" thickBot="1" x14ac:dyDescent="0.4">
      <c r="A1" s="554" t="s">
        <v>5714</v>
      </c>
      <c r="B1" s="481"/>
      <c r="C1" s="481"/>
      <c r="D1" s="481"/>
      <c r="E1" s="481"/>
      <c r="F1" s="481"/>
      <c r="G1" s="481"/>
      <c r="H1" s="481"/>
      <c r="I1" s="481"/>
      <c r="J1" s="481"/>
      <c r="K1" s="481"/>
      <c r="L1" s="481"/>
      <c r="M1" s="481"/>
      <c r="N1" s="481"/>
      <c r="O1" s="481"/>
      <c r="P1" s="481"/>
      <c r="Q1" s="481"/>
      <c r="R1" s="481"/>
      <c r="S1" s="481"/>
    </row>
    <row r="2" spans="1:19" ht="14.4" customHeight="1" thickBot="1" x14ac:dyDescent="0.35">
      <c r="A2" s="382" t="s">
        <v>310</v>
      </c>
      <c r="B2" s="224"/>
      <c r="C2" s="224"/>
      <c r="D2" s="224"/>
      <c r="E2" s="224"/>
      <c r="F2" s="224"/>
      <c r="G2" s="224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  <c r="S2" s="224"/>
    </row>
    <row r="3" spans="1:19" ht="14.4" customHeight="1" thickBot="1" x14ac:dyDescent="0.35">
      <c r="A3" s="349" t="s">
        <v>159</v>
      </c>
      <c r="B3" s="350">
        <f>SUBTOTAL(9,B6:B1048576)/2</f>
        <v>172410</v>
      </c>
      <c r="C3" s="351">
        <f t="shared" ref="C3:R3" si="0">SUBTOTAL(9,C6:C1048576)</f>
        <v>3</v>
      </c>
      <c r="D3" s="351">
        <f>SUBTOTAL(9,D6:D1048576)/2</f>
        <v>173829.99</v>
      </c>
      <c r="E3" s="351">
        <f t="shared" si="0"/>
        <v>3.0833762377854104</v>
      </c>
      <c r="F3" s="351">
        <f>SUBTOTAL(9,F6:F1048576)/2</f>
        <v>196397.31</v>
      </c>
      <c r="G3" s="352">
        <f>IF(B3&lt;&gt;0,F3/B3,"")</f>
        <v>1.1391294588480947</v>
      </c>
      <c r="H3" s="353">
        <f t="shared" si="0"/>
        <v>35508.01</v>
      </c>
      <c r="I3" s="351">
        <f t="shared" si="0"/>
        <v>2</v>
      </c>
      <c r="J3" s="351">
        <f t="shared" si="0"/>
        <v>30012.659999999996</v>
      </c>
      <c r="K3" s="351">
        <f t="shared" si="0"/>
        <v>1.7648274930696537</v>
      </c>
      <c r="L3" s="351">
        <f t="shared" si="0"/>
        <v>56394.489999999991</v>
      </c>
      <c r="M3" s="354">
        <f>IF(H3&lt;&gt;0,L3/H3,"")</f>
        <v>1.5882188272448945</v>
      </c>
      <c r="N3" s="350">
        <f t="shared" si="0"/>
        <v>0</v>
      </c>
      <c r="O3" s="351">
        <f t="shared" si="0"/>
        <v>0</v>
      </c>
      <c r="P3" s="351">
        <f t="shared" si="0"/>
        <v>0</v>
      </c>
      <c r="Q3" s="351">
        <f t="shared" si="0"/>
        <v>0</v>
      </c>
      <c r="R3" s="351">
        <f t="shared" si="0"/>
        <v>0</v>
      </c>
      <c r="S3" s="352" t="str">
        <f>IF(N3&lt;&gt;0,R3/N3,"")</f>
        <v/>
      </c>
    </row>
    <row r="4" spans="1:19" ht="14.4" customHeight="1" x14ac:dyDescent="0.3">
      <c r="A4" s="555" t="s">
        <v>275</v>
      </c>
      <c r="B4" s="556" t="s">
        <v>123</v>
      </c>
      <c r="C4" s="557"/>
      <c r="D4" s="557"/>
      <c r="E4" s="557"/>
      <c r="F4" s="557"/>
      <c r="G4" s="558"/>
      <c r="H4" s="556" t="s">
        <v>124</v>
      </c>
      <c r="I4" s="557"/>
      <c r="J4" s="557"/>
      <c r="K4" s="557"/>
      <c r="L4" s="557"/>
      <c r="M4" s="558"/>
      <c r="N4" s="556" t="s">
        <v>125</v>
      </c>
      <c r="O4" s="557"/>
      <c r="P4" s="557"/>
      <c r="Q4" s="557"/>
      <c r="R4" s="557"/>
      <c r="S4" s="558"/>
    </row>
    <row r="5" spans="1:19" ht="14.4" customHeight="1" thickBot="1" x14ac:dyDescent="0.35">
      <c r="A5" s="793"/>
      <c r="B5" s="794">
        <v>2014</v>
      </c>
      <c r="C5" s="795"/>
      <c r="D5" s="795">
        <v>2015</v>
      </c>
      <c r="E5" s="795"/>
      <c r="F5" s="795">
        <v>2016</v>
      </c>
      <c r="G5" s="796" t="s">
        <v>2</v>
      </c>
      <c r="H5" s="794">
        <v>2014</v>
      </c>
      <c r="I5" s="795"/>
      <c r="J5" s="795">
        <v>2015</v>
      </c>
      <c r="K5" s="795"/>
      <c r="L5" s="795">
        <v>2016</v>
      </c>
      <c r="M5" s="796" t="s">
        <v>2</v>
      </c>
      <c r="N5" s="794">
        <v>2014</v>
      </c>
      <c r="O5" s="795"/>
      <c r="P5" s="795">
        <v>2015</v>
      </c>
      <c r="Q5" s="795"/>
      <c r="R5" s="795">
        <v>2016</v>
      </c>
      <c r="S5" s="796" t="s">
        <v>2</v>
      </c>
    </row>
    <row r="6" spans="1:19" ht="14.4" customHeight="1" x14ac:dyDescent="0.3">
      <c r="A6" s="754" t="s">
        <v>5712</v>
      </c>
      <c r="B6" s="797">
        <v>60557</v>
      </c>
      <c r="C6" s="740">
        <v>1</v>
      </c>
      <c r="D6" s="797">
        <v>68802.67</v>
      </c>
      <c r="E6" s="740">
        <v>1.1361637795795696</v>
      </c>
      <c r="F6" s="797">
        <v>63646.66</v>
      </c>
      <c r="G6" s="745">
        <v>1.0510206912495665</v>
      </c>
      <c r="H6" s="797">
        <v>5843.9499999999989</v>
      </c>
      <c r="I6" s="740">
        <v>1</v>
      </c>
      <c r="J6" s="797">
        <v>5480.65</v>
      </c>
      <c r="K6" s="740">
        <v>0.93783314367850523</v>
      </c>
      <c r="L6" s="797">
        <v>1909.1</v>
      </c>
      <c r="M6" s="745">
        <v>0.32667972860821881</v>
      </c>
      <c r="N6" s="797"/>
      <c r="O6" s="740"/>
      <c r="P6" s="797"/>
      <c r="Q6" s="740"/>
      <c r="R6" s="797"/>
      <c r="S6" s="235"/>
    </row>
    <row r="7" spans="1:19" ht="14.4" customHeight="1" thickBot="1" x14ac:dyDescent="0.35">
      <c r="A7" s="799" t="s">
        <v>5713</v>
      </c>
      <c r="B7" s="798">
        <v>111853</v>
      </c>
      <c r="C7" s="671">
        <v>1</v>
      </c>
      <c r="D7" s="798">
        <v>105027.32</v>
      </c>
      <c r="E7" s="671">
        <v>0.93897633501113076</v>
      </c>
      <c r="F7" s="798">
        <v>132750.65000000002</v>
      </c>
      <c r="G7" s="682">
        <v>1.1868313768964625</v>
      </c>
      <c r="H7" s="798">
        <v>29664.060000000005</v>
      </c>
      <c r="I7" s="671">
        <v>1</v>
      </c>
      <c r="J7" s="798">
        <v>24532.009999999995</v>
      </c>
      <c r="K7" s="671">
        <v>0.82699434939114846</v>
      </c>
      <c r="L7" s="798">
        <v>54485.389999999992</v>
      </c>
      <c r="M7" s="682">
        <v>1.8367475659097232</v>
      </c>
      <c r="N7" s="798"/>
      <c r="O7" s="671"/>
      <c r="P7" s="798"/>
      <c r="Q7" s="671"/>
      <c r="R7" s="798"/>
      <c r="S7" s="705"/>
    </row>
    <row r="8" spans="1:19" ht="14.4" customHeight="1" thickBot="1" x14ac:dyDescent="0.35"/>
    <row r="9" spans="1:19" ht="14.4" customHeight="1" thickBot="1" x14ac:dyDescent="0.35">
      <c r="A9" s="802" t="s">
        <v>533</v>
      </c>
      <c r="B9" s="800">
        <v>172410</v>
      </c>
      <c r="C9" s="801">
        <v>1</v>
      </c>
      <c r="D9" s="800">
        <v>173829.99</v>
      </c>
      <c r="E9" s="801">
        <v>1.0082361231947101</v>
      </c>
      <c r="F9" s="800">
        <v>196397.30999999994</v>
      </c>
      <c r="G9" s="457">
        <v>1.1391294588480942</v>
      </c>
      <c r="H9" s="800"/>
      <c r="I9" s="801"/>
      <c r="J9" s="800"/>
      <c r="K9" s="801"/>
      <c r="L9" s="800"/>
      <c r="M9" s="457"/>
      <c r="N9" s="800"/>
      <c r="O9" s="801"/>
      <c r="P9" s="800"/>
      <c r="Q9" s="801"/>
      <c r="R9" s="800"/>
      <c r="S9" s="458"/>
    </row>
    <row r="10" spans="1:19" ht="14.4" customHeight="1" x14ac:dyDescent="0.3">
      <c r="A10" s="719" t="s">
        <v>3973</v>
      </c>
    </row>
    <row r="11" spans="1:19" ht="14.4" customHeight="1" x14ac:dyDescent="0.3">
      <c r="A11" s="720" t="s">
        <v>3974</v>
      </c>
    </row>
    <row r="12" spans="1:19" ht="14.4" customHeight="1" x14ac:dyDescent="0.3">
      <c r="A12" s="719" t="s">
        <v>5715</v>
      </c>
    </row>
  </sheetData>
  <mergeCells count="5">
    <mergeCell ref="A1:S1"/>
    <mergeCell ref="A4:A5"/>
    <mergeCell ref="B4:G4"/>
    <mergeCell ref="H4:M4"/>
    <mergeCell ref="N4:S4"/>
  </mergeCells>
  <conditionalFormatting sqref="G4:G1048576">
    <cfRule type="cellIs" dxfId="18" priority="4" stopIfTrue="1" operator="lessThan">
      <formula>0.95</formula>
    </cfRule>
  </conditionalFormatting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{791987AB-EB4E-4323-988C-2CC9543F5F95}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{3D1704E4-2CF0-40FE-8B51-535F514AA804}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{DA7CE90D-FADD-456D-9A84-45478435DA52}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H3 J3 L3 N3 P3 R3 F3 D3 B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91987AB-EB4E-4323-988C-2CC9543F5F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3D1704E4-2CF0-40FE-8B51-535F514AA80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DA7CE90D-FADD-456D-9A84-45478435DA5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16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x14ac:dyDescent="0.3"/>
  <cols>
    <col min="1" max="1" width="46.6640625" style="254" bestFit="1" customWidth="1"/>
    <col min="2" max="4" width="7.77734375" style="336" customWidth="1"/>
    <col min="5" max="7" width="7.77734375" style="219" customWidth="1"/>
    <col min="8" max="16384" width="8.88671875" style="254"/>
  </cols>
  <sheetData>
    <row r="1" spans="1:7" ht="18.600000000000001" customHeight="1" thickBot="1" x14ac:dyDescent="0.4">
      <c r="A1" s="554" t="s">
        <v>5717</v>
      </c>
      <c r="B1" s="481"/>
      <c r="C1" s="481"/>
      <c r="D1" s="481"/>
      <c r="E1" s="481"/>
      <c r="F1" s="481"/>
      <c r="G1" s="481"/>
    </row>
    <row r="2" spans="1:7" ht="14.4" customHeight="1" thickBot="1" x14ac:dyDescent="0.35">
      <c r="A2" s="382" t="s">
        <v>310</v>
      </c>
      <c r="B2" s="224"/>
      <c r="C2" s="224"/>
      <c r="D2" s="224"/>
      <c r="E2" s="224"/>
      <c r="F2" s="224"/>
      <c r="G2" s="224"/>
    </row>
    <row r="3" spans="1:7" ht="14.4" customHeight="1" thickBot="1" x14ac:dyDescent="0.35">
      <c r="A3" s="349" t="s">
        <v>159</v>
      </c>
      <c r="B3" s="469">
        <f t="shared" ref="B3:G3" si="0">SUBTOTAL(9,B6:B1048576)</f>
        <v>2255</v>
      </c>
      <c r="C3" s="470">
        <f t="shared" si="0"/>
        <v>2143</v>
      </c>
      <c r="D3" s="470">
        <f t="shared" si="0"/>
        <v>2219</v>
      </c>
      <c r="E3" s="353">
        <f t="shared" si="0"/>
        <v>172410</v>
      </c>
      <c r="F3" s="351">
        <f t="shared" si="0"/>
        <v>173829.99</v>
      </c>
      <c r="G3" s="471">
        <f t="shared" si="0"/>
        <v>196397.31000000003</v>
      </c>
    </row>
    <row r="4" spans="1:7" ht="14.4" customHeight="1" x14ac:dyDescent="0.3">
      <c r="A4" s="555" t="s">
        <v>167</v>
      </c>
      <c r="B4" s="556" t="s">
        <v>272</v>
      </c>
      <c r="C4" s="557"/>
      <c r="D4" s="557"/>
      <c r="E4" s="559" t="s">
        <v>123</v>
      </c>
      <c r="F4" s="560"/>
      <c r="G4" s="561"/>
    </row>
    <row r="5" spans="1:7" ht="14.4" customHeight="1" thickBot="1" x14ac:dyDescent="0.35">
      <c r="A5" s="793"/>
      <c r="B5" s="794">
        <v>2014</v>
      </c>
      <c r="C5" s="795">
        <v>2015</v>
      </c>
      <c r="D5" s="795">
        <v>2016</v>
      </c>
      <c r="E5" s="794">
        <v>2014</v>
      </c>
      <c r="F5" s="795">
        <v>2015</v>
      </c>
      <c r="G5" s="795">
        <v>2016</v>
      </c>
    </row>
    <row r="6" spans="1:7" ht="14.4" customHeight="1" x14ac:dyDescent="0.3">
      <c r="A6" s="754" t="s">
        <v>5716</v>
      </c>
      <c r="B6" s="229">
        <v>148</v>
      </c>
      <c r="C6" s="229">
        <v>205</v>
      </c>
      <c r="D6" s="229">
        <v>6</v>
      </c>
      <c r="E6" s="797">
        <v>9160</v>
      </c>
      <c r="F6" s="797">
        <v>9283.68</v>
      </c>
      <c r="G6" s="803">
        <v>307</v>
      </c>
    </row>
    <row r="7" spans="1:7" ht="14.4" customHeight="1" x14ac:dyDescent="0.3">
      <c r="A7" s="693" t="s">
        <v>3977</v>
      </c>
      <c r="B7" s="668">
        <v>1253</v>
      </c>
      <c r="C7" s="668">
        <v>1166</v>
      </c>
      <c r="D7" s="668">
        <v>1147</v>
      </c>
      <c r="E7" s="804">
        <v>92294</v>
      </c>
      <c r="F7" s="804">
        <v>98201</v>
      </c>
      <c r="G7" s="805">
        <v>104478.32</v>
      </c>
    </row>
    <row r="8" spans="1:7" ht="14.4" customHeight="1" x14ac:dyDescent="0.3">
      <c r="A8" s="693" t="s">
        <v>3983</v>
      </c>
      <c r="B8" s="668">
        <v>62</v>
      </c>
      <c r="C8" s="668">
        <v>45</v>
      </c>
      <c r="D8" s="668">
        <v>80</v>
      </c>
      <c r="E8" s="804">
        <v>3003</v>
      </c>
      <c r="F8" s="804">
        <v>1767</v>
      </c>
      <c r="G8" s="805">
        <v>6420.66</v>
      </c>
    </row>
    <row r="9" spans="1:7" ht="14.4" customHeight="1" x14ac:dyDescent="0.3">
      <c r="A9" s="693" t="s">
        <v>3984</v>
      </c>
      <c r="B9" s="668">
        <v>12</v>
      </c>
      <c r="C9" s="668">
        <v>14</v>
      </c>
      <c r="D9" s="668">
        <v>10</v>
      </c>
      <c r="E9" s="804">
        <v>1035</v>
      </c>
      <c r="F9" s="804">
        <v>1246.33</v>
      </c>
      <c r="G9" s="805">
        <v>1030.33</v>
      </c>
    </row>
    <row r="10" spans="1:7" ht="14.4" customHeight="1" x14ac:dyDescent="0.3">
      <c r="A10" s="693" t="s">
        <v>3985</v>
      </c>
      <c r="B10" s="668">
        <v>11</v>
      </c>
      <c r="C10" s="668">
        <v>15</v>
      </c>
      <c r="D10" s="668">
        <v>12</v>
      </c>
      <c r="E10" s="804">
        <v>477</v>
      </c>
      <c r="F10" s="804">
        <v>1373</v>
      </c>
      <c r="G10" s="805">
        <v>901.67000000000007</v>
      </c>
    </row>
    <row r="11" spans="1:7" ht="14.4" customHeight="1" x14ac:dyDescent="0.3">
      <c r="A11" s="693" t="s">
        <v>3986</v>
      </c>
      <c r="B11" s="668">
        <v>373</v>
      </c>
      <c r="C11" s="668">
        <v>321</v>
      </c>
      <c r="D11" s="668">
        <v>584</v>
      </c>
      <c r="E11" s="804">
        <v>32338</v>
      </c>
      <c r="F11" s="804">
        <v>31114.990000000005</v>
      </c>
      <c r="G11" s="805">
        <v>50879.67</v>
      </c>
    </row>
    <row r="12" spans="1:7" ht="14.4" customHeight="1" x14ac:dyDescent="0.3">
      <c r="A12" s="693" t="s">
        <v>3988</v>
      </c>
      <c r="B12" s="668">
        <v>98</v>
      </c>
      <c r="C12" s="668">
        <v>103</v>
      </c>
      <c r="D12" s="668">
        <v>81</v>
      </c>
      <c r="E12" s="804">
        <v>5516</v>
      </c>
      <c r="F12" s="804">
        <v>6294.66</v>
      </c>
      <c r="G12" s="805">
        <v>6003.34</v>
      </c>
    </row>
    <row r="13" spans="1:7" ht="14.4" customHeight="1" thickBot="1" x14ac:dyDescent="0.35">
      <c r="A13" s="799" t="s">
        <v>3989</v>
      </c>
      <c r="B13" s="674">
        <v>298</v>
      </c>
      <c r="C13" s="674">
        <v>274</v>
      </c>
      <c r="D13" s="674">
        <v>299</v>
      </c>
      <c r="E13" s="798">
        <v>28587</v>
      </c>
      <c r="F13" s="798">
        <v>24549.33</v>
      </c>
      <c r="G13" s="806">
        <v>26376.320000000007</v>
      </c>
    </row>
    <row r="14" spans="1:7" ht="14.4" customHeight="1" x14ac:dyDescent="0.3">
      <c r="A14" s="719" t="s">
        <v>3973</v>
      </c>
    </row>
    <row r="15" spans="1:7" ht="14.4" customHeight="1" x14ac:dyDescent="0.3">
      <c r="A15" s="720" t="s">
        <v>3974</v>
      </c>
    </row>
    <row r="16" spans="1:7" ht="14.4" customHeight="1" x14ac:dyDescent="0.3">
      <c r="A16" s="719" t="s">
        <v>5715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pageSetUpPr fitToPage="1"/>
  </sheetPr>
  <dimension ref="A1:Q38"/>
  <sheetViews>
    <sheetView showGridLines="0" showRowColHeaders="0" workbookViewId="0">
      <pane ySplit="5" topLeftCell="A6" activePane="bottomLeft" state="frozen"/>
      <selection activeCell="U26" sqref="U26"/>
      <selection pane="bottomLeft" sqref="A1:Q1"/>
    </sheetView>
  </sheetViews>
  <sheetFormatPr defaultRowHeight="14.4" customHeight="1" x14ac:dyDescent="0.3"/>
  <cols>
    <col min="1" max="1" width="8.6640625" style="254" bestFit="1" customWidth="1"/>
    <col min="2" max="2" width="6.109375" style="254" customWidth="1"/>
    <col min="3" max="3" width="2.109375" style="254" bestFit="1" customWidth="1"/>
    <col min="4" max="4" width="8" style="254" customWidth="1"/>
    <col min="5" max="5" width="50.88671875" style="254" bestFit="1" customWidth="1"/>
    <col min="6" max="7" width="11.109375" style="336" customWidth="1"/>
    <col min="8" max="9" width="9.33203125" style="254" hidden="1" customWidth="1"/>
    <col min="10" max="11" width="11.109375" style="336" customWidth="1"/>
    <col min="12" max="13" width="9.33203125" style="254" hidden="1" customWidth="1"/>
    <col min="14" max="15" width="11.109375" style="336" customWidth="1"/>
    <col min="16" max="16" width="11.109375" style="339" customWidth="1"/>
    <col min="17" max="17" width="11.109375" style="336" customWidth="1"/>
    <col min="18" max="16384" width="8.88671875" style="254"/>
  </cols>
  <sheetData>
    <row r="1" spans="1:17" ht="18.600000000000001" customHeight="1" thickBot="1" x14ac:dyDescent="0.4">
      <c r="A1" s="481" t="s">
        <v>5763</v>
      </c>
      <c r="B1" s="481"/>
      <c r="C1" s="481"/>
      <c r="D1" s="481"/>
      <c r="E1" s="481"/>
      <c r="F1" s="481"/>
      <c r="G1" s="481"/>
      <c r="H1" s="481"/>
      <c r="I1" s="481"/>
      <c r="J1" s="481"/>
      <c r="K1" s="481"/>
      <c r="L1" s="481"/>
      <c r="M1" s="481"/>
      <c r="N1" s="481"/>
      <c r="O1" s="481"/>
      <c r="P1" s="481"/>
      <c r="Q1" s="481"/>
    </row>
    <row r="2" spans="1:17" ht="14.4" customHeight="1" thickBot="1" x14ac:dyDescent="0.35">
      <c r="A2" s="382" t="s">
        <v>310</v>
      </c>
      <c r="B2" s="476"/>
      <c r="C2" s="255"/>
      <c r="D2" s="468"/>
      <c r="E2" s="255"/>
      <c r="F2" s="357"/>
      <c r="G2" s="357"/>
      <c r="H2" s="255"/>
      <c r="I2" s="255"/>
      <c r="J2" s="357"/>
      <c r="K2" s="357"/>
      <c r="L2" s="255"/>
      <c r="M2" s="255"/>
      <c r="N2" s="357"/>
      <c r="O2" s="357"/>
      <c r="P2" s="358"/>
      <c r="Q2" s="357"/>
    </row>
    <row r="3" spans="1:17" ht="14.4" customHeight="1" thickBot="1" x14ac:dyDescent="0.35">
      <c r="E3" s="112" t="s">
        <v>159</v>
      </c>
      <c r="F3" s="211">
        <f t="shared" ref="F3:O3" si="0">SUBTOTAL(9,F6:F1048576)</f>
        <v>2765.8</v>
      </c>
      <c r="G3" s="212">
        <f t="shared" si="0"/>
        <v>207918.01</v>
      </c>
      <c r="H3" s="78"/>
      <c r="I3" s="78"/>
      <c r="J3" s="212">
        <f t="shared" si="0"/>
        <v>2555.6999999999998</v>
      </c>
      <c r="K3" s="212">
        <f t="shared" si="0"/>
        <v>203842.65000000002</v>
      </c>
      <c r="L3" s="78"/>
      <c r="M3" s="78"/>
      <c r="N3" s="212">
        <f t="shared" si="0"/>
        <v>2672.2</v>
      </c>
      <c r="O3" s="212">
        <f t="shared" si="0"/>
        <v>252791.8</v>
      </c>
      <c r="P3" s="79">
        <f>IF(G3=0,0,O3/G3)</f>
        <v>1.2158244492624759</v>
      </c>
      <c r="Q3" s="213">
        <f>IF(N3=0,0,O3/N3)</f>
        <v>94.600628695456933</v>
      </c>
    </row>
    <row r="4" spans="1:17" ht="14.4" customHeight="1" x14ac:dyDescent="0.3">
      <c r="A4" s="563" t="s">
        <v>119</v>
      </c>
      <c r="B4" s="570" t="s">
        <v>0</v>
      </c>
      <c r="C4" s="564" t="s">
        <v>120</v>
      </c>
      <c r="D4" s="569" t="s">
        <v>90</v>
      </c>
      <c r="E4" s="565" t="s">
        <v>81</v>
      </c>
      <c r="F4" s="566">
        <v>2014</v>
      </c>
      <c r="G4" s="567"/>
      <c r="H4" s="210"/>
      <c r="I4" s="210"/>
      <c r="J4" s="566">
        <v>2015</v>
      </c>
      <c r="K4" s="567"/>
      <c r="L4" s="210"/>
      <c r="M4" s="210"/>
      <c r="N4" s="566">
        <v>2016</v>
      </c>
      <c r="O4" s="567"/>
      <c r="P4" s="568" t="s">
        <v>2</v>
      </c>
      <c r="Q4" s="562" t="s">
        <v>122</v>
      </c>
    </row>
    <row r="5" spans="1:17" ht="14.4" customHeight="1" thickBot="1" x14ac:dyDescent="0.35">
      <c r="A5" s="807"/>
      <c r="B5" s="808"/>
      <c r="C5" s="809"/>
      <c r="D5" s="810"/>
      <c r="E5" s="811"/>
      <c r="F5" s="812" t="s">
        <v>91</v>
      </c>
      <c r="G5" s="813" t="s">
        <v>14</v>
      </c>
      <c r="H5" s="814"/>
      <c r="I5" s="814"/>
      <c r="J5" s="812" t="s">
        <v>91</v>
      </c>
      <c r="K5" s="813" t="s">
        <v>14</v>
      </c>
      <c r="L5" s="814"/>
      <c r="M5" s="814"/>
      <c r="N5" s="812" t="s">
        <v>91</v>
      </c>
      <c r="O5" s="813" t="s">
        <v>14</v>
      </c>
      <c r="P5" s="815"/>
      <c r="Q5" s="816"/>
    </row>
    <row r="6" spans="1:17" ht="14.4" customHeight="1" x14ac:dyDescent="0.3">
      <c r="A6" s="739" t="s">
        <v>5718</v>
      </c>
      <c r="B6" s="740" t="s">
        <v>533</v>
      </c>
      <c r="C6" s="740" t="s">
        <v>5719</v>
      </c>
      <c r="D6" s="740" t="s">
        <v>5720</v>
      </c>
      <c r="E6" s="740" t="s">
        <v>5721</v>
      </c>
      <c r="F6" s="229">
        <v>19.600000000000001</v>
      </c>
      <c r="G6" s="229">
        <v>2218.7200000000003</v>
      </c>
      <c r="H6" s="740">
        <v>1</v>
      </c>
      <c r="I6" s="740">
        <v>113.2</v>
      </c>
      <c r="J6" s="229">
        <v>22.8</v>
      </c>
      <c r="K6" s="229">
        <v>2468.1299999999997</v>
      </c>
      <c r="L6" s="740">
        <v>1.1124116607773848</v>
      </c>
      <c r="M6" s="740">
        <v>108.25131578947367</v>
      </c>
      <c r="N6" s="229">
        <v>6</v>
      </c>
      <c r="O6" s="229">
        <v>649.5</v>
      </c>
      <c r="P6" s="745">
        <v>0.29273635249152663</v>
      </c>
      <c r="Q6" s="753">
        <v>108.25</v>
      </c>
    </row>
    <row r="7" spans="1:17" ht="14.4" customHeight="1" x14ac:dyDescent="0.3">
      <c r="A7" s="664" t="s">
        <v>5718</v>
      </c>
      <c r="B7" s="665" t="s">
        <v>533</v>
      </c>
      <c r="C7" s="665" t="s">
        <v>5719</v>
      </c>
      <c r="D7" s="665" t="s">
        <v>5722</v>
      </c>
      <c r="E7" s="665" t="s">
        <v>5021</v>
      </c>
      <c r="F7" s="668"/>
      <c r="G7" s="668"/>
      <c r="H7" s="665"/>
      <c r="I7" s="665"/>
      <c r="J7" s="668"/>
      <c r="K7" s="668"/>
      <c r="L7" s="665"/>
      <c r="M7" s="665"/>
      <c r="N7" s="668">
        <v>2</v>
      </c>
      <c r="O7" s="668">
        <v>122.8</v>
      </c>
      <c r="P7" s="681"/>
      <c r="Q7" s="669">
        <v>61.4</v>
      </c>
    </row>
    <row r="8" spans="1:17" ht="14.4" customHeight="1" x14ac:dyDescent="0.3">
      <c r="A8" s="664" t="s">
        <v>5718</v>
      </c>
      <c r="B8" s="665" t="s">
        <v>533</v>
      </c>
      <c r="C8" s="665" t="s">
        <v>5719</v>
      </c>
      <c r="D8" s="665" t="s">
        <v>5723</v>
      </c>
      <c r="E8" s="665" t="s">
        <v>5724</v>
      </c>
      <c r="F8" s="668">
        <v>61</v>
      </c>
      <c r="G8" s="668">
        <v>3625.2299999999996</v>
      </c>
      <c r="H8" s="665">
        <v>1</v>
      </c>
      <c r="I8" s="665">
        <v>59.429999999999993</v>
      </c>
      <c r="J8" s="668">
        <v>53</v>
      </c>
      <c r="K8" s="668">
        <v>3012.5200000000004</v>
      </c>
      <c r="L8" s="665">
        <v>0.83098727529011973</v>
      </c>
      <c r="M8" s="665">
        <v>56.840000000000011</v>
      </c>
      <c r="N8" s="668">
        <v>20</v>
      </c>
      <c r="O8" s="668">
        <v>1136.8</v>
      </c>
      <c r="P8" s="681">
        <v>0.31358010388306401</v>
      </c>
      <c r="Q8" s="669">
        <v>56.839999999999996</v>
      </c>
    </row>
    <row r="9" spans="1:17" ht="14.4" customHeight="1" x14ac:dyDescent="0.3">
      <c r="A9" s="664" t="s">
        <v>5718</v>
      </c>
      <c r="B9" s="665" t="s">
        <v>533</v>
      </c>
      <c r="C9" s="665" t="s">
        <v>5725</v>
      </c>
      <c r="D9" s="665" t="s">
        <v>5726</v>
      </c>
      <c r="E9" s="665" t="s">
        <v>5727</v>
      </c>
      <c r="F9" s="668">
        <v>384</v>
      </c>
      <c r="G9" s="668">
        <v>13324</v>
      </c>
      <c r="H9" s="665">
        <v>1</v>
      </c>
      <c r="I9" s="665">
        <v>34.697916666666664</v>
      </c>
      <c r="J9" s="668">
        <v>363</v>
      </c>
      <c r="K9" s="668">
        <v>12705</v>
      </c>
      <c r="L9" s="665">
        <v>0.95354247973581507</v>
      </c>
      <c r="M9" s="665">
        <v>35</v>
      </c>
      <c r="N9" s="668">
        <v>358</v>
      </c>
      <c r="O9" s="668">
        <v>13246</v>
      </c>
      <c r="P9" s="681">
        <v>0.99414590213149201</v>
      </c>
      <c r="Q9" s="669">
        <v>37</v>
      </c>
    </row>
    <row r="10" spans="1:17" ht="14.4" customHeight="1" x14ac:dyDescent="0.3">
      <c r="A10" s="664" t="s">
        <v>5718</v>
      </c>
      <c r="B10" s="665" t="s">
        <v>533</v>
      </c>
      <c r="C10" s="665" t="s">
        <v>5725</v>
      </c>
      <c r="D10" s="665" t="s">
        <v>5728</v>
      </c>
      <c r="E10" s="665" t="s">
        <v>5729</v>
      </c>
      <c r="F10" s="668"/>
      <c r="G10" s="668"/>
      <c r="H10" s="665"/>
      <c r="I10" s="665"/>
      <c r="J10" s="668"/>
      <c r="K10" s="668"/>
      <c r="L10" s="665"/>
      <c r="M10" s="665"/>
      <c r="N10" s="668">
        <v>1</v>
      </c>
      <c r="O10" s="668">
        <v>5</v>
      </c>
      <c r="P10" s="681"/>
      <c r="Q10" s="669">
        <v>5</v>
      </c>
    </row>
    <row r="11" spans="1:17" ht="14.4" customHeight="1" x14ac:dyDescent="0.3">
      <c r="A11" s="664" t="s">
        <v>5718</v>
      </c>
      <c r="B11" s="665" t="s">
        <v>533</v>
      </c>
      <c r="C11" s="665" t="s">
        <v>5725</v>
      </c>
      <c r="D11" s="665" t="s">
        <v>5730</v>
      </c>
      <c r="E11" s="665" t="s">
        <v>5731</v>
      </c>
      <c r="F11" s="668"/>
      <c r="G11" s="668"/>
      <c r="H11" s="665"/>
      <c r="I11" s="665"/>
      <c r="J11" s="668"/>
      <c r="K11" s="668"/>
      <c r="L11" s="665"/>
      <c r="M11" s="665"/>
      <c r="N11" s="668">
        <v>3</v>
      </c>
      <c r="O11" s="668">
        <v>15</v>
      </c>
      <c r="P11" s="681"/>
      <c r="Q11" s="669">
        <v>5</v>
      </c>
    </row>
    <row r="12" spans="1:17" ht="14.4" customHeight="1" x14ac:dyDescent="0.3">
      <c r="A12" s="664" t="s">
        <v>5718</v>
      </c>
      <c r="B12" s="665" t="s">
        <v>533</v>
      </c>
      <c r="C12" s="665" t="s">
        <v>5725</v>
      </c>
      <c r="D12" s="665" t="s">
        <v>5732</v>
      </c>
      <c r="E12" s="665" t="s">
        <v>5733</v>
      </c>
      <c r="F12" s="668">
        <v>17</v>
      </c>
      <c r="G12" s="668">
        <v>5586</v>
      </c>
      <c r="H12" s="665">
        <v>1</v>
      </c>
      <c r="I12" s="665">
        <v>328.58823529411762</v>
      </c>
      <c r="J12" s="668">
        <v>15</v>
      </c>
      <c r="K12" s="668">
        <v>6570</v>
      </c>
      <c r="L12" s="665">
        <v>1.1761546723952738</v>
      </c>
      <c r="M12" s="665">
        <v>438</v>
      </c>
      <c r="N12" s="668">
        <v>14</v>
      </c>
      <c r="O12" s="668">
        <v>6566</v>
      </c>
      <c r="P12" s="681">
        <v>1.1754385964912282</v>
      </c>
      <c r="Q12" s="669">
        <v>469</v>
      </c>
    </row>
    <row r="13" spans="1:17" ht="14.4" customHeight="1" x14ac:dyDescent="0.3">
      <c r="A13" s="664" t="s">
        <v>5718</v>
      </c>
      <c r="B13" s="665" t="s">
        <v>533</v>
      </c>
      <c r="C13" s="665" t="s">
        <v>5725</v>
      </c>
      <c r="D13" s="665" t="s">
        <v>5734</v>
      </c>
      <c r="E13" s="665" t="s">
        <v>5735</v>
      </c>
      <c r="F13" s="668">
        <v>34</v>
      </c>
      <c r="G13" s="668">
        <v>0</v>
      </c>
      <c r="H13" s="665"/>
      <c r="I13" s="665">
        <v>0</v>
      </c>
      <c r="J13" s="668">
        <v>84</v>
      </c>
      <c r="K13" s="668">
        <v>1566.67</v>
      </c>
      <c r="L13" s="665"/>
      <c r="M13" s="665">
        <v>18.650833333333335</v>
      </c>
      <c r="N13" s="668">
        <v>107</v>
      </c>
      <c r="O13" s="668">
        <v>3566.66</v>
      </c>
      <c r="P13" s="681"/>
      <c r="Q13" s="669">
        <v>33.33327102803738</v>
      </c>
    </row>
    <row r="14" spans="1:17" ht="14.4" customHeight="1" x14ac:dyDescent="0.3">
      <c r="A14" s="664" t="s">
        <v>5718</v>
      </c>
      <c r="B14" s="665" t="s">
        <v>533</v>
      </c>
      <c r="C14" s="665" t="s">
        <v>5725</v>
      </c>
      <c r="D14" s="665" t="s">
        <v>5736</v>
      </c>
      <c r="E14" s="665" t="s">
        <v>5737</v>
      </c>
      <c r="F14" s="668"/>
      <c r="G14" s="668"/>
      <c r="H14" s="665"/>
      <c r="I14" s="665"/>
      <c r="J14" s="668"/>
      <c r="K14" s="668"/>
      <c r="L14" s="665"/>
      <c r="M14" s="665"/>
      <c r="N14" s="668">
        <v>0</v>
      </c>
      <c r="O14" s="668">
        <v>0</v>
      </c>
      <c r="P14" s="681"/>
      <c r="Q14" s="669"/>
    </row>
    <row r="15" spans="1:17" ht="14.4" customHeight="1" x14ac:dyDescent="0.3">
      <c r="A15" s="664" t="s">
        <v>5718</v>
      </c>
      <c r="B15" s="665" t="s">
        <v>533</v>
      </c>
      <c r="C15" s="665" t="s">
        <v>5725</v>
      </c>
      <c r="D15" s="665" t="s">
        <v>5738</v>
      </c>
      <c r="E15" s="665" t="s">
        <v>5739</v>
      </c>
      <c r="F15" s="668">
        <v>181</v>
      </c>
      <c r="G15" s="668">
        <v>6459</v>
      </c>
      <c r="H15" s="665">
        <v>1</v>
      </c>
      <c r="I15" s="665">
        <v>35.685082872928177</v>
      </c>
      <c r="J15" s="668">
        <v>156</v>
      </c>
      <c r="K15" s="668">
        <v>5616</v>
      </c>
      <c r="L15" s="665">
        <v>0.86948444031583838</v>
      </c>
      <c r="M15" s="665">
        <v>36</v>
      </c>
      <c r="N15" s="668">
        <v>139</v>
      </c>
      <c r="O15" s="668">
        <v>5143</v>
      </c>
      <c r="P15" s="681">
        <v>0.79625328998296951</v>
      </c>
      <c r="Q15" s="669">
        <v>37</v>
      </c>
    </row>
    <row r="16" spans="1:17" ht="14.4" customHeight="1" x14ac:dyDescent="0.3">
      <c r="A16" s="664" t="s">
        <v>5718</v>
      </c>
      <c r="B16" s="665" t="s">
        <v>533</v>
      </c>
      <c r="C16" s="665" t="s">
        <v>5725</v>
      </c>
      <c r="D16" s="665" t="s">
        <v>5740</v>
      </c>
      <c r="E16" s="665" t="s">
        <v>5741</v>
      </c>
      <c r="F16" s="668">
        <v>76</v>
      </c>
      <c r="G16" s="668">
        <v>9474</v>
      </c>
      <c r="H16" s="665">
        <v>1</v>
      </c>
      <c r="I16" s="665">
        <v>124.65789473684211</v>
      </c>
      <c r="J16" s="668">
        <v>69</v>
      </c>
      <c r="K16" s="668">
        <v>8625</v>
      </c>
      <c r="L16" s="665">
        <v>0.91038632045598478</v>
      </c>
      <c r="M16" s="665">
        <v>125</v>
      </c>
      <c r="N16" s="668">
        <v>54</v>
      </c>
      <c r="O16" s="668">
        <v>7182</v>
      </c>
      <c r="P16" s="681">
        <v>0.75807473084230526</v>
      </c>
      <c r="Q16" s="669">
        <v>133</v>
      </c>
    </row>
    <row r="17" spans="1:17" ht="14.4" customHeight="1" x14ac:dyDescent="0.3">
      <c r="A17" s="664" t="s">
        <v>5718</v>
      </c>
      <c r="B17" s="665" t="s">
        <v>533</v>
      </c>
      <c r="C17" s="665" t="s">
        <v>5725</v>
      </c>
      <c r="D17" s="665" t="s">
        <v>5742</v>
      </c>
      <c r="E17" s="665" t="s">
        <v>5743</v>
      </c>
      <c r="F17" s="668">
        <v>3</v>
      </c>
      <c r="G17" s="668">
        <v>93</v>
      </c>
      <c r="H17" s="665">
        <v>1</v>
      </c>
      <c r="I17" s="665">
        <v>31</v>
      </c>
      <c r="J17" s="668">
        <v>9</v>
      </c>
      <c r="K17" s="668">
        <v>279</v>
      </c>
      <c r="L17" s="665">
        <v>3</v>
      </c>
      <c r="M17" s="665">
        <v>31</v>
      </c>
      <c r="N17" s="668">
        <v>3</v>
      </c>
      <c r="O17" s="668">
        <v>96</v>
      </c>
      <c r="P17" s="681">
        <v>1.032258064516129</v>
      </c>
      <c r="Q17" s="669">
        <v>32</v>
      </c>
    </row>
    <row r="18" spans="1:17" ht="14.4" customHeight="1" x14ac:dyDescent="0.3">
      <c r="A18" s="664" t="s">
        <v>5718</v>
      </c>
      <c r="B18" s="665" t="s">
        <v>533</v>
      </c>
      <c r="C18" s="665" t="s">
        <v>5725</v>
      </c>
      <c r="D18" s="665" t="s">
        <v>5744</v>
      </c>
      <c r="E18" s="665" t="s">
        <v>5745</v>
      </c>
      <c r="F18" s="668">
        <v>113</v>
      </c>
      <c r="G18" s="668">
        <v>14984</v>
      </c>
      <c r="H18" s="665">
        <v>1</v>
      </c>
      <c r="I18" s="665">
        <v>132.60176991150442</v>
      </c>
      <c r="J18" s="668">
        <v>137</v>
      </c>
      <c r="K18" s="668">
        <v>17673</v>
      </c>
      <c r="L18" s="665">
        <v>1.1794580886278698</v>
      </c>
      <c r="M18" s="665">
        <v>129</v>
      </c>
      <c r="N18" s="668">
        <v>42</v>
      </c>
      <c r="O18" s="668">
        <v>5502</v>
      </c>
      <c r="P18" s="681">
        <v>0.36719167111585693</v>
      </c>
      <c r="Q18" s="669">
        <v>131</v>
      </c>
    </row>
    <row r="19" spans="1:17" ht="14.4" customHeight="1" x14ac:dyDescent="0.3">
      <c r="A19" s="664" t="s">
        <v>5718</v>
      </c>
      <c r="B19" s="665" t="s">
        <v>533</v>
      </c>
      <c r="C19" s="665" t="s">
        <v>5725</v>
      </c>
      <c r="D19" s="665" t="s">
        <v>5746</v>
      </c>
      <c r="E19" s="665" t="s">
        <v>5747</v>
      </c>
      <c r="F19" s="668">
        <v>65</v>
      </c>
      <c r="G19" s="668">
        <v>10637</v>
      </c>
      <c r="H19" s="665">
        <v>1</v>
      </c>
      <c r="I19" s="665">
        <v>163.64615384615385</v>
      </c>
      <c r="J19" s="668">
        <v>72</v>
      </c>
      <c r="K19" s="668">
        <v>15768</v>
      </c>
      <c r="L19" s="665">
        <v>1.4823728494876376</v>
      </c>
      <c r="M19" s="665">
        <v>219</v>
      </c>
      <c r="N19" s="668">
        <v>95</v>
      </c>
      <c r="O19" s="668">
        <v>22325</v>
      </c>
      <c r="P19" s="681">
        <v>2.0988060543386293</v>
      </c>
      <c r="Q19" s="669">
        <v>235</v>
      </c>
    </row>
    <row r="20" spans="1:17" ht="14.4" customHeight="1" x14ac:dyDescent="0.3">
      <c r="A20" s="664" t="s">
        <v>5748</v>
      </c>
      <c r="B20" s="665" t="s">
        <v>533</v>
      </c>
      <c r="C20" s="665" t="s">
        <v>5719</v>
      </c>
      <c r="D20" s="665" t="s">
        <v>5720</v>
      </c>
      <c r="E20" s="665" t="s">
        <v>5721</v>
      </c>
      <c r="F20" s="668">
        <v>76.2</v>
      </c>
      <c r="G20" s="668">
        <v>8625.840000000002</v>
      </c>
      <c r="H20" s="665">
        <v>1</v>
      </c>
      <c r="I20" s="665">
        <v>113.20000000000002</v>
      </c>
      <c r="J20" s="668">
        <v>58.599999999999994</v>
      </c>
      <c r="K20" s="668">
        <v>6343.4500000000007</v>
      </c>
      <c r="L20" s="665">
        <v>0.73540084212088319</v>
      </c>
      <c r="M20" s="665">
        <v>108.25000000000003</v>
      </c>
      <c r="N20" s="668">
        <v>72.599999999999994</v>
      </c>
      <c r="O20" s="668">
        <v>7859.01</v>
      </c>
      <c r="P20" s="681">
        <v>0.91110083191897817</v>
      </c>
      <c r="Q20" s="669">
        <v>108.250826446281</v>
      </c>
    </row>
    <row r="21" spans="1:17" ht="14.4" customHeight="1" x14ac:dyDescent="0.3">
      <c r="A21" s="664" t="s">
        <v>5748</v>
      </c>
      <c r="B21" s="665" t="s">
        <v>533</v>
      </c>
      <c r="C21" s="665" t="s">
        <v>5719</v>
      </c>
      <c r="D21" s="665" t="s">
        <v>5722</v>
      </c>
      <c r="E21" s="665" t="s">
        <v>5021</v>
      </c>
      <c r="F21" s="668"/>
      <c r="G21" s="668"/>
      <c r="H21" s="665"/>
      <c r="I21" s="665"/>
      <c r="J21" s="668">
        <v>7.6999999999999993</v>
      </c>
      <c r="K21" s="668">
        <v>472.78</v>
      </c>
      <c r="L21" s="665"/>
      <c r="M21" s="665">
        <v>61.4</v>
      </c>
      <c r="N21" s="668">
        <v>25.300000000000004</v>
      </c>
      <c r="O21" s="668">
        <v>1553.42</v>
      </c>
      <c r="P21" s="681"/>
      <c r="Q21" s="669">
        <v>61.399999999999991</v>
      </c>
    </row>
    <row r="22" spans="1:17" ht="14.4" customHeight="1" x14ac:dyDescent="0.3">
      <c r="A22" s="664" t="s">
        <v>5748</v>
      </c>
      <c r="B22" s="665" t="s">
        <v>533</v>
      </c>
      <c r="C22" s="665" t="s">
        <v>5719</v>
      </c>
      <c r="D22" s="665" t="s">
        <v>5749</v>
      </c>
      <c r="E22" s="665" t="s">
        <v>5021</v>
      </c>
      <c r="F22" s="668"/>
      <c r="G22" s="668"/>
      <c r="H22" s="665"/>
      <c r="I22" s="665"/>
      <c r="J22" s="668"/>
      <c r="K22" s="668"/>
      <c r="L22" s="665"/>
      <c r="M22" s="665"/>
      <c r="N22" s="668">
        <v>0.4</v>
      </c>
      <c r="O22" s="668">
        <v>30.74</v>
      </c>
      <c r="P22" s="681"/>
      <c r="Q22" s="669">
        <v>76.849999999999994</v>
      </c>
    </row>
    <row r="23" spans="1:17" ht="14.4" customHeight="1" x14ac:dyDescent="0.3">
      <c r="A23" s="664" t="s">
        <v>5748</v>
      </c>
      <c r="B23" s="665" t="s">
        <v>533</v>
      </c>
      <c r="C23" s="665" t="s">
        <v>5719</v>
      </c>
      <c r="D23" s="665" t="s">
        <v>5723</v>
      </c>
      <c r="E23" s="665" t="s">
        <v>5724</v>
      </c>
      <c r="F23" s="668">
        <v>354</v>
      </c>
      <c r="G23" s="668">
        <v>21038.22</v>
      </c>
      <c r="H23" s="665">
        <v>1</v>
      </c>
      <c r="I23" s="665">
        <v>59.430000000000007</v>
      </c>
      <c r="J23" s="668">
        <v>269</v>
      </c>
      <c r="K23" s="668">
        <v>15289.960000000001</v>
      </c>
      <c r="L23" s="665">
        <v>0.72677061082163796</v>
      </c>
      <c r="M23" s="665">
        <v>56.84</v>
      </c>
      <c r="N23" s="668">
        <v>316</v>
      </c>
      <c r="O23" s="668">
        <v>28623.840000000004</v>
      </c>
      <c r="P23" s="681">
        <v>1.3605637739314449</v>
      </c>
      <c r="Q23" s="669">
        <v>90.581772151898747</v>
      </c>
    </row>
    <row r="24" spans="1:17" ht="14.4" customHeight="1" x14ac:dyDescent="0.3">
      <c r="A24" s="664" t="s">
        <v>5748</v>
      </c>
      <c r="B24" s="665" t="s">
        <v>533</v>
      </c>
      <c r="C24" s="665" t="s">
        <v>5719</v>
      </c>
      <c r="D24" s="665" t="s">
        <v>5750</v>
      </c>
      <c r="E24" s="665" t="s">
        <v>2436</v>
      </c>
      <c r="F24" s="668"/>
      <c r="G24" s="668"/>
      <c r="H24" s="665"/>
      <c r="I24" s="665"/>
      <c r="J24" s="668">
        <v>1.6</v>
      </c>
      <c r="K24" s="668">
        <v>2425.8199999999997</v>
      </c>
      <c r="L24" s="665"/>
      <c r="M24" s="665">
        <v>1516.1374999999998</v>
      </c>
      <c r="N24" s="668">
        <v>10.9</v>
      </c>
      <c r="O24" s="668">
        <v>16418.38</v>
      </c>
      <c r="P24" s="681"/>
      <c r="Q24" s="669">
        <v>1506.273394495413</v>
      </c>
    </row>
    <row r="25" spans="1:17" ht="14.4" customHeight="1" x14ac:dyDescent="0.3">
      <c r="A25" s="664" t="s">
        <v>5748</v>
      </c>
      <c r="B25" s="665" t="s">
        <v>533</v>
      </c>
      <c r="C25" s="665" t="s">
        <v>5725</v>
      </c>
      <c r="D25" s="665" t="s">
        <v>5751</v>
      </c>
      <c r="E25" s="665" t="s">
        <v>5752</v>
      </c>
      <c r="F25" s="668">
        <v>102</v>
      </c>
      <c r="G25" s="668">
        <v>11486</v>
      </c>
      <c r="H25" s="665">
        <v>1</v>
      </c>
      <c r="I25" s="665">
        <v>112.6078431372549</v>
      </c>
      <c r="J25" s="668">
        <v>98</v>
      </c>
      <c r="K25" s="668">
        <v>11074</v>
      </c>
      <c r="L25" s="665">
        <v>0.96413024551628068</v>
      </c>
      <c r="M25" s="665">
        <v>113</v>
      </c>
      <c r="N25" s="668">
        <v>106</v>
      </c>
      <c r="O25" s="668">
        <v>12932</v>
      </c>
      <c r="P25" s="681">
        <v>1.1258923907365488</v>
      </c>
      <c r="Q25" s="669">
        <v>122</v>
      </c>
    </row>
    <row r="26" spans="1:17" ht="14.4" customHeight="1" x14ac:dyDescent="0.3">
      <c r="A26" s="664" t="s">
        <v>5748</v>
      </c>
      <c r="B26" s="665" t="s">
        <v>533</v>
      </c>
      <c r="C26" s="665" t="s">
        <v>5725</v>
      </c>
      <c r="D26" s="665" t="s">
        <v>5753</v>
      </c>
      <c r="E26" s="665" t="s">
        <v>5754</v>
      </c>
      <c r="F26" s="668">
        <v>22</v>
      </c>
      <c r="G26" s="668">
        <v>1770</v>
      </c>
      <c r="H26" s="665">
        <v>1</v>
      </c>
      <c r="I26" s="665">
        <v>80.454545454545453</v>
      </c>
      <c r="J26" s="668">
        <v>14</v>
      </c>
      <c r="K26" s="668">
        <v>1134</v>
      </c>
      <c r="L26" s="665">
        <v>0.64067796610169492</v>
      </c>
      <c r="M26" s="665">
        <v>81</v>
      </c>
      <c r="N26" s="668">
        <v>13</v>
      </c>
      <c r="O26" s="668">
        <v>1079</v>
      </c>
      <c r="P26" s="681">
        <v>0.60960451977401131</v>
      </c>
      <c r="Q26" s="669">
        <v>83</v>
      </c>
    </row>
    <row r="27" spans="1:17" ht="14.4" customHeight="1" x14ac:dyDescent="0.3">
      <c r="A27" s="664" t="s">
        <v>5748</v>
      </c>
      <c r="B27" s="665" t="s">
        <v>533</v>
      </c>
      <c r="C27" s="665" t="s">
        <v>5725</v>
      </c>
      <c r="D27" s="665" t="s">
        <v>5726</v>
      </c>
      <c r="E27" s="665" t="s">
        <v>5727</v>
      </c>
      <c r="F27" s="668">
        <v>388</v>
      </c>
      <c r="G27" s="668">
        <v>13462</v>
      </c>
      <c r="H27" s="665">
        <v>1</v>
      </c>
      <c r="I27" s="665">
        <v>34.695876288659797</v>
      </c>
      <c r="J27" s="668">
        <v>395</v>
      </c>
      <c r="K27" s="668">
        <v>13825</v>
      </c>
      <c r="L27" s="665">
        <v>1.0269647897786363</v>
      </c>
      <c r="M27" s="665">
        <v>35</v>
      </c>
      <c r="N27" s="668">
        <v>365</v>
      </c>
      <c r="O27" s="668">
        <v>13505</v>
      </c>
      <c r="P27" s="681">
        <v>1.0031941761996732</v>
      </c>
      <c r="Q27" s="669">
        <v>37</v>
      </c>
    </row>
    <row r="28" spans="1:17" ht="14.4" customHeight="1" x14ac:dyDescent="0.3">
      <c r="A28" s="664" t="s">
        <v>5748</v>
      </c>
      <c r="B28" s="665" t="s">
        <v>533</v>
      </c>
      <c r="C28" s="665" t="s">
        <v>5725</v>
      </c>
      <c r="D28" s="665" t="s">
        <v>5755</v>
      </c>
      <c r="E28" s="665" t="s">
        <v>5756</v>
      </c>
      <c r="F28" s="668"/>
      <c r="G28" s="668"/>
      <c r="H28" s="665"/>
      <c r="I28" s="665"/>
      <c r="J28" s="668">
        <v>1</v>
      </c>
      <c r="K28" s="668">
        <v>653</v>
      </c>
      <c r="L28" s="665"/>
      <c r="M28" s="665">
        <v>653</v>
      </c>
      <c r="N28" s="668">
        <v>2</v>
      </c>
      <c r="O28" s="668">
        <v>1402</v>
      </c>
      <c r="P28" s="681"/>
      <c r="Q28" s="669">
        <v>701</v>
      </c>
    </row>
    <row r="29" spans="1:17" ht="14.4" customHeight="1" x14ac:dyDescent="0.3">
      <c r="A29" s="664" t="s">
        <v>5748</v>
      </c>
      <c r="B29" s="665" t="s">
        <v>533</v>
      </c>
      <c r="C29" s="665" t="s">
        <v>5725</v>
      </c>
      <c r="D29" s="665" t="s">
        <v>5757</v>
      </c>
      <c r="E29" s="665" t="s">
        <v>5758</v>
      </c>
      <c r="F29" s="668">
        <v>6</v>
      </c>
      <c r="G29" s="668">
        <v>2472</v>
      </c>
      <c r="H29" s="665">
        <v>1</v>
      </c>
      <c r="I29" s="665">
        <v>412</v>
      </c>
      <c r="J29" s="668">
        <v>8</v>
      </c>
      <c r="K29" s="668">
        <v>3352</v>
      </c>
      <c r="L29" s="665">
        <v>1.3559870550161812</v>
      </c>
      <c r="M29" s="665">
        <v>419</v>
      </c>
      <c r="N29" s="668">
        <v>11</v>
      </c>
      <c r="O29" s="668">
        <v>4884</v>
      </c>
      <c r="P29" s="681">
        <v>1.9757281553398058</v>
      </c>
      <c r="Q29" s="669">
        <v>444</v>
      </c>
    </row>
    <row r="30" spans="1:17" ht="14.4" customHeight="1" x14ac:dyDescent="0.3">
      <c r="A30" s="664" t="s">
        <v>5748</v>
      </c>
      <c r="B30" s="665" t="s">
        <v>533</v>
      </c>
      <c r="C30" s="665" t="s">
        <v>5725</v>
      </c>
      <c r="D30" s="665" t="s">
        <v>5759</v>
      </c>
      <c r="E30" s="665" t="s">
        <v>5760</v>
      </c>
      <c r="F30" s="668">
        <v>14</v>
      </c>
      <c r="G30" s="668">
        <v>2893</v>
      </c>
      <c r="H30" s="665">
        <v>1</v>
      </c>
      <c r="I30" s="665">
        <v>206.64285714285714</v>
      </c>
      <c r="J30" s="668">
        <v>20</v>
      </c>
      <c r="K30" s="668">
        <v>4200</v>
      </c>
      <c r="L30" s="665">
        <v>1.4517801590044936</v>
      </c>
      <c r="M30" s="665">
        <v>210</v>
      </c>
      <c r="N30" s="668">
        <v>18</v>
      </c>
      <c r="O30" s="668">
        <v>3996</v>
      </c>
      <c r="P30" s="681">
        <v>1.3812651227099897</v>
      </c>
      <c r="Q30" s="669">
        <v>222</v>
      </c>
    </row>
    <row r="31" spans="1:17" ht="14.4" customHeight="1" x14ac:dyDescent="0.3">
      <c r="A31" s="664" t="s">
        <v>5748</v>
      </c>
      <c r="B31" s="665" t="s">
        <v>533</v>
      </c>
      <c r="C31" s="665" t="s">
        <v>5725</v>
      </c>
      <c r="D31" s="665" t="s">
        <v>5732</v>
      </c>
      <c r="E31" s="665" t="s">
        <v>5733</v>
      </c>
      <c r="F31" s="668"/>
      <c r="G31" s="668"/>
      <c r="H31" s="665"/>
      <c r="I31" s="665"/>
      <c r="J31" s="668">
        <v>1</v>
      </c>
      <c r="K31" s="668">
        <v>438</v>
      </c>
      <c r="L31" s="665"/>
      <c r="M31" s="665">
        <v>438</v>
      </c>
      <c r="N31" s="668"/>
      <c r="O31" s="668"/>
      <c r="P31" s="681"/>
      <c r="Q31" s="669"/>
    </row>
    <row r="32" spans="1:17" ht="14.4" customHeight="1" x14ac:dyDescent="0.3">
      <c r="A32" s="664" t="s">
        <v>5748</v>
      </c>
      <c r="B32" s="665" t="s">
        <v>533</v>
      </c>
      <c r="C32" s="665" t="s">
        <v>5725</v>
      </c>
      <c r="D32" s="665" t="s">
        <v>5734</v>
      </c>
      <c r="E32" s="665" t="s">
        <v>5735</v>
      </c>
      <c r="F32" s="668">
        <v>176</v>
      </c>
      <c r="G32" s="668">
        <v>0</v>
      </c>
      <c r="H32" s="665"/>
      <c r="I32" s="665">
        <v>0</v>
      </c>
      <c r="J32" s="668">
        <v>103</v>
      </c>
      <c r="K32" s="668">
        <v>1733.3199999999997</v>
      </c>
      <c r="L32" s="665"/>
      <c r="M32" s="665">
        <v>16.828349514563104</v>
      </c>
      <c r="N32" s="668">
        <v>140</v>
      </c>
      <c r="O32" s="668">
        <v>4666.6499999999996</v>
      </c>
      <c r="P32" s="681"/>
      <c r="Q32" s="669">
        <v>33.333214285714284</v>
      </c>
    </row>
    <row r="33" spans="1:17" ht="14.4" customHeight="1" x14ac:dyDescent="0.3">
      <c r="A33" s="664" t="s">
        <v>5748</v>
      </c>
      <c r="B33" s="665" t="s">
        <v>533</v>
      </c>
      <c r="C33" s="665" t="s">
        <v>5725</v>
      </c>
      <c r="D33" s="665" t="s">
        <v>5736</v>
      </c>
      <c r="E33" s="665" t="s">
        <v>5737</v>
      </c>
      <c r="F33" s="668">
        <v>19</v>
      </c>
      <c r="G33" s="668">
        <v>6240</v>
      </c>
      <c r="H33" s="665">
        <v>1</v>
      </c>
      <c r="I33" s="665">
        <v>328.42105263157896</v>
      </c>
      <c r="J33" s="668">
        <v>10</v>
      </c>
      <c r="K33" s="668">
        <v>3310</v>
      </c>
      <c r="L33" s="665">
        <v>0.53044871794871795</v>
      </c>
      <c r="M33" s="665">
        <v>331</v>
      </c>
      <c r="N33" s="668">
        <v>20</v>
      </c>
      <c r="O33" s="668">
        <v>7080</v>
      </c>
      <c r="P33" s="681">
        <v>1.1346153846153846</v>
      </c>
      <c r="Q33" s="669">
        <v>354</v>
      </c>
    </row>
    <row r="34" spans="1:17" ht="14.4" customHeight="1" x14ac:dyDescent="0.3">
      <c r="A34" s="664" t="s">
        <v>5748</v>
      </c>
      <c r="B34" s="665" t="s">
        <v>533</v>
      </c>
      <c r="C34" s="665" t="s">
        <v>5725</v>
      </c>
      <c r="D34" s="665" t="s">
        <v>5738</v>
      </c>
      <c r="E34" s="665" t="s">
        <v>5739</v>
      </c>
      <c r="F34" s="668">
        <v>162</v>
      </c>
      <c r="G34" s="668">
        <v>5765</v>
      </c>
      <c r="H34" s="665">
        <v>1</v>
      </c>
      <c r="I34" s="665">
        <v>35.586419753086417</v>
      </c>
      <c r="J34" s="668">
        <v>144</v>
      </c>
      <c r="K34" s="668">
        <v>5184</v>
      </c>
      <c r="L34" s="665">
        <v>0.89921942758022555</v>
      </c>
      <c r="M34" s="665">
        <v>36</v>
      </c>
      <c r="N34" s="668">
        <v>174</v>
      </c>
      <c r="O34" s="668">
        <v>6438</v>
      </c>
      <c r="P34" s="681">
        <v>1.1167389418907199</v>
      </c>
      <c r="Q34" s="669">
        <v>37</v>
      </c>
    </row>
    <row r="35" spans="1:17" ht="14.4" customHeight="1" x14ac:dyDescent="0.3">
      <c r="A35" s="664" t="s">
        <v>5748</v>
      </c>
      <c r="B35" s="665" t="s">
        <v>533</v>
      </c>
      <c r="C35" s="665" t="s">
        <v>5725</v>
      </c>
      <c r="D35" s="665" t="s">
        <v>5740</v>
      </c>
      <c r="E35" s="665" t="s">
        <v>5741</v>
      </c>
      <c r="F35" s="668"/>
      <c r="G35" s="668"/>
      <c r="H35" s="665"/>
      <c r="I35" s="665"/>
      <c r="J35" s="668"/>
      <c r="K35" s="668"/>
      <c r="L35" s="665"/>
      <c r="M35" s="665"/>
      <c r="N35" s="668">
        <v>0</v>
      </c>
      <c r="O35" s="668">
        <v>0</v>
      </c>
      <c r="P35" s="681"/>
      <c r="Q35" s="669"/>
    </row>
    <row r="36" spans="1:17" ht="14.4" customHeight="1" x14ac:dyDescent="0.3">
      <c r="A36" s="664" t="s">
        <v>5748</v>
      </c>
      <c r="B36" s="665" t="s">
        <v>533</v>
      </c>
      <c r="C36" s="665" t="s">
        <v>5725</v>
      </c>
      <c r="D36" s="665" t="s">
        <v>5742</v>
      </c>
      <c r="E36" s="665" t="s">
        <v>5743</v>
      </c>
      <c r="F36" s="668">
        <v>10</v>
      </c>
      <c r="G36" s="668">
        <v>307</v>
      </c>
      <c r="H36" s="665">
        <v>1</v>
      </c>
      <c r="I36" s="665">
        <v>30.7</v>
      </c>
      <c r="J36" s="668">
        <v>4</v>
      </c>
      <c r="K36" s="668">
        <v>124</v>
      </c>
      <c r="L36" s="665">
        <v>0.40390879478827363</v>
      </c>
      <c r="M36" s="665">
        <v>31</v>
      </c>
      <c r="N36" s="668">
        <v>12</v>
      </c>
      <c r="O36" s="668">
        <v>384</v>
      </c>
      <c r="P36" s="681">
        <v>1.2508143322475569</v>
      </c>
      <c r="Q36" s="669">
        <v>32</v>
      </c>
    </row>
    <row r="37" spans="1:17" ht="14.4" customHeight="1" x14ac:dyDescent="0.3">
      <c r="A37" s="664" t="s">
        <v>5748</v>
      </c>
      <c r="B37" s="665" t="s">
        <v>533</v>
      </c>
      <c r="C37" s="665" t="s">
        <v>5725</v>
      </c>
      <c r="D37" s="665" t="s">
        <v>5744</v>
      </c>
      <c r="E37" s="665" t="s">
        <v>5745</v>
      </c>
      <c r="F37" s="668">
        <v>381</v>
      </c>
      <c r="G37" s="668">
        <v>50770</v>
      </c>
      <c r="H37" s="665">
        <v>1</v>
      </c>
      <c r="I37" s="665">
        <v>133.25459317585302</v>
      </c>
      <c r="J37" s="668">
        <v>350</v>
      </c>
      <c r="K37" s="668">
        <v>45150</v>
      </c>
      <c r="L37" s="665">
        <v>0.8893047075044318</v>
      </c>
      <c r="M37" s="665">
        <v>129</v>
      </c>
      <c r="N37" s="668">
        <v>425</v>
      </c>
      <c r="O37" s="668">
        <v>55675</v>
      </c>
      <c r="P37" s="681">
        <v>1.0966121725428402</v>
      </c>
      <c r="Q37" s="669">
        <v>131</v>
      </c>
    </row>
    <row r="38" spans="1:17" ht="14.4" customHeight="1" thickBot="1" x14ac:dyDescent="0.35">
      <c r="A38" s="670" t="s">
        <v>5748</v>
      </c>
      <c r="B38" s="671" t="s">
        <v>533</v>
      </c>
      <c r="C38" s="671" t="s">
        <v>5725</v>
      </c>
      <c r="D38" s="671" t="s">
        <v>5761</v>
      </c>
      <c r="E38" s="671" t="s">
        <v>5762</v>
      </c>
      <c r="F38" s="674">
        <v>102</v>
      </c>
      <c r="G38" s="674">
        <v>16688</v>
      </c>
      <c r="H38" s="671">
        <v>1</v>
      </c>
      <c r="I38" s="671">
        <v>163.60784313725489</v>
      </c>
      <c r="J38" s="674">
        <v>90</v>
      </c>
      <c r="K38" s="674">
        <v>14850</v>
      </c>
      <c r="L38" s="671">
        <v>0.88986097794822627</v>
      </c>
      <c r="M38" s="671">
        <v>165</v>
      </c>
      <c r="N38" s="674">
        <v>117</v>
      </c>
      <c r="O38" s="674">
        <v>20709</v>
      </c>
      <c r="P38" s="682">
        <v>1.2409515819750718</v>
      </c>
      <c r="Q38" s="675">
        <v>177</v>
      </c>
    </row>
  </sheetData>
  <autoFilter ref="A5:Q5"/>
  <mergeCells count="11">
    <mergeCell ref="Q4:Q5"/>
    <mergeCell ref="A1:Q1"/>
    <mergeCell ref="A4:A5"/>
    <mergeCell ref="C4:C5"/>
    <mergeCell ref="E4:E5"/>
    <mergeCell ref="F4:G4"/>
    <mergeCell ref="J4:K4"/>
    <mergeCell ref="N4:O4"/>
    <mergeCell ref="P4:P5"/>
    <mergeCell ref="D4:D5"/>
    <mergeCell ref="B4:B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pageSetUpPr fitToPage="1"/>
  </sheetPr>
  <dimension ref="A1:S29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x14ac:dyDescent="0.3"/>
  <cols>
    <col min="1" max="1" width="46.6640625" style="254" bestFit="1" customWidth="1"/>
    <col min="2" max="2" width="7.77734375" style="219" customWidth="1"/>
    <col min="3" max="3" width="0.109375" style="254" hidden="1" customWidth="1"/>
    <col min="4" max="4" width="7.77734375" style="219" customWidth="1"/>
    <col min="5" max="5" width="5.44140625" style="254" hidden="1" customWidth="1"/>
    <col min="6" max="6" width="7.77734375" style="219" customWidth="1"/>
    <col min="7" max="7" width="7.77734375" style="339" customWidth="1"/>
    <col min="8" max="8" width="7.77734375" style="219" customWidth="1"/>
    <col min="9" max="9" width="5.44140625" style="254" hidden="1" customWidth="1"/>
    <col min="10" max="10" width="7.77734375" style="219" customWidth="1"/>
    <col min="11" max="11" width="5.44140625" style="254" hidden="1" customWidth="1"/>
    <col min="12" max="12" width="7.77734375" style="219" customWidth="1"/>
    <col min="13" max="13" width="7.77734375" style="339" customWidth="1"/>
    <col min="14" max="14" width="7.77734375" style="219" customWidth="1"/>
    <col min="15" max="15" width="5" style="254" hidden="1" customWidth="1"/>
    <col min="16" max="16" width="7.77734375" style="219" customWidth="1"/>
    <col min="17" max="17" width="5" style="254" hidden="1" customWidth="1"/>
    <col min="18" max="18" width="7.77734375" style="219" customWidth="1"/>
    <col min="19" max="19" width="7.77734375" style="339" customWidth="1"/>
    <col min="20" max="16384" width="8.88671875" style="254"/>
  </cols>
  <sheetData>
    <row r="1" spans="1:19" ht="18.600000000000001" customHeight="1" thickBot="1" x14ac:dyDescent="0.4">
      <c r="A1" s="490" t="s">
        <v>157</v>
      </c>
      <c r="B1" s="481"/>
      <c r="C1" s="481"/>
      <c r="D1" s="481"/>
      <c r="E1" s="481"/>
      <c r="F1" s="481"/>
      <c r="G1" s="481"/>
      <c r="H1" s="481"/>
      <c r="I1" s="481"/>
      <c r="J1" s="481"/>
      <c r="K1" s="481"/>
      <c r="L1" s="481"/>
      <c r="M1" s="481"/>
      <c r="N1" s="481"/>
      <c r="O1" s="481"/>
      <c r="P1" s="481"/>
      <c r="Q1" s="481"/>
      <c r="R1" s="481"/>
      <c r="S1" s="481"/>
    </row>
    <row r="2" spans="1:19" ht="14.4" customHeight="1" thickBot="1" x14ac:dyDescent="0.35">
      <c r="A2" s="382" t="s">
        <v>310</v>
      </c>
      <c r="B2" s="355"/>
      <c r="C2" s="224"/>
      <c r="D2" s="355"/>
      <c r="E2" s="224"/>
      <c r="F2" s="355"/>
      <c r="G2" s="356"/>
      <c r="H2" s="355"/>
      <c r="I2" s="224"/>
      <c r="J2" s="355"/>
      <c r="K2" s="224"/>
      <c r="L2" s="355"/>
      <c r="M2" s="356"/>
      <c r="N2" s="355"/>
      <c r="O2" s="224"/>
      <c r="P2" s="355"/>
      <c r="Q2" s="224"/>
      <c r="R2" s="355"/>
      <c r="S2" s="356"/>
    </row>
    <row r="3" spans="1:19" ht="14.4" customHeight="1" thickBot="1" x14ac:dyDescent="0.35">
      <c r="A3" s="349" t="s">
        <v>159</v>
      </c>
      <c r="B3" s="350">
        <f>SUBTOTAL(9,B6:B1048576)</f>
        <v>13941293</v>
      </c>
      <c r="C3" s="351">
        <f t="shared" ref="C3:R3" si="0">SUBTOTAL(9,C6:C1048576)</f>
        <v>21</v>
      </c>
      <c r="D3" s="351">
        <f t="shared" si="0"/>
        <v>14407371</v>
      </c>
      <c r="E3" s="351">
        <f t="shared" si="0"/>
        <v>19.914964621019163</v>
      </c>
      <c r="F3" s="351">
        <f t="shared" si="0"/>
        <v>13581040</v>
      </c>
      <c r="G3" s="354">
        <f>IF(B3&lt;&gt;0,F3/B3,"")</f>
        <v>0.97415928350404801</v>
      </c>
      <c r="H3" s="350">
        <f t="shared" si="0"/>
        <v>388534.91000000015</v>
      </c>
      <c r="I3" s="351">
        <f t="shared" si="0"/>
        <v>1</v>
      </c>
      <c r="J3" s="351">
        <f t="shared" si="0"/>
        <v>585594.80000000005</v>
      </c>
      <c r="K3" s="351">
        <f t="shared" si="0"/>
        <v>1.5071870890571966</v>
      </c>
      <c r="L3" s="351">
        <f t="shared" si="0"/>
        <v>883606.58</v>
      </c>
      <c r="M3" s="352">
        <f>IF(H3&lt;&gt;0,L3/H3,"")</f>
        <v>2.2742012551716386</v>
      </c>
      <c r="N3" s="353">
        <f t="shared" si="0"/>
        <v>0</v>
      </c>
      <c r="O3" s="351">
        <f t="shared" si="0"/>
        <v>0</v>
      </c>
      <c r="P3" s="351">
        <f t="shared" si="0"/>
        <v>0</v>
      </c>
      <c r="Q3" s="351">
        <f t="shared" si="0"/>
        <v>0</v>
      </c>
      <c r="R3" s="351">
        <f t="shared" si="0"/>
        <v>0</v>
      </c>
      <c r="S3" s="352" t="str">
        <f>IF(N3&lt;&gt;0,R3/N3,"")</f>
        <v/>
      </c>
    </row>
    <row r="4" spans="1:19" ht="14.4" customHeight="1" x14ac:dyDescent="0.3">
      <c r="A4" s="555" t="s">
        <v>129</v>
      </c>
      <c r="B4" s="556" t="s">
        <v>123</v>
      </c>
      <c r="C4" s="557"/>
      <c r="D4" s="557"/>
      <c r="E4" s="557"/>
      <c r="F4" s="557"/>
      <c r="G4" s="558"/>
      <c r="H4" s="556" t="s">
        <v>124</v>
      </c>
      <c r="I4" s="557"/>
      <c r="J4" s="557"/>
      <c r="K4" s="557"/>
      <c r="L4" s="557"/>
      <c r="M4" s="558"/>
      <c r="N4" s="556" t="s">
        <v>125</v>
      </c>
      <c r="O4" s="557"/>
      <c r="P4" s="557"/>
      <c r="Q4" s="557"/>
      <c r="R4" s="557"/>
      <c r="S4" s="558"/>
    </row>
    <row r="5" spans="1:19" ht="14.4" customHeight="1" thickBot="1" x14ac:dyDescent="0.35">
      <c r="A5" s="793"/>
      <c r="B5" s="794">
        <v>2014</v>
      </c>
      <c r="C5" s="795"/>
      <c r="D5" s="795">
        <v>2015</v>
      </c>
      <c r="E5" s="795"/>
      <c r="F5" s="795">
        <v>2016</v>
      </c>
      <c r="G5" s="796" t="s">
        <v>2</v>
      </c>
      <c r="H5" s="794">
        <v>2014</v>
      </c>
      <c r="I5" s="795"/>
      <c r="J5" s="795">
        <v>2015</v>
      </c>
      <c r="K5" s="795"/>
      <c r="L5" s="795">
        <v>2016</v>
      </c>
      <c r="M5" s="796" t="s">
        <v>2</v>
      </c>
      <c r="N5" s="794">
        <v>2014</v>
      </c>
      <c r="O5" s="795"/>
      <c r="P5" s="795">
        <v>2015</v>
      </c>
      <c r="Q5" s="795"/>
      <c r="R5" s="795">
        <v>2016</v>
      </c>
      <c r="S5" s="796" t="s">
        <v>2</v>
      </c>
    </row>
    <row r="6" spans="1:19" ht="14.4" customHeight="1" x14ac:dyDescent="0.3">
      <c r="A6" s="754" t="s">
        <v>5764</v>
      </c>
      <c r="B6" s="797">
        <v>25376</v>
      </c>
      <c r="C6" s="740">
        <v>1</v>
      </c>
      <c r="D6" s="797">
        <v>20853</v>
      </c>
      <c r="E6" s="740">
        <v>0.82176071878940726</v>
      </c>
      <c r="F6" s="797">
        <v>12744</v>
      </c>
      <c r="G6" s="745">
        <v>0.50220680958385877</v>
      </c>
      <c r="H6" s="797"/>
      <c r="I6" s="740"/>
      <c r="J6" s="797"/>
      <c r="K6" s="740"/>
      <c r="L6" s="797"/>
      <c r="M6" s="745"/>
      <c r="N6" s="797"/>
      <c r="O6" s="740"/>
      <c r="P6" s="797"/>
      <c r="Q6" s="740"/>
      <c r="R6" s="797"/>
      <c r="S6" s="235"/>
    </row>
    <row r="7" spans="1:19" ht="14.4" customHeight="1" x14ac:dyDescent="0.3">
      <c r="A7" s="693" t="s">
        <v>5765</v>
      </c>
      <c r="B7" s="804">
        <v>68393</v>
      </c>
      <c r="C7" s="665">
        <v>1</v>
      </c>
      <c r="D7" s="804">
        <v>90505</v>
      </c>
      <c r="E7" s="665">
        <v>1.3233079408711417</v>
      </c>
      <c r="F7" s="804">
        <v>97247</v>
      </c>
      <c r="G7" s="681">
        <v>1.4218852806573772</v>
      </c>
      <c r="H7" s="804"/>
      <c r="I7" s="665"/>
      <c r="J7" s="804"/>
      <c r="K7" s="665"/>
      <c r="L7" s="804"/>
      <c r="M7" s="681"/>
      <c r="N7" s="804"/>
      <c r="O7" s="665"/>
      <c r="P7" s="804"/>
      <c r="Q7" s="665"/>
      <c r="R7" s="804"/>
      <c r="S7" s="704"/>
    </row>
    <row r="8" spans="1:19" ht="14.4" customHeight="1" x14ac:dyDescent="0.3">
      <c r="A8" s="693" t="s">
        <v>5766</v>
      </c>
      <c r="B8" s="804">
        <v>85145</v>
      </c>
      <c r="C8" s="665">
        <v>1</v>
      </c>
      <c r="D8" s="804">
        <v>83256</v>
      </c>
      <c r="E8" s="665">
        <v>0.97781431675377295</v>
      </c>
      <c r="F8" s="804">
        <v>91480</v>
      </c>
      <c r="G8" s="681">
        <v>1.0744024898702214</v>
      </c>
      <c r="H8" s="804"/>
      <c r="I8" s="665"/>
      <c r="J8" s="804"/>
      <c r="K8" s="665"/>
      <c r="L8" s="804"/>
      <c r="M8" s="681"/>
      <c r="N8" s="804"/>
      <c r="O8" s="665"/>
      <c r="P8" s="804"/>
      <c r="Q8" s="665"/>
      <c r="R8" s="804"/>
      <c r="S8" s="704"/>
    </row>
    <row r="9" spans="1:19" ht="14.4" customHeight="1" x14ac:dyDescent="0.3">
      <c r="A9" s="693" t="s">
        <v>5767</v>
      </c>
      <c r="B9" s="804">
        <v>11514</v>
      </c>
      <c r="C9" s="665">
        <v>1</v>
      </c>
      <c r="D9" s="804">
        <v>11620</v>
      </c>
      <c r="E9" s="665">
        <v>1.0092061837762725</v>
      </c>
      <c r="F9" s="804">
        <v>10303</v>
      </c>
      <c r="G9" s="681">
        <v>0.89482369289560537</v>
      </c>
      <c r="H9" s="804"/>
      <c r="I9" s="665"/>
      <c r="J9" s="804"/>
      <c r="K9" s="665"/>
      <c r="L9" s="804"/>
      <c r="M9" s="681"/>
      <c r="N9" s="804"/>
      <c r="O9" s="665"/>
      <c r="P9" s="804"/>
      <c r="Q9" s="665"/>
      <c r="R9" s="804"/>
      <c r="S9" s="704"/>
    </row>
    <row r="10" spans="1:19" ht="14.4" customHeight="1" x14ac:dyDescent="0.3">
      <c r="A10" s="693" t="s">
        <v>5768</v>
      </c>
      <c r="B10" s="804">
        <v>2301</v>
      </c>
      <c r="C10" s="665">
        <v>1</v>
      </c>
      <c r="D10" s="804">
        <v>2317</v>
      </c>
      <c r="E10" s="665">
        <v>1.0069534984789221</v>
      </c>
      <c r="F10" s="804">
        <v>3186</v>
      </c>
      <c r="G10" s="681">
        <v>1.3846153846153846</v>
      </c>
      <c r="H10" s="804"/>
      <c r="I10" s="665"/>
      <c r="J10" s="804"/>
      <c r="K10" s="665"/>
      <c r="L10" s="804"/>
      <c r="M10" s="681"/>
      <c r="N10" s="804"/>
      <c r="O10" s="665"/>
      <c r="P10" s="804"/>
      <c r="Q10" s="665"/>
      <c r="R10" s="804"/>
      <c r="S10" s="704"/>
    </row>
    <row r="11" spans="1:19" ht="14.4" customHeight="1" x14ac:dyDescent="0.3">
      <c r="A11" s="693" t="s">
        <v>5769</v>
      </c>
      <c r="B11" s="804">
        <v>9254</v>
      </c>
      <c r="C11" s="665">
        <v>1</v>
      </c>
      <c r="D11" s="804">
        <v>6289</v>
      </c>
      <c r="E11" s="665">
        <v>0.67959801167062894</v>
      </c>
      <c r="F11" s="804">
        <v>6372</v>
      </c>
      <c r="G11" s="681">
        <v>0.68856710611627403</v>
      </c>
      <c r="H11" s="804"/>
      <c r="I11" s="665"/>
      <c r="J11" s="804"/>
      <c r="K11" s="665"/>
      <c r="L11" s="804"/>
      <c r="M11" s="681"/>
      <c r="N11" s="804"/>
      <c r="O11" s="665"/>
      <c r="P11" s="804"/>
      <c r="Q11" s="665"/>
      <c r="R11" s="804"/>
      <c r="S11" s="704"/>
    </row>
    <row r="12" spans="1:19" ht="14.4" customHeight="1" x14ac:dyDescent="0.3">
      <c r="A12" s="693" t="s">
        <v>5770</v>
      </c>
      <c r="B12" s="804">
        <v>364</v>
      </c>
      <c r="C12" s="665">
        <v>1</v>
      </c>
      <c r="D12" s="804"/>
      <c r="E12" s="665"/>
      <c r="F12" s="804"/>
      <c r="G12" s="681"/>
      <c r="H12" s="804"/>
      <c r="I12" s="665"/>
      <c r="J12" s="804"/>
      <c r="K12" s="665"/>
      <c r="L12" s="804"/>
      <c r="M12" s="681"/>
      <c r="N12" s="804"/>
      <c r="O12" s="665"/>
      <c r="P12" s="804"/>
      <c r="Q12" s="665"/>
      <c r="R12" s="804"/>
      <c r="S12" s="704"/>
    </row>
    <row r="13" spans="1:19" ht="14.4" customHeight="1" x14ac:dyDescent="0.3">
      <c r="A13" s="693" t="s">
        <v>5771</v>
      </c>
      <c r="B13" s="804"/>
      <c r="C13" s="665"/>
      <c r="D13" s="804"/>
      <c r="E13" s="665"/>
      <c r="F13" s="804">
        <v>354</v>
      </c>
      <c r="G13" s="681"/>
      <c r="H13" s="804"/>
      <c r="I13" s="665"/>
      <c r="J13" s="804"/>
      <c r="K13" s="665"/>
      <c r="L13" s="804"/>
      <c r="M13" s="681"/>
      <c r="N13" s="804"/>
      <c r="O13" s="665"/>
      <c r="P13" s="804"/>
      <c r="Q13" s="665"/>
      <c r="R13" s="804"/>
      <c r="S13" s="704"/>
    </row>
    <row r="14" spans="1:19" ht="14.4" customHeight="1" x14ac:dyDescent="0.3">
      <c r="A14" s="693" t="s">
        <v>5772</v>
      </c>
      <c r="B14" s="804">
        <v>17439</v>
      </c>
      <c r="C14" s="665">
        <v>1</v>
      </c>
      <c r="D14" s="804">
        <v>14895</v>
      </c>
      <c r="E14" s="665">
        <v>0.85412007569241355</v>
      </c>
      <c r="F14" s="804">
        <v>16284</v>
      </c>
      <c r="G14" s="681">
        <v>0.9337691381386547</v>
      </c>
      <c r="H14" s="804"/>
      <c r="I14" s="665"/>
      <c r="J14" s="804"/>
      <c r="K14" s="665"/>
      <c r="L14" s="804"/>
      <c r="M14" s="681"/>
      <c r="N14" s="804"/>
      <c r="O14" s="665"/>
      <c r="P14" s="804"/>
      <c r="Q14" s="665"/>
      <c r="R14" s="804"/>
      <c r="S14" s="704"/>
    </row>
    <row r="15" spans="1:19" ht="14.4" customHeight="1" x14ac:dyDescent="0.3">
      <c r="A15" s="693" t="s">
        <v>5773</v>
      </c>
      <c r="B15" s="804">
        <v>3329</v>
      </c>
      <c r="C15" s="665">
        <v>1</v>
      </c>
      <c r="D15" s="804">
        <v>3310</v>
      </c>
      <c r="E15" s="665">
        <v>0.99429258035446078</v>
      </c>
      <c r="F15" s="804">
        <v>3260</v>
      </c>
      <c r="G15" s="681">
        <v>0.97927305497146289</v>
      </c>
      <c r="H15" s="804"/>
      <c r="I15" s="665"/>
      <c r="J15" s="804"/>
      <c r="K15" s="665"/>
      <c r="L15" s="804"/>
      <c r="M15" s="681"/>
      <c r="N15" s="804"/>
      <c r="O15" s="665"/>
      <c r="P15" s="804"/>
      <c r="Q15" s="665"/>
      <c r="R15" s="804"/>
      <c r="S15" s="704"/>
    </row>
    <row r="16" spans="1:19" ht="14.4" customHeight="1" x14ac:dyDescent="0.3">
      <c r="A16" s="693" t="s">
        <v>5774</v>
      </c>
      <c r="B16" s="804">
        <v>660</v>
      </c>
      <c r="C16" s="665">
        <v>1</v>
      </c>
      <c r="D16" s="804">
        <v>1324</v>
      </c>
      <c r="E16" s="665">
        <v>2.0060606060606059</v>
      </c>
      <c r="F16" s="804">
        <v>354</v>
      </c>
      <c r="G16" s="681">
        <v>0.53636363636363638</v>
      </c>
      <c r="H16" s="804"/>
      <c r="I16" s="665"/>
      <c r="J16" s="804"/>
      <c r="K16" s="665"/>
      <c r="L16" s="804"/>
      <c r="M16" s="681"/>
      <c r="N16" s="804"/>
      <c r="O16" s="665"/>
      <c r="P16" s="804"/>
      <c r="Q16" s="665"/>
      <c r="R16" s="804"/>
      <c r="S16" s="704"/>
    </row>
    <row r="17" spans="1:19" ht="14.4" customHeight="1" x14ac:dyDescent="0.3">
      <c r="A17" s="693" t="s">
        <v>5775</v>
      </c>
      <c r="B17" s="804"/>
      <c r="C17" s="665"/>
      <c r="D17" s="804"/>
      <c r="E17" s="665"/>
      <c r="F17" s="804">
        <v>354</v>
      </c>
      <c r="G17" s="681"/>
      <c r="H17" s="804"/>
      <c r="I17" s="665"/>
      <c r="J17" s="804"/>
      <c r="K17" s="665"/>
      <c r="L17" s="804"/>
      <c r="M17" s="681"/>
      <c r="N17" s="804"/>
      <c r="O17" s="665"/>
      <c r="P17" s="804"/>
      <c r="Q17" s="665"/>
      <c r="R17" s="804"/>
      <c r="S17" s="704"/>
    </row>
    <row r="18" spans="1:19" ht="14.4" customHeight="1" x14ac:dyDescent="0.3">
      <c r="A18" s="693" t="s">
        <v>5776</v>
      </c>
      <c r="B18" s="804">
        <v>4614</v>
      </c>
      <c r="C18" s="665">
        <v>1</v>
      </c>
      <c r="D18" s="804">
        <v>2979</v>
      </c>
      <c r="E18" s="665">
        <v>0.64564369310793235</v>
      </c>
      <c r="F18" s="804">
        <v>4956</v>
      </c>
      <c r="G18" s="681">
        <v>1.0741222366710013</v>
      </c>
      <c r="H18" s="804"/>
      <c r="I18" s="665"/>
      <c r="J18" s="804"/>
      <c r="K18" s="665"/>
      <c r="L18" s="804"/>
      <c r="M18" s="681"/>
      <c r="N18" s="804"/>
      <c r="O18" s="665"/>
      <c r="P18" s="804"/>
      <c r="Q18" s="665"/>
      <c r="R18" s="804"/>
      <c r="S18" s="704"/>
    </row>
    <row r="19" spans="1:19" ht="14.4" customHeight="1" x14ac:dyDescent="0.3">
      <c r="A19" s="693" t="s">
        <v>5777</v>
      </c>
      <c r="B19" s="804">
        <v>47835</v>
      </c>
      <c r="C19" s="665">
        <v>1</v>
      </c>
      <c r="D19" s="804">
        <v>56375</v>
      </c>
      <c r="E19" s="665">
        <v>1.1785303647956518</v>
      </c>
      <c r="F19" s="804">
        <v>60608</v>
      </c>
      <c r="G19" s="681">
        <v>1.2670220549806628</v>
      </c>
      <c r="H19" s="804"/>
      <c r="I19" s="665"/>
      <c r="J19" s="804"/>
      <c r="K19" s="665"/>
      <c r="L19" s="804"/>
      <c r="M19" s="681"/>
      <c r="N19" s="804"/>
      <c r="O19" s="665"/>
      <c r="P19" s="804"/>
      <c r="Q19" s="665"/>
      <c r="R19" s="804"/>
      <c r="S19" s="704"/>
    </row>
    <row r="20" spans="1:19" ht="14.4" customHeight="1" x14ac:dyDescent="0.3">
      <c r="A20" s="693" t="s">
        <v>5778</v>
      </c>
      <c r="B20" s="804"/>
      <c r="C20" s="665"/>
      <c r="D20" s="804"/>
      <c r="E20" s="665"/>
      <c r="F20" s="804">
        <v>708</v>
      </c>
      <c r="G20" s="681"/>
      <c r="H20" s="804"/>
      <c r="I20" s="665"/>
      <c r="J20" s="804"/>
      <c r="K20" s="665"/>
      <c r="L20" s="804"/>
      <c r="M20" s="681"/>
      <c r="N20" s="804"/>
      <c r="O20" s="665"/>
      <c r="P20" s="804"/>
      <c r="Q20" s="665"/>
      <c r="R20" s="804"/>
      <c r="S20" s="704"/>
    </row>
    <row r="21" spans="1:19" ht="14.4" customHeight="1" x14ac:dyDescent="0.3">
      <c r="A21" s="693" t="s">
        <v>5779</v>
      </c>
      <c r="B21" s="804">
        <v>3297</v>
      </c>
      <c r="C21" s="665">
        <v>1</v>
      </c>
      <c r="D21" s="804">
        <v>3144</v>
      </c>
      <c r="E21" s="665">
        <v>0.95359417652411282</v>
      </c>
      <c r="F21" s="804">
        <v>1416</v>
      </c>
      <c r="G21" s="681">
        <v>0.42948134667879889</v>
      </c>
      <c r="H21" s="804"/>
      <c r="I21" s="665"/>
      <c r="J21" s="804"/>
      <c r="K21" s="665"/>
      <c r="L21" s="804"/>
      <c r="M21" s="681"/>
      <c r="N21" s="804"/>
      <c r="O21" s="665"/>
      <c r="P21" s="804"/>
      <c r="Q21" s="665"/>
      <c r="R21" s="804"/>
      <c r="S21" s="704"/>
    </row>
    <row r="22" spans="1:19" ht="14.4" customHeight="1" x14ac:dyDescent="0.3">
      <c r="A22" s="693" t="s">
        <v>5780</v>
      </c>
      <c r="B22" s="804">
        <v>990</v>
      </c>
      <c r="C22" s="665">
        <v>1</v>
      </c>
      <c r="D22" s="804">
        <v>662</v>
      </c>
      <c r="E22" s="665">
        <v>0.66868686868686866</v>
      </c>
      <c r="F22" s="804">
        <v>354</v>
      </c>
      <c r="G22" s="681">
        <v>0.3575757575757576</v>
      </c>
      <c r="H22" s="804"/>
      <c r="I22" s="665"/>
      <c r="J22" s="804"/>
      <c r="K22" s="665"/>
      <c r="L22" s="804"/>
      <c r="M22" s="681"/>
      <c r="N22" s="804"/>
      <c r="O22" s="665"/>
      <c r="P22" s="804"/>
      <c r="Q22" s="665"/>
      <c r="R22" s="804"/>
      <c r="S22" s="704"/>
    </row>
    <row r="23" spans="1:19" ht="14.4" customHeight="1" x14ac:dyDescent="0.3">
      <c r="A23" s="693" t="s">
        <v>5781</v>
      </c>
      <c r="B23" s="804">
        <v>330</v>
      </c>
      <c r="C23" s="665">
        <v>1</v>
      </c>
      <c r="D23" s="804"/>
      <c r="E23" s="665"/>
      <c r="F23" s="804">
        <v>354</v>
      </c>
      <c r="G23" s="681">
        <v>1.0727272727272728</v>
      </c>
      <c r="H23" s="804"/>
      <c r="I23" s="665"/>
      <c r="J23" s="804"/>
      <c r="K23" s="665"/>
      <c r="L23" s="804"/>
      <c r="M23" s="681"/>
      <c r="N23" s="804"/>
      <c r="O23" s="665"/>
      <c r="P23" s="804"/>
      <c r="Q23" s="665"/>
      <c r="R23" s="804"/>
      <c r="S23" s="704"/>
    </row>
    <row r="24" spans="1:19" ht="14.4" customHeight="1" x14ac:dyDescent="0.3">
      <c r="A24" s="693" t="s">
        <v>5782</v>
      </c>
      <c r="B24" s="804">
        <v>330</v>
      </c>
      <c r="C24" s="665">
        <v>1</v>
      </c>
      <c r="D24" s="804">
        <v>331</v>
      </c>
      <c r="E24" s="665">
        <v>1.0030303030303029</v>
      </c>
      <c r="F24" s="804">
        <v>1062</v>
      </c>
      <c r="G24" s="681">
        <v>3.2181818181818183</v>
      </c>
      <c r="H24" s="804"/>
      <c r="I24" s="665"/>
      <c r="J24" s="804"/>
      <c r="K24" s="665"/>
      <c r="L24" s="804"/>
      <c r="M24" s="681"/>
      <c r="N24" s="804"/>
      <c r="O24" s="665"/>
      <c r="P24" s="804"/>
      <c r="Q24" s="665"/>
      <c r="R24" s="804"/>
      <c r="S24" s="704"/>
    </row>
    <row r="25" spans="1:19" ht="14.4" customHeight="1" x14ac:dyDescent="0.3">
      <c r="A25" s="693" t="s">
        <v>3963</v>
      </c>
      <c r="B25" s="804">
        <v>13607028</v>
      </c>
      <c r="C25" s="665">
        <v>1</v>
      </c>
      <c r="D25" s="804">
        <v>14053537</v>
      </c>
      <c r="E25" s="665">
        <v>1.0328145866974037</v>
      </c>
      <c r="F25" s="804">
        <v>13205496</v>
      </c>
      <c r="G25" s="681">
        <v>0.97049083752895926</v>
      </c>
      <c r="H25" s="804">
        <v>388534.91000000015</v>
      </c>
      <c r="I25" s="665">
        <v>1</v>
      </c>
      <c r="J25" s="804">
        <v>585594.80000000005</v>
      </c>
      <c r="K25" s="665">
        <v>1.5071870890571966</v>
      </c>
      <c r="L25" s="804">
        <v>883606.58</v>
      </c>
      <c r="M25" s="681">
        <v>2.2742012551716386</v>
      </c>
      <c r="N25" s="804"/>
      <c r="O25" s="665"/>
      <c r="P25" s="804"/>
      <c r="Q25" s="665"/>
      <c r="R25" s="804"/>
      <c r="S25" s="704"/>
    </row>
    <row r="26" spans="1:19" ht="14.4" customHeight="1" x14ac:dyDescent="0.3">
      <c r="A26" s="693" t="s">
        <v>5783</v>
      </c>
      <c r="B26" s="804">
        <v>50130</v>
      </c>
      <c r="C26" s="665">
        <v>1</v>
      </c>
      <c r="D26" s="804">
        <v>52333</v>
      </c>
      <c r="E26" s="665">
        <v>1.0439457410732096</v>
      </c>
      <c r="F26" s="804">
        <v>59192</v>
      </c>
      <c r="G26" s="681">
        <v>1.1807699980051864</v>
      </c>
      <c r="H26" s="804"/>
      <c r="I26" s="665"/>
      <c r="J26" s="804"/>
      <c r="K26" s="665"/>
      <c r="L26" s="804"/>
      <c r="M26" s="681"/>
      <c r="N26" s="804"/>
      <c r="O26" s="665"/>
      <c r="P26" s="804"/>
      <c r="Q26" s="665"/>
      <c r="R26" s="804"/>
      <c r="S26" s="704"/>
    </row>
    <row r="27" spans="1:19" ht="14.4" customHeight="1" x14ac:dyDescent="0.3">
      <c r="A27" s="693" t="s">
        <v>5784</v>
      </c>
      <c r="B27" s="804">
        <v>660</v>
      </c>
      <c r="C27" s="665">
        <v>1</v>
      </c>
      <c r="D27" s="804">
        <v>1655</v>
      </c>
      <c r="E27" s="665">
        <v>2.5075757575757578</v>
      </c>
      <c r="F27" s="804">
        <v>1416</v>
      </c>
      <c r="G27" s="681">
        <v>2.1454545454545455</v>
      </c>
      <c r="H27" s="804"/>
      <c r="I27" s="665"/>
      <c r="J27" s="804"/>
      <c r="K27" s="665"/>
      <c r="L27" s="804"/>
      <c r="M27" s="681"/>
      <c r="N27" s="804"/>
      <c r="O27" s="665"/>
      <c r="P27" s="804"/>
      <c r="Q27" s="665"/>
      <c r="R27" s="804"/>
      <c r="S27" s="704"/>
    </row>
    <row r="28" spans="1:19" ht="14.4" customHeight="1" x14ac:dyDescent="0.3">
      <c r="A28" s="693" t="s">
        <v>5785</v>
      </c>
      <c r="B28" s="804">
        <v>660</v>
      </c>
      <c r="C28" s="665">
        <v>1</v>
      </c>
      <c r="D28" s="804"/>
      <c r="E28" s="665"/>
      <c r="F28" s="804">
        <v>1062</v>
      </c>
      <c r="G28" s="681">
        <v>1.6090909090909091</v>
      </c>
      <c r="H28" s="804"/>
      <c r="I28" s="665"/>
      <c r="J28" s="804"/>
      <c r="K28" s="665"/>
      <c r="L28" s="804"/>
      <c r="M28" s="681"/>
      <c r="N28" s="804"/>
      <c r="O28" s="665"/>
      <c r="P28" s="804"/>
      <c r="Q28" s="665"/>
      <c r="R28" s="804"/>
      <c r="S28" s="704"/>
    </row>
    <row r="29" spans="1:19" ht="14.4" customHeight="1" thickBot="1" x14ac:dyDescent="0.35">
      <c r="A29" s="799" t="s">
        <v>5786</v>
      </c>
      <c r="B29" s="798">
        <v>1644</v>
      </c>
      <c r="C29" s="671">
        <v>1</v>
      </c>
      <c r="D29" s="798">
        <v>1986</v>
      </c>
      <c r="E29" s="671">
        <v>1.2080291970802919</v>
      </c>
      <c r="F29" s="798">
        <v>2478</v>
      </c>
      <c r="G29" s="682">
        <v>1.5072992700729928</v>
      </c>
      <c r="H29" s="798"/>
      <c r="I29" s="671"/>
      <c r="J29" s="798"/>
      <c r="K29" s="671"/>
      <c r="L29" s="798"/>
      <c r="M29" s="682"/>
      <c r="N29" s="798"/>
      <c r="O29" s="671"/>
      <c r="P29" s="798"/>
      <c r="Q29" s="671"/>
      <c r="R29" s="798"/>
      <c r="S29" s="705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pageSetUpPr fitToPage="1"/>
  </sheetPr>
  <dimension ref="A1:Q157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x14ac:dyDescent="0.3"/>
  <cols>
    <col min="1" max="1" width="3" style="254" bestFit="1" customWidth="1"/>
    <col min="2" max="2" width="8.6640625" style="254" bestFit="1" customWidth="1"/>
    <col min="3" max="3" width="2.109375" style="254" bestFit="1" customWidth="1"/>
    <col min="4" max="4" width="8" style="254" bestFit="1" customWidth="1"/>
    <col min="5" max="5" width="52.88671875" style="254" bestFit="1" customWidth="1"/>
    <col min="6" max="7" width="11.109375" style="336" customWidth="1"/>
    <col min="8" max="9" width="9.33203125" style="336" hidden="1" customWidth="1"/>
    <col min="10" max="11" width="11.109375" style="336" customWidth="1"/>
    <col min="12" max="13" width="9.33203125" style="336" hidden="1" customWidth="1"/>
    <col min="14" max="15" width="11.109375" style="336" customWidth="1"/>
    <col min="16" max="16" width="11.109375" style="339" customWidth="1"/>
    <col min="17" max="17" width="11.109375" style="336" customWidth="1"/>
    <col min="18" max="16384" width="8.88671875" style="254"/>
  </cols>
  <sheetData>
    <row r="1" spans="1:17" ht="18.600000000000001" customHeight="1" thickBot="1" x14ac:dyDescent="0.4">
      <c r="A1" s="481" t="s">
        <v>5981</v>
      </c>
      <c r="B1" s="481"/>
      <c r="C1" s="481"/>
      <c r="D1" s="481"/>
      <c r="E1" s="481"/>
      <c r="F1" s="481"/>
      <c r="G1" s="481"/>
      <c r="H1" s="481"/>
      <c r="I1" s="481"/>
      <c r="J1" s="481"/>
      <c r="K1" s="481"/>
      <c r="L1" s="481"/>
      <c r="M1" s="481"/>
      <c r="N1" s="481"/>
      <c r="O1" s="481"/>
      <c r="P1" s="481"/>
      <c r="Q1" s="481"/>
    </row>
    <row r="2" spans="1:17" ht="14.4" customHeight="1" thickBot="1" x14ac:dyDescent="0.35">
      <c r="A2" s="382" t="s">
        <v>310</v>
      </c>
      <c r="B2" s="255"/>
      <c r="C2" s="255"/>
      <c r="D2" s="255"/>
      <c r="E2" s="255"/>
      <c r="F2" s="357"/>
      <c r="G2" s="357"/>
      <c r="H2" s="357"/>
      <c r="I2" s="357"/>
      <c r="J2" s="357"/>
      <c r="K2" s="357"/>
      <c r="L2" s="357"/>
      <c r="M2" s="357"/>
      <c r="N2" s="357"/>
      <c r="O2" s="357"/>
      <c r="P2" s="358"/>
      <c r="Q2" s="357"/>
    </row>
    <row r="3" spans="1:17" ht="14.4" customHeight="1" thickBot="1" x14ac:dyDescent="0.35">
      <c r="E3" s="112" t="s">
        <v>159</v>
      </c>
      <c r="F3" s="211">
        <f t="shared" ref="F3:O3" si="0">SUBTOTAL(9,F6:F1048576)</f>
        <v>16341.23</v>
      </c>
      <c r="G3" s="212">
        <f t="shared" si="0"/>
        <v>14329827.91</v>
      </c>
      <c r="H3" s="212"/>
      <c r="I3" s="212"/>
      <c r="J3" s="212">
        <f t="shared" si="0"/>
        <v>17301.39</v>
      </c>
      <c r="K3" s="212">
        <f t="shared" si="0"/>
        <v>14992965.800000001</v>
      </c>
      <c r="L3" s="212"/>
      <c r="M3" s="212"/>
      <c r="N3" s="212">
        <f t="shared" si="0"/>
        <v>16581.02</v>
      </c>
      <c r="O3" s="212">
        <f t="shared" si="0"/>
        <v>14464646.58</v>
      </c>
      <c r="P3" s="79">
        <f>IF(G3=0,0,O3/G3)</f>
        <v>1.0094082546452576</v>
      </c>
      <c r="Q3" s="213">
        <f>IF(N3=0,0,O3/N3)</f>
        <v>872.36168703734745</v>
      </c>
    </row>
    <row r="4" spans="1:17" ht="14.4" customHeight="1" x14ac:dyDescent="0.3">
      <c r="A4" s="564" t="s">
        <v>74</v>
      </c>
      <c r="B4" s="563" t="s">
        <v>119</v>
      </c>
      <c r="C4" s="564" t="s">
        <v>120</v>
      </c>
      <c r="D4" s="573" t="s">
        <v>121</v>
      </c>
      <c r="E4" s="565" t="s">
        <v>81</v>
      </c>
      <c r="F4" s="571">
        <v>2014</v>
      </c>
      <c r="G4" s="572"/>
      <c r="H4" s="214"/>
      <c r="I4" s="214"/>
      <c r="J4" s="571">
        <v>2015</v>
      </c>
      <c r="K4" s="572"/>
      <c r="L4" s="214"/>
      <c r="M4" s="214"/>
      <c r="N4" s="571">
        <v>2016</v>
      </c>
      <c r="O4" s="572"/>
      <c r="P4" s="574" t="s">
        <v>2</v>
      </c>
      <c r="Q4" s="562" t="s">
        <v>122</v>
      </c>
    </row>
    <row r="5" spans="1:17" ht="14.4" customHeight="1" thickBot="1" x14ac:dyDescent="0.35">
      <c r="A5" s="809"/>
      <c r="B5" s="807"/>
      <c r="C5" s="809"/>
      <c r="D5" s="817"/>
      <c r="E5" s="811"/>
      <c r="F5" s="818" t="s">
        <v>91</v>
      </c>
      <c r="G5" s="819" t="s">
        <v>14</v>
      </c>
      <c r="H5" s="820"/>
      <c r="I5" s="820"/>
      <c r="J5" s="818" t="s">
        <v>91</v>
      </c>
      <c r="K5" s="819" t="s">
        <v>14</v>
      </c>
      <c r="L5" s="820"/>
      <c r="M5" s="820"/>
      <c r="N5" s="818" t="s">
        <v>91</v>
      </c>
      <c r="O5" s="819" t="s">
        <v>14</v>
      </c>
      <c r="P5" s="821"/>
      <c r="Q5" s="816"/>
    </row>
    <row r="6" spans="1:17" ht="14.4" customHeight="1" x14ac:dyDescent="0.3">
      <c r="A6" s="739" t="s">
        <v>5787</v>
      </c>
      <c r="B6" s="740" t="s">
        <v>5748</v>
      </c>
      <c r="C6" s="740" t="s">
        <v>5725</v>
      </c>
      <c r="D6" s="740" t="s">
        <v>5726</v>
      </c>
      <c r="E6" s="740" t="s">
        <v>5727</v>
      </c>
      <c r="F6" s="229">
        <v>1</v>
      </c>
      <c r="G6" s="229">
        <v>35</v>
      </c>
      <c r="H6" s="229">
        <v>1</v>
      </c>
      <c r="I6" s="229">
        <v>35</v>
      </c>
      <c r="J6" s="229"/>
      <c r="K6" s="229"/>
      <c r="L6" s="229"/>
      <c r="M6" s="229"/>
      <c r="N6" s="229"/>
      <c r="O6" s="229"/>
      <c r="P6" s="745"/>
      <c r="Q6" s="753"/>
    </row>
    <row r="7" spans="1:17" ht="14.4" customHeight="1" x14ac:dyDescent="0.3">
      <c r="A7" s="664" t="s">
        <v>5787</v>
      </c>
      <c r="B7" s="665" t="s">
        <v>5748</v>
      </c>
      <c r="C7" s="665" t="s">
        <v>5725</v>
      </c>
      <c r="D7" s="665" t="s">
        <v>5736</v>
      </c>
      <c r="E7" s="665" t="s">
        <v>5737</v>
      </c>
      <c r="F7" s="668">
        <v>77</v>
      </c>
      <c r="G7" s="668">
        <v>25341</v>
      </c>
      <c r="H7" s="668">
        <v>1</v>
      </c>
      <c r="I7" s="668">
        <v>329.10389610389609</v>
      </c>
      <c r="J7" s="668">
        <v>63</v>
      </c>
      <c r="K7" s="668">
        <v>20853</v>
      </c>
      <c r="L7" s="668">
        <v>0.82289570261631351</v>
      </c>
      <c r="M7" s="668">
        <v>331</v>
      </c>
      <c r="N7" s="668">
        <v>36</v>
      </c>
      <c r="O7" s="668">
        <v>12744</v>
      </c>
      <c r="P7" s="681">
        <v>0.50290043802533446</v>
      </c>
      <c r="Q7" s="669">
        <v>354</v>
      </c>
    </row>
    <row r="8" spans="1:17" ht="14.4" customHeight="1" x14ac:dyDescent="0.3">
      <c r="A8" s="664" t="s">
        <v>5788</v>
      </c>
      <c r="B8" s="665" t="s">
        <v>5718</v>
      </c>
      <c r="C8" s="665" t="s">
        <v>5725</v>
      </c>
      <c r="D8" s="665" t="s">
        <v>5726</v>
      </c>
      <c r="E8" s="665" t="s">
        <v>5727</v>
      </c>
      <c r="F8" s="668"/>
      <c r="G8" s="668"/>
      <c r="H8" s="668"/>
      <c r="I8" s="668"/>
      <c r="J8" s="668"/>
      <c r="K8" s="668"/>
      <c r="L8" s="668"/>
      <c r="M8" s="668"/>
      <c r="N8" s="668">
        <v>1</v>
      </c>
      <c r="O8" s="668">
        <v>37</v>
      </c>
      <c r="P8" s="681"/>
      <c r="Q8" s="669">
        <v>37</v>
      </c>
    </row>
    <row r="9" spans="1:17" ht="14.4" customHeight="1" x14ac:dyDescent="0.3">
      <c r="A9" s="664" t="s">
        <v>5788</v>
      </c>
      <c r="B9" s="665" t="s">
        <v>5718</v>
      </c>
      <c r="C9" s="665" t="s">
        <v>5725</v>
      </c>
      <c r="D9" s="665" t="s">
        <v>5732</v>
      </c>
      <c r="E9" s="665" t="s">
        <v>5733</v>
      </c>
      <c r="F9" s="668"/>
      <c r="G9" s="668"/>
      <c r="H9" s="668"/>
      <c r="I9" s="668"/>
      <c r="J9" s="668">
        <v>1</v>
      </c>
      <c r="K9" s="668">
        <v>438</v>
      </c>
      <c r="L9" s="668"/>
      <c r="M9" s="668">
        <v>438</v>
      </c>
      <c r="N9" s="668"/>
      <c r="O9" s="668"/>
      <c r="P9" s="681"/>
      <c r="Q9" s="669"/>
    </row>
    <row r="10" spans="1:17" ht="14.4" customHeight="1" x14ac:dyDescent="0.3">
      <c r="A10" s="664" t="s">
        <v>5788</v>
      </c>
      <c r="B10" s="665" t="s">
        <v>5718</v>
      </c>
      <c r="C10" s="665" t="s">
        <v>5725</v>
      </c>
      <c r="D10" s="665" t="s">
        <v>5736</v>
      </c>
      <c r="E10" s="665" t="s">
        <v>5737</v>
      </c>
      <c r="F10" s="668">
        <v>1</v>
      </c>
      <c r="G10" s="668">
        <v>327</v>
      </c>
      <c r="H10" s="668">
        <v>1</v>
      </c>
      <c r="I10" s="668">
        <v>327</v>
      </c>
      <c r="J10" s="668"/>
      <c r="K10" s="668"/>
      <c r="L10" s="668"/>
      <c r="M10" s="668"/>
      <c r="N10" s="668"/>
      <c r="O10" s="668"/>
      <c r="P10" s="681"/>
      <c r="Q10" s="669"/>
    </row>
    <row r="11" spans="1:17" ht="14.4" customHeight="1" x14ac:dyDescent="0.3">
      <c r="A11" s="664" t="s">
        <v>5788</v>
      </c>
      <c r="B11" s="665" t="s">
        <v>5748</v>
      </c>
      <c r="C11" s="665" t="s">
        <v>5725</v>
      </c>
      <c r="D11" s="665" t="s">
        <v>5726</v>
      </c>
      <c r="E11" s="665" t="s">
        <v>5727</v>
      </c>
      <c r="F11" s="668">
        <v>7</v>
      </c>
      <c r="G11" s="668">
        <v>242</v>
      </c>
      <c r="H11" s="668">
        <v>1</v>
      </c>
      <c r="I11" s="668">
        <v>34.571428571428569</v>
      </c>
      <c r="J11" s="668">
        <v>1</v>
      </c>
      <c r="K11" s="668">
        <v>35</v>
      </c>
      <c r="L11" s="668">
        <v>0.14462809917355371</v>
      </c>
      <c r="M11" s="668">
        <v>35</v>
      </c>
      <c r="N11" s="668">
        <v>1</v>
      </c>
      <c r="O11" s="668">
        <v>37</v>
      </c>
      <c r="P11" s="681">
        <v>0.15289256198347106</v>
      </c>
      <c r="Q11" s="669">
        <v>37</v>
      </c>
    </row>
    <row r="12" spans="1:17" ht="14.4" customHeight="1" x14ac:dyDescent="0.3">
      <c r="A12" s="664" t="s">
        <v>5788</v>
      </c>
      <c r="B12" s="665" t="s">
        <v>5748</v>
      </c>
      <c r="C12" s="665" t="s">
        <v>5725</v>
      </c>
      <c r="D12" s="665" t="s">
        <v>5736</v>
      </c>
      <c r="E12" s="665" t="s">
        <v>5737</v>
      </c>
      <c r="F12" s="668">
        <v>206</v>
      </c>
      <c r="G12" s="668">
        <v>67824</v>
      </c>
      <c r="H12" s="668">
        <v>1</v>
      </c>
      <c r="I12" s="668">
        <v>329.24271844660194</v>
      </c>
      <c r="J12" s="668">
        <v>272</v>
      </c>
      <c r="K12" s="668">
        <v>90032</v>
      </c>
      <c r="L12" s="668">
        <v>1.3274357159707477</v>
      </c>
      <c r="M12" s="668">
        <v>331</v>
      </c>
      <c r="N12" s="668">
        <v>274</v>
      </c>
      <c r="O12" s="668">
        <v>96996</v>
      </c>
      <c r="P12" s="681">
        <v>1.4301132342533616</v>
      </c>
      <c r="Q12" s="669">
        <v>354</v>
      </c>
    </row>
    <row r="13" spans="1:17" ht="14.4" customHeight="1" x14ac:dyDescent="0.3">
      <c r="A13" s="664" t="s">
        <v>5788</v>
      </c>
      <c r="B13" s="665" t="s">
        <v>5748</v>
      </c>
      <c r="C13" s="665" t="s">
        <v>5725</v>
      </c>
      <c r="D13" s="665" t="s">
        <v>5761</v>
      </c>
      <c r="E13" s="665" t="s">
        <v>5762</v>
      </c>
      <c r="F13" s="668"/>
      <c r="G13" s="668"/>
      <c r="H13" s="668"/>
      <c r="I13" s="668"/>
      <c r="J13" s="668"/>
      <c r="K13" s="668"/>
      <c r="L13" s="668"/>
      <c r="M13" s="668"/>
      <c r="N13" s="668">
        <v>1</v>
      </c>
      <c r="O13" s="668">
        <v>177</v>
      </c>
      <c r="P13" s="681"/>
      <c r="Q13" s="669">
        <v>177</v>
      </c>
    </row>
    <row r="14" spans="1:17" ht="14.4" customHeight="1" x14ac:dyDescent="0.3">
      <c r="A14" s="664" t="s">
        <v>5789</v>
      </c>
      <c r="B14" s="665" t="s">
        <v>5718</v>
      </c>
      <c r="C14" s="665" t="s">
        <v>5725</v>
      </c>
      <c r="D14" s="665" t="s">
        <v>5726</v>
      </c>
      <c r="E14" s="665" t="s">
        <v>5727</v>
      </c>
      <c r="F14" s="668"/>
      <c r="G14" s="668"/>
      <c r="H14" s="668"/>
      <c r="I14" s="668"/>
      <c r="J14" s="668">
        <v>1</v>
      </c>
      <c r="K14" s="668">
        <v>35</v>
      </c>
      <c r="L14" s="668"/>
      <c r="M14" s="668">
        <v>35</v>
      </c>
      <c r="N14" s="668">
        <v>1</v>
      </c>
      <c r="O14" s="668">
        <v>37</v>
      </c>
      <c r="P14" s="681"/>
      <c r="Q14" s="669">
        <v>37</v>
      </c>
    </row>
    <row r="15" spans="1:17" ht="14.4" customHeight="1" x14ac:dyDescent="0.3">
      <c r="A15" s="664" t="s">
        <v>5789</v>
      </c>
      <c r="B15" s="665" t="s">
        <v>5748</v>
      </c>
      <c r="C15" s="665" t="s">
        <v>5725</v>
      </c>
      <c r="D15" s="665" t="s">
        <v>5726</v>
      </c>
      <c r="E15" s="665" t="s">
        <v>5727</v>
      </c>
      <c r="F15" s="668">
        <v>7</v>
      </c>
      <c r="G15" s="668">
        <v>242</v>
      </c>
      <c r="H15" s="668">
        <v>1</v>
      </c>
      <c r="I15" s="668">
        <v>34.571428571428569</v>
      </c>
      <c r="J15" s="668">
        <v>4</v>
      </c>
      <c r="K15" s="668">
        <v>140</v>
      </c>
      <c r="L15" s="668">
        <v>0.57851239669421484</v>
      </c>
      <c r="M15" s="668">
        <v>35</v>
      </c>
      <c r="N15" s="668">
        <v>3</v>
      </c>
      <c r="O15" s="668">
        <v>111</v>
      </c>
      <c r="P15" s="681">
        <v>0.45867768595041325</v>
      </c>
      <c r="Q15" s="669">
        <v>37</v>
      </c>
    </row>
    <row r="16" spans="1:17" ht="14.4" customHeight="1" x14ac:dyDescent="0.3">
      <c r="A16" s="664" t="s">
        <v>5789</v>
      </c>
      <c r="B16" s="665" t="s">
        <v>5748</v>
      </c>
      <c r="C16" s="665" t="s">
        <v>5725</v>
      </c>
      <c r="D16" s="665" t="s">
        <v>5736</v>
      </c>
      <c r="E16" s="665" t="s">
        <v>5737</v>
      </c>
      <c r="F16" s="668">
        <v>258</v>
      </c>
      <c r="G16" s="668">
        <v>84903</v>
      </c>
      <c r="H16" s="668">
        <v>1</v>
      </c>
      <c r="I16" s="668">
        <v>329.08139534883719</v>
      </c>
      <c r="J16" s="668">
        <v>251</v>
      </c>
      <c r="K16" s="668">
        <v>83081</v>
      </c>
      <c r="L16" s="668">
        <v>0.97854021648233869</v>
      </c>
      <c r="M16" s="668">
        <v>331</v>
      </c>
      <c r="N16" s="668">
        <v>258</v>
      </c>
      <c r="O16" s="668">
        <v>91332</v>
      </c>
      <c r="P16" s="681">
        <v>1.0757217059467863</v>
      </c>
      <c r="Q16" s="669">
        <v>354</v>
      </c>
    </row>
    <row r="17" spans="1:17" ht="14.4" customHeight="1" x14ac:dyDescent="0.3">
      <c r="A17" s="664" t="s">
        <v>5790</v>
      </c>
      <c r="B17" s="665" t="s">
        <v>5718</v>
      </c>
      <c r="C17" s="665" t="s">
        <v>5725</v>
      </c>
      <c r="D17" s="665" t="s">
        <v>5726</v>
      </c>
      <c r="E17" s="665" t="s">
        <v>5727</v>
      </c>
      <c r="F17" s="668"/>
      <c r="G17" s="668"/>
      <c r="H17" s="668"/>
      <c r="I17" s="668"/>
      <c r="J17" s="668">
        <v>1</v>
      </c>
      <c r="K17" s="668">
        <v>35</v>
      </c>
      <c r="L17" s="668"/>
      <c r="M17" s="668">
        <v>35</v>
      </c>
      <c r="N17" s="668">
        <v>1</v>
      </c>
      <c r="O17" s="668">
        <v>37</v>
      </c>
      <c r="P17" s="681"/>
      <c r="Q17" s="669">
        <v>37</v>
      </c>
    </row>
    <row r="18" spans="1:17" ht="14.4" customHeight="1" x14ac:dyDescent="0.3">
      <c r="A18" s="664" t="s">
        <v>5790</v>
      </c>
      <c r="B18" s="665" t="s">
        <v>5748</v>
      </c>
      <c r="C18" s="665" t="s">
        <v>5725</v>
      </c>
      <c r="D18" s="665" t="s">
        <v>5736</v>
      </c>
      <c r="E18" s="665" t="s">
        <v>5737</v>
      </c>
      <c r="F18" s="668">
        <v>35</v>
      </c>
      <c r="G18" s="668">
        <v>11514</v>
      </c>
      <c r="H18" s="668">
        <v>1</v>
      </c>
      <c r="I18" s="668">
        <v>328.97142857142859</v>
      </c>
      <c r="J18" s="668">
        <v>35</v>
      </c>
      <c r="K18" s="668">
        <v>11585</v>
      </c>
      <c r="L18" s="668">
        <v>1.0061664061142956</v>
      </c>
      <c r="M18" s="668">
        <v>331</v>
      </c>
      <c r="N18" s="668">
        <v>29</v>
      </c>
      <c r="O18" s="668">
        <v>10266</v>
      </c>
      <c r="P18" s="681">
        <v>0.89161021365294424</v>
      </c>
      <c r="Q18" s="669">
        <v>354</v>
      </c>
    </row>
    <row r="19" spans="1:17" ht="14.4" customHeight="1" x14ac:dyDescent="0.3">
      <c r="A19" s="664" t="s">
        <v>5791</v>
      </c>
      <c r="B19" s="665" t="s">
        <v>5748</v>
      </c>
      <c r="C19" s="665" t="s">
        <v>5725</v>
      </c>
      <c r="D19" s="665" t="s">
        <v>5736</v>
      </c>
      <c r="E19" s="665" t="s">
        <v>5737</v>
      </c>
      <c r="F19" s="668">
        <v>7</v>
      </c>
      <c r="G19" s="668">
        <v>2301</v>
      </c>
      <c r="H19" s="668">
        <v>1</v>
      </c>
      <c r="I19" s="668">
        <v>328.71428571428572</v>
      </c>
      <c r="J19" s="668">
        <v>7</v>
      </c>
      <c r="K19" s="668">
        <v>2317</v>
      </c>
      <c r="L19" s="668">
        <v>1.0069534984789221</v>
      </c>
      <c r="M19" s="668">
        <v>331</v>
      </c>
      <c r="N19" s="668">
        <v>9</v>
      </c>
      <c r="O19" s="668">
        <v>3186</v>
      </c>
      <c r="P19" s="681">
        <v>1.3846153846153846</v>
      </c>
      <c r="Q19" s="669">
        <v>354</v>
      </c>
    </row>
    <row r="20" spans="1:17" ht="14.4" customHeight="1" x14ac:dyDescent="0.3">
      <c r="A20" s="664" t="s">
        <v>5792</v>
      </c>
      <c r="B20" s="665" t="s">
        <v>5718</v>
      </c>
      <c r="C20" s="665" t="s">
        <v>5725</v>
      </c>
      <c r="D20" s="665" t="s">
        <v>5732</v>
      </c>
      <c r="E20" s="665" t="s">
        <v>5733</v>
      </c>
      <c r="F20" s="668">
        <v>1</v>
      </c>
      <c r="G20" s="668">
        <v>327</v>
      </c>
      <c r="H20" s="668">
        <v>1</v>
      </c>
      <c r="I20" s="668">
        <v>327</v>
      </c>
      <c r="J20" s="668"/>
      <c r="K20" s="668"/>
      <c r="L20" s="668"/>
      <c r="M20" s="668"/>
      <c r="N20" s="668"/>
      <c r="O20" s="668"/>
      <c r="P20" s="681"/>
      <c r="Q20" s="669"/>
    </row>
    <row r="21" spans="1:17" ht="14.4" customHeight="1" x14ac:dyDescent="0.3">
      <c r="A21" s="664" t="s">
        <v>5792</v>
      </c>
      <c r="B21" s="665" t="s">
        <v>5748</v>
      </c>
      <c r="C21" s="665" t="s">
        <v>5725</v>
      </c>
      <c r="D21" s="665" t="s">
        <v>5726</v>
      </c>
      <c r="E21" s="665" t="s">
        <v>5727</v>
      </c>
      <c r="F21" s="668">
        <v>1</v>
      </c>
      <c r="G21" s="668">
        <v>35</v>
      </c>
      <c r="H21" s="668">
        <v>1</v>
      </c>
      <c r="I21" s="668">
        <v>35</v>
      </c>
      <c r="J21" s="668"/>
      <c r="K21" s="668"/>
      <c r="L21" s="668"/>
      <c r="M21" s="668"/>
      <c r="N21" s="668"/>
      <c r="O21" s="668"/>
      <c r="P21" s="681"/>
      <c r="Q21" s="669"/>
    </row>
    <row r="22" spans="1:17" ht="14.4" customHeight="1" x14ac:dyDescent="0.3">
      <c r="A22" s="664" t="s">
        <v>5792</v>
      </c>
      <c r="B22" s="665" t="s">
        <v>5748</v>
      </c>
      <c r="C22" s="665" t="s">
        <v>5725</v>
      </c>
      <c r="D22" s="665" t="s">
        <v>5734</v>
      </c>
      <c r="E22" s="665" t="s">
        <v>5735</v>
      </c>
      <c r="F22" s="668">
        <v>1</v>
      </c>
      <c r="G22" s="668">
        <v>0</v>
      </c>
      <c r="H22" s="668"/>
      <c r="I22" s="668">
        <v>0</v>
      </c>
      <c r="J22" s="668"/>
      <c r="K22" s="668"/>
      <c r="L22" s="668"/>
      <c r="M22" s="668"/>
      <c r="N22" s="668"/>
      <c r="O22" s="668"/>
      <c r="P22" s="681"/>
      <c r="Q22" s="669"/>
    </row>
    <row r="23" spans="1:17" ht="14.4" customHeight="1" x14ac:dyDescent="0.3">
      <c r="A23" s="664" t="s">
        <v>5792</v>
      </c>
      <c r="B23" s="665" t="s">
        <v>5748</v>
      </c>
      <c r="C23" s="665" t="s">
        <v>5725</v>
      </c>
      <c r="D23" s="665" t="s">
        <v>5736</v>
      </c>
      <c r="E23" s="665" t="s">
        <v>5737</v>
      </c>
      <c r="F23" s="668">
        <v>27</v>
      </c>
      <c r="G23" s="668">
        <v>8892</v>
      </c>
      <c r="H23" s="668">
        <v>1</v>
      </c>
      <c r="I23" s="668">
        <v>329.33333333333331</v>
      </c>
      <c r="J23" s="668">
        <v>19</v>
      </c>
      <c r="K23" s="668">
        <v>6289</v>
      </c>
      <c r="L23" s="668">
        <v>0.70726495726495731</v>
      </c>
      <c r="M23" s="668">
        <v>331</v>
      </c>
      <c r="N23" s="668">
        <v>18</v>
      </c>
      <c r="O23" s="668">
        <v>6372</v>
      </c>
      <c r="P23" s="681">
        <v>0.7165991902834008</v>
      </c>
      <c r="Q23" s="669">
        <v>354</v>
      </c>
    </row>
    <row r="24" spans="1:17" ht="14.4" customHeight="1" x14ac:dyDescent="0.3">
      <c r="A24" s="664" t="s">
        <v>5793</v>
      </c>
      <c r="B24" s="665" t="s">
        <v>5748</v>
      </c>
      <c r="C24" s="665" t="s">
        <v>5725</v>
      </c>
      <c r="D24" s="665" t="s">
        <v>5726</v>
      </c>
      <c r="E24" s="665" t="s">
        <v>5727</v>
      </c>
      <c r="F24" s="668">
        <v>1</v>
      </c>
      <c r="G24" s="668">
        <v>34</v>
      </c>
      <c r="H24" s="668">
        <v>1</v>
      </c>
      <c r="I24" s="668">
        <v>34</v>
      </c>
      <c r="J24" s="668"/>
      <c r="K24" s="668"/>
      <c r="L24" s="668"/>
      <c r="M24" s="668"/>
      <c r="N24" s="668"/>
      <c r="O24" s="668"/>
      <c r="P24" s="681"/>
      <c r="Q24" s="669"/>
    </row>
    <row r="25" spans="1:17" ht="14.4" customHeight="1" x14ac:dyDescent="0.3">
      <c r="A25" s="664" t="s">
        <v>5793</v>
      </c>
      <c r="B25" s="665" t="s">
        <v>5748</v>
      </c>
      <c r="C25" s="665" t="s">
        <v>5725</v>
      </c>
      <c r="D25" s="665" t="s">
        <v>5736</v>
      </c>
      <c r="E25" s="665" t="s">
        <v>5737</v>
      </c>
      <c r="F25" s="668">
        <v>1</v>
      </c>
      <c r="G25" s="668">
        <v>330</v>
      </c>
      <c r="H25" s="668">
        <v>1</v>
      </c>
      <c r="I25" s="668">
        <v>330</v>
      </c>
      <c r="J25" s="668"/>
      <c r="K25" s="668"/>
      <c r="L25" s="668"/>
      <c r="M25" s="668"/>
      <c r="N25" s="668"/>
      <c r="O25" s="668"/>
      <c r="P25" s="681"/>
      <c r="Q25" s="669"/>
    </row>
    <row r="26" spans="1:17" ht="14.4" customHeight="1" x14ac:dyDescent="0.3">
      <c r="A26" s="664" t="s">
        <v>5794</v>
      </c>
      <c r="B26" s="665" t="s">
        <v>5748</v>
      </c>
      <c r="C26" s="665" t="s">
        <v>5725</v>
      </c>
      <c r="D26" s="665" t="s">
        <v>5736</v>
      </c>
      <c r="E26" s="665" t="s">
        <v>5737</v>
      </c>
      <c r="F26" s="668"/>
      <c r="G26" s="668"/>
      <c r="H26" s="668"/>
      <c r="I26" s="668"/>
      <c r="J26" s="668"/>
      <c r="K26" s="668"/>
      <c r="L26" s="668"/>
      <c r="M26" s="668"/>
      <c r="N26" s="668">
        <v>1</v>
      </c>
      <c r="O26" s="668">
        <v>354</v>
      </c>
      <c r="P26" s="681"/>
      <c r="Q26" s="669">
        <v>354</v>
      </c>
    </row>
    <row r="27" spans="1:17" ht="14.4" customHeight="1" x14ac:dyDescent="0.3">
      <c r="A27" s="664" t="s">
        <v>5795</v>
      </c>
      <c r="B27" s="665" t="s">
        <v>5748</v>
      </c>
      <c r="C27" s="665" t="s">
        <v>5725</v>
      </c>
      <c r="D27" s="665" t="s">
        <v>5736</v>
      </c>
      <c r="E27" s="665" t="s">
        <v>5737</v>
      </c>
      <c r="F27" s="668">
        <v>53</v>
      </c>
      <c r="G27" s="668">
        <v>17439</v>
      </c>
      <c r="H27" s="668">
        <v>1</v>
      </c>
      <c r="I27" s="668">
        <v>329.03773584905662</v>
      </c>
      <c r="J27" s="668">
        <v>45</v>
      </c>
      <c r="K27" s="668">
        <v>14895</v>
      </c>
      <c r="L27" s="668">
        <v>0.85412007569241355</v>
      </c>
      <c r="M27" s="668">
        <v>331</v>
      </c>
      <c r="N27" s="668">
        <v>46</v>
      </c>
      <c r="O27" s="668">
        <v>16284</v>
      </c>
      <c r="P27" s="681">
        <v>0.9337691381386547</v>
      </c>
      <c r="Q27" s="669">
        <v>354</v>
      </c>
    </row>
    <row r="28" spans="1:17" ht="14.4" customHeight="1" x14ac:dyDescent="0.3">
      <c r="A28" s="664" t="s">
        <v>5796</v>
      </c>
      <c r="B28" s="665" t="s">
        <v>5718</v>
      </c>
      <c r="C28" s="665" t="s">
        <v>5725</v>
      </c>
      <c r="D28" s="665" t="s">
        <v>5726</v>
      </c>
      <c r="E28" s="665" t="s">
        <v>5727</v>
      </c>
      <c r="F28" s="668"/>
      <c r="G28" s="668"/>
      <c r="H28" s="668"/>
      <c r="I28" s="668"/>
      <c r="J28" s="668"/>
      <c r="K28" s="668"/>
      <c r="L28" s="668"/>
      <c r="M28" s="668"/>
      <c r="N28" s="668">
        <v>2</v>
      </c>
      <c r="O28" s="668">
        <v>74</v>
      </c>
      <c r="P28" s="681"/>
      <c r="Q28" s="669">
        <v>37</v>
      </c>
    </row>
    <row r="29" spans="1:17" ht="14.4" customHeight="1" x14ac:dyDescent="0.3">
      <c r="A29" s="664" t="s">
        <v>5796</v>
      </c>
      <c r="B29" s="665" t="s">
        <v>5748</v>
      </c>
      <c r="C29" s="665" t="s">
        <v>5725</v>
      </c>
      <c r="D29" s="665" t="s">
        <v>5726</v>
      </c>
      <c r="E29" s="665" t="s">
        <v>5727</v>
      </c>
      <c r="F29" s="668">
        <v>1</v>
      </c>
      <c r="G29" s="668">
        <v>35</v>
      </c>
      <c r="H29" s="668">
        <v>1</v>
      </c>
      <c r="I29" s="668">
        <v>35</v>
      </c>
      <c r="J29" s="668"/>
      <c r="K29" s="668"/>
      <c r="L29" s="668"/>
      <c r="M29" s="668"/>
      <c r="N29" s="668"/>
      <c r="O29" s="668"/>
      <c r="P29" s="681"/>
      <c r="Q29" s="669"/>
    </row>
    <row r="30" spans="1:17" ht="14.4" customHeight="1" x14ac:dyDescent="0.3">
      <c r="A30" s="664" t="s">
        <v>5796</v>
      </c>
      <c r="B30" s="665" t="s">
        <v>5748</v>
      </c>
      <c r="C30" s="665" t="s">
        <v>5725</v>
      </c>
      <c r="D30" s="665" t="s">
        <v>5736</v>
      </c>
      <c r="E30" s="665" t="s">
        <v>5737</v>
      </c>
      <c r="F30" s="668">
        <v>10</v>
      </c>
      <c r="G30" s="668">
        <v>3294</v>
      </c>
      <c r="H30" s="668">
        <v>1</v>
      </c>
      <c r="I30" s="668">
        <v>329.4</v>
      </c>
      <c r="J30" s="668">
        <v>10</v>
      </c>
      <c r="K30" s="668">
        <v>3310</v>
      </c>
      <c r="L30" s="668">
        <v>1.0048573163327261</v>
      </c>
      <c r="M30" s="668">
        <v>331</v>
      </c>
      <c r="N30" s="668">
        <v>9</v>
      </c>
      <c r="O30" s="668">
        <v>3186</v>
      </c>
      <c r="P30" s="681">
        <v>0.96721311475409832</v>
      </c>
      <c r="Q30" s="669">
        <v>354</v>
      </c>
    </row>
    <row r="31" spans="1:17" ht="14.4" customHeight="1" x14ac:dyDescent="0.3">
      <c r="A31" s="664" t="s">
        <v>5797</v>
      </c>
      <c r="B31" s="665" t="s">
        <v>5748</v>
      </c>
      <c r="C31" s="665" t="s">
        <v>5725</v>
      </c>
      <c r="D31" s="665" t="s">
        <v>5736</v>
      </c>
      <c r="E31" s="665" t="s">
        <v>5737</v>
      </c>
      <c r="F31" s="668">
        <v>2</v>
      </c>
      <c r="G31" s="668">
        <v>660</v>
      </c>
      <c r="H31" s="668">
        <v>1</v>
      </c>
      <c r="I31" s="668">
        <v>330</v>
      </c>
      <c r="J31" s="668">
        <v>4</v>
      </c>
      <c r="K31" s="668">
        <v>1324</v>
      </c>
      <c r="L31" s="668">
        <v>2.0060606060606059</v>
      </c>
      <c r="M31" s="668">
        <v>331</v>
      </c>
      <c r="N31" s="668">
        <v>1</v>
      </c>
      <c r="O31" s="668">
        <v>354</v>
      </c>
      <c r="P31" s="681">
        <v>0.53636363636363638</v>
      </c>
      <c r="Q31" s="669">
        <v>354</v>
      </c>
    </row>
    <row r="32" spans="1:17" ht="14.4" customHeight="1" x14ac:dyDescent="0.3">
      <c r="A32" s="664" t="s">
        <v>5798</v>
      </c>
      <c r="B32" s="665" t="s">
        <v>5748</v>
      </c>
      <c r="C32" s="665" t="s">
        <v>5725</v>
      </c>
      <c r="D32" s="665" t="s">
        <v>5736</v>
      </c>
      <c r="E32" s="665" t="s">
        <v>5737</v>
      </c>
      <c r="F32" s="668"/>
      <c r="G32" s="668"/>
      <c r="H32" s="668"/>
      <c r="I32" s="668"/>
      <c r="J32" s="668"/>
      <c r="K32" s="668"/>
      <c r="L32" s="668"/>
      <c r="M32" s="668"/>
      <c r="N32" s="668">
        <v>1</v>
      </c>
      <c r="O32" s="668">
        <v>354</v>
      </c>
      <c r="P32" s="681"/>
      <c r="Q32" s="669">
        <v>354</v>
      </c>
    </row>
    <row r="33" spans="1:17" ht="14.4" customHeight="1" x14ac:dyDescent="0.3">
      <c r="A33" s="664" t="s">
        <v>5799</v>
      </c>
      <c r="B33" s="665" t="s">
        <v>5748</v>
      </c>
      <c r="C33" s="665" t="s">
        <v>5725</v>
      </c>
      <c r="D33" s="665" t="s">
        <v>5736</v>
      </c>
      <c r="E33" s="665" t="s">
        <v>5737</v>
      </c>
      <c r="F33" s="668">
        <v>14</v>
      </c>
      <c r="G33" s="668">
        <v>4614</v>
      </c>
      <c r="H33" s="668">
        <v>1</v>
      </c>
      <c r="I33" s="668">
        <v>329.57142857142856</v>
      </c>
      <c r="J33" s="668">
        <v>9</v>
      </c>
      <c r="K33" s="668">
        <v>2979</v>
      </c>
      <c r="L33" s="668">
        <v>0.64564369310793235</v>
      </c>
      <c r="M33" s="668">
        <v>331</v>
      </c>
      <c r="N33" s="668">
        <v>14</v>
      </c>
      <c r="O33" s="668">
        <v>4956</v>
      </c>
      <c r="P33" s="681">
        <v>1.0741222366710013</v>
      </c>
      <c r="Q33" s="669">
        <v>354</v>
      </c>
    </row>
    <row r="34" spans="1:17" ht="14.4" customHeight="1" x14ac:dyDescent="0.3">
      <c r="A34" s="664" t="s">
        <v>5800</v>
      </c>
      <c r="B34" s="665" t="s">
        <v>5748</v>
      </c>
      <c r="C34" s="665" t="s">
        <v>5725</v>
      </c>
      <c r="D34" s="665" t="s">
        <v>5726</v>
      </c>
      <c r="E34" s="665" t="s">
        <v>5727</v>
      </c>
      <c r="F34" s="668">
        <v>4</v>
      </c>
      <c r="G34" s="668">
        <v>138</v>
      </c>
      <c r="H34" s="668">
        <v>1</v>
      </c>
      <c r="I34" s="668">
        <v>34.5</v>
      </c>
      <c r="J34" s="668">
        <v>3</v>
      </c>
      <c r="K34" s="668">
        <v>105</v>
      </c>
      <c r="L34" s="668">
        <v>0.76086956521739135</v>
      </c>
      <c r="M34" s="668">
        <v>35</v>
      </c>
      <c r="N34" s="668">
        <v>2</v>
      </c>
      <c r="O34" s="668">
        <v>74</v>
      </c>
      <c r="P34" s="681">
        <v>0.53623188405797106</v>
      </c>
      <c r="Q34" s="669">
        <v>37</v>
      </c>
    </row>
    <row r="35" spans="1:17" ht="14.4" customHeight="1" x14ac:dyDescent="0.3">
      <c r="A35" s="664" t="s">
        <v>5800</v>
      </c>
      <c r="B35" s="665" t="s">
        <v>5748</v>
      </c>
      <c r="C35" s="665" t="s">
        <v>5725</v>
      </c>
      <c r="D35" s="665" t="s">
        <v>5736</v>
      </c>
      <c r="E35" s="665" t="s">
        <v>5737</v>
      </c>
      <c r="F35" s="668">
        <v>145</v>
      </c>
      <c r="G35" s="668">
        <v>47697</v>
      </c>
      <c r="H35" s="668">
        <v>1</v>
      </c>
      <c r="I35" s="668">
        <v>328.94482758620688</v>
      </c>
      <c r="J35" s="668">
        <v>170</v>
      </c>
      <c r="K35" s="668">
        <v>56270</v>
      </c>
      <c r="L35" s="668">
        <v>1.1797387676373776</v>
      </c>
      <c r="M35" s="668">
        <v>331</v>
      </c>
      <c r="N35" s="668">
        <v>171</v>
      </c>
      <c r="O35" s="668">
        <v>60534</v>
      </c>
      <c r="P35" s="681">
        <v>1.2691364236744449</v>
      </c>
      <c r="Q35" s="669">
        <v>354</v>
      </c>
    </row>
    <row r="36" spans="1:17" ht="14.4" customHeight="1" x14ac:dyDescent="0.3">
      <c r="A36" s="664" t="s">
        <v>5801</v>
      </c>
      <c r="B36" s="665" t="s">
        <v>5748</v>
      </c>
      <c r="C36" s="665" t="s">
        <v>5725</v>
      </c>
      <c r="D36" s="665" t="s">
        <v>5736</v>
      </c>
      <c r="E36" s="665" t="s">
        <v>5737</v>
      </c>
      <c r="F36" s="668"/>
      <c r="G36" s="668"/>
      <c r="H36" s="668"/>
      <c r="I36" s="668"/>
      <c r="J36" s="668"/>
      <c r="K36" s="668"/>
      <c r="L36" s="668"/>
      <c r="M36" s="668"/>
      <c r="N36" s="668">
        <v>2</v>
      </c>
      <c r="O36" s="668">
        <v>708</v>
      </c>
      <c r="P36" s="681"/>
      <c r="Q36" s="669">
        <v>354</v>
      </c>
    </row>
    <row r="37" spans="1:17" ht="14.4" customHeight="1" x14ac:dyDescent="0.3">
      <c r="A37" s="664" t="s">
        <v>5802</v>
      </c>
      <c r="B37" s="665" t="s">
        <v>5748</v>
      </c>
      <c r="C37" s="665" t="s">
        <v>5725</v>
      </c>
      <c r="D37" s="665" t="s">
        <v>5736</v>
      </c>
      <c r="E37" s="665" t="s">
        <v>5737</v>
      </c>
      <c r="F37" s="668">
        <v>10</v>
      </c>
      <c r="G37" s="668">
        <v>3297</v>
      </c>
      <c r="H37" s="668">
        <v>1</v>
      </c>
      <c r="I37" s="668">
        <v>329.7</v>
      </c>
      <c r="J37" s="668">
        <v>9</v>
      </c>
      <c r="K37" s="668">
        <v>2979</v>
      </c>
      <c r="L37" s="668">
        <v>0.90354868061874427</v>
      </c>
      <c r="M37" s="668">
        <v>331</v>
      </c>
      <c r="N37" s="668">
        <v>4</v>
      </c>
      <c r="O37" s="668">
        <v>1416</v>
      </c>
      <c r="P37" s="681">
        <v>0.42948134667879889</v>
      </c>
      <c r="Q37" s="669">
        <v>354</v>
      </c>
    </row>
    <row r="38" spans="1:17" ht="14.4" customHeight="1" x14ac:dyDescent="0.3">
      <c r="A38" s="664" t="s">
        <v>5802</v>
      </c>
      <c r="B38" s="665" t="s">
        <v>5748</v>
      </c>
      <c r="C38" s="665" t="s">
        <v>5725</v>
      </c>
      <c r="D38" s="665" t="s">
        <v>5761</v>
      </c>
      <c r="E38" s="665" t="s">
        <v>5762</v>
      </c>
      <c r="F38" s="668"/>
      <c r="G38" s="668"/>
      <c r="H38" s="668"/>
      <c r="I38" s="668"/>
      <c r="J38" s="668">
        <v>1</v>
      </c>
      <c r="K38" s="668">
        <v>165</v>
      </c>
      <c r="L38" s="668"/>
      <c r="M38" s="668">
        <v>165</v>
      </c>
      <c r="N38" s="668"/>
      <c r="O38" s="668"/>
      <c r="P38" s="681"/>
      <c r="Q38" s="669"/>
    </row>
    <row r="39" spans="1:17" ht="14.4" customHeight="1" x14ac:dyDescent="0.3">
      <c r="A39" s="664" t="s">
        <v>5803</v>
      </c>
      <c r="B39" s="665" t="s">
        <v>5748</v>
      </c>
      <c r="C39" s="665" t="s">
        <v>5725</v>
      </c>
      <c r="D39" s="665" t="s">
        <v>5736</v>
      </c>
      <c r="E39" s="665" t="s">
        <v>5737</v>
      </c>
      <c r="F39" s="668">
        <v>3</v>
      </c>
      <c r="G39" s="668">
        <v>990</v>
      </c>
      <c r="H39" s="668">
        <v>1</v>
      </c>
      <c r="I39" s="668">
        <v>330</v>
      </c>
      <c r="J39" s="668">
        <v>2</v>
      </c>
      <c r="K39" s="668">
        <v>662</v>
      </c>
      <c r="L39" s="668">
        <v>0.66868686868686866</v>
      </c>
      <c r="M39" s="668">
        <v>331</v>
      </c>
      <c r="N39" s="668">
        <v>1</v>
      </c>
      <c r="O39" s="668">
        <v>354</v>
      </c>
      <c r="P39" s="681">
        <v>0.3575757575757576</v>
      </c>
      <c r="Q39" s="669">
        <v>354</v>
      </c>
    </row>
    <row r="40" spans="1:17" ht="14.4" customHeight="1" x14ac:dyDescent="0.3">
      <c r="A40" s="664" t="s">
        <v>5804</v>
      </c>
      <c r="B40" s="665" t="s">
        <v>5748</v>
      </c>
      <c r="C40" s="665" t="s">
        <v>5725</v>
      </c>
      <c r="D40" s="665" t="s">
        <v>5736</v>
      </c>
      <c r="E40" s="665" t="s">
        <v>5737</v>
      </c>
      <c r="F40" s="668">
        <v>1</v>
      </c>
      <c r="G40" s="668">
        <v>330</v>
      </c>
      <c r="H40" s="668">
        <v>1</v>
      </c>
      <c r="I40" s="668">
        <v>330</v>
      </c>
      <c r="J40" s="668"/>
      <c r="K40" s="668"/>
      <c r="L40" s="668"/>
      <c r="M40" s="668"/>
      <c r="N40" s="668">
        <v>1</v>
      </c>
      <c r="O40" s="668">
        <v>354</v>
      </c>
      <c r="P40" s="681">
        <v>1.0727272727272728</v>
      </c>
      <c r="Q40" s="669">
        <v>354</v>
      </c>
    </row>
    <row r="41" spans="1:17" ht="14.4" customHeight="1" x14ac:dyDescent="0.3">
      <c r="A41" s="664" t="s">
        <v>5805</v>
      </c>
      <c r="B41" s="665" t="s">
        <v>5748</v>
      </c>
      <c r="C41" s="665" t="s">
        <v>5725</v>
      </c>
      <c r="D41" s="665" t="s">
        <v>5736</v>
      </c>
      <c r="E41" s="665" t="s">
        <v>5737</v>
      </c>
      <c r="F41" s="668">
        <v>1</v>
      </c>
      <c r="G41" s="668">
        <v>330</v>
      </c>
      <c r="H41" s="668">
        <v>1</v>
      </c>
      <c r="I41" s="668">
        <v>330</v>
      </c>
      <c r="J41" s="668">
        <v>1</v>
      </c>
      <c r="K41" s="668">
        <v>331</v>
      </c>
      <c r="L41" s="668">
        <v>1.0030303030303029</v>
      </c>
      <c r="M41" s="668">
        <v>331</v>
      </c>
      <c r="N41" s="668">
        <v>3</v>
      </c>
      <c r="O41" s="668">
        <v>1062</v>
      </c>
      <c r="P41" s="681">
        <v>3.2181818181818183</v>
      </c>
      <c r="Q41" s="669">
        <v>354</v>
      </c>
    </row>
    <row r="42" spans="1:17" ht="14.4" customHeight="1" x14ac:dyDescent="0.3">
      <c r="A42" s="664" t="s">
        <v>520</v>
      </c>
      <c r="B42" s="665" t="s">
        <v>5748</v>
      </c>
      <c r="C42" s="665" t="s">
        <v>5725</v>
      </c>
      <c r="D42" s="665" t="s">
        <v>5726</v>
      </c>
      <c r="E42" s="665" t="s">
        <v>5727</v>
      </c>
      <c r="F42" s="668">
        <v>1</v>
      </c>
      <c r="G42" s="668">
        <v>35</v>
      </c>
      <c r="H42" s="668">
        <v>1</v>
      </c>
      <c r="I42" s="668">
        <v>35</v>
      </c>
      <c r="J42" s="668">
        <v>1</v>
      </c>
      <c r="K42" s="668">
        <v>35</v>
      </c>
      <c r="L42" s="668">
        <v>1</v>
      </c>
      <c r="M42" s="668">
        <v>35</v>
      </c>
      <c r="N42" s="668"/>
      <c r="O42" s="668"/>
      <c r="P42" s="681"/>
      <c r="Q42" s="669"/>
    </row>
    <row r="43" spans="1:17" ht="14.4" customHeight="1" x14ac:dyDescent="0.3">
      <c r="A43" s="664" t="s">
        <v>520</v>
      </c>
      <c r="B43" s="665" t="s">
        <v>5748</v>
      </c>
      <c r="C43" s="665" t="s">
        <v>5725</v>
      </c>
      <c r="D43" s="665" t="s">
        <v>5736</v>
      </c>
      <c r="E43" s="665" t="s">
        <v>5737</v>
      </c>
      <c r="F43" s="668"/>
      <c r="G43" s="668"/>
      <c r="H43" s="668"/>
      <c r="I43" s="668"/>
      <c r="J43" s="668">
        <v>1</v>
      </c>
      <c r="K43" s="668">
        <v>331</v>
      </c>
      <c r="L43" s="668"/>
      <c r="M43" s="668">
        <v>331</v>
      </c>
      <c r="N43" s="668"/>
      <c r="O43" s="668"/>
      <c r="P43" s="681"/>
      <c r="Q43" s="669"/>
    </row>
    <row r="44" spans="1:17" ht="14.4" customHeight="1" x14ac:dyDescent="0.3">
      <c r="A44" s="664" t="s">
        <v>520</v>
      </c>
      <c r="B44" s="665" t="s">
        <v>5806</v>
      </c>
      <c r="C44" s="665" t="s">
        <v>5719</v>
      </c>
      <c r="D44" s="665" t="s">
        <v>5807</v>
      </c>
      <c r="E44" s="665" t="s">
        <v>5808</v>
      </c>
      <c r="F44" s="668">
        <v>49</v>
      </c>
      <c r="G44" s="668">
        <v>5137.43</v>
      </c>
      <c r="H44" s="668">
        <v>1</v>
      </c>
      <c r="I44" s="668">
        <v>104.84551020408163</v>
      </c>
      <c r="J44" s="668">
        <v>93</v>
      </c>
      <c r="K44" s="668">
        <v>8083.35</v>
      </c>
      <c r="L44" s="668">
        <v>1.5734228982195377</v>
      </c>
      <c r="M44" s="668">
        <v>86.917741935483875</v>
      </c>
      <c r="N44" s="668">
        <v>149.5</v>
      </c>
      <c r="O44" s="668">
        <v>7464.5</v>
      </c>
      <c r="P44" s="681">
        <v>1.4529638360036048</v>
      </c>
      <c r="Q44" s="669">
        <v>49.929765886287626</v>
      </c>
    </row>
    <row r="45" spans="1:17" ht="14.4" customHeight="1" x14ac:dyDescent="0.3">
      <c r="A45" s="664" t="s">
        <v>520</v>
      </c>
      <c r="B45" s="665" t="s">
        <v>5806</v>
      </c>
      <c r="C45" s="665" t="s">
        <v>5719</v>
      </c>
      <c r="D45" s="665" t="s">
        <v>5809</v>
      </c>
      <c r="E45" s="665" t="s">
        <v>5810</v>
      </c>
      <c r="F45" s="668">
        <v>21</v>
      </c>
      <c r="G45" s="668">
        <v>1741.32</v>
      </c>
      <c r="H45" s="668">
        <v>1</v>
      </c>
      <c r="I45" s="668">
        <v>82.92</v>
      </c>
      <c r="J45" s="668"/>
      <c r="K45" s="668"/>
      <c r="L45" s="668"/>
      <c r="M45" s="668"/>
      <c r="N45" s="668"/>
      <c r="O45" s="668"/>
      <c r="P45" s="681"/>
      <c r="Q45" s="669"/>
    </row>
    <row r="46" spans="1:17" ht="14.4" customHeight="1" x14ac:dyDescent="0.3">
      <c r="A46" s="664" t="s">
        <v>520</v>
      </c>
      <c r="B46" s="665" t="s">
        <v>5806</v>
      </c>
      <c r="C46" s="665" t="s">
        <v>5719</v>
      </c>
      <c r="D46" s="665" t="s">
        <v>5811</v>
      </c>
      <c r="E46" s="665" t="s">
        <v>5810</v>
      </c>
      <c r="F46" s="668">
        <v>28.5</v>
      </c>
      <c r="G46" s="668">
        <v>3361.86</v>
      </c>
      <c r="H46" s="668">
        <v>1</v>
      </c>
      <c r="I46" s="668">
        <v>117.96000000000001</v>
      </c>
      <c r="J46" s="668"/>
      <c r="K46" s="668"/>
      <c r="L46" s="668"/>
      <c r="M46" s="668"/>
      <c r="N46" s="668">
        <v>15</v>
      </c>
      <c r="O46" s="668">
        <v>1201.2</v>
      </c>
      <c r="P46" s="681">
        <v>0.35730220770644822</v>
      </c>
      <c r="Q46" s="669">
        <v>80.08</v>
      </c>
    </row>
    <row r="47" spans="1:17" ht="14.4" customHeight="1" x14ac:dyDescent="0.3">
      <c r="A47" s="664" t="s">
        <v>520</v>
      </c>
      <c r="B47" s="665" t="s">
        <v>5806</v>
      </c>
      <c r="C47" s="665" t="s">
        <v>5719</v>
      </c>
      <c r="D47" s="665" t="s">
        <v>5812</v>
      </c>
      <c r="E47" s="665" t="s">
        <v>5810</v>
      </c>
      <c r="F47" s="668"/>
      <c r="G47" s="668"/>
      <c r="H47" s="668"/>
      <c r="I47" s="668"/>
      <c r="J47" s="668">
        <v>36</v>
      </c>
      <c r="K47" s="668">
        <v>2740.68</v>
      </c>
      <c r="L47" s="668"/>
      <c r="M47" s="668">
        <v>76.13</v>
      </c>
      <c r="N47" s="668">
        <v>11</v>
      </c>
      <c r="O47" s="668">
        <v>837.43</v>
      </c>
      <c r="P47" s="681"/>
      <c r="Q47" s="669">
        <v>76.13</v>
      </c>
    </row>
    <row r="48" spans="1:17" ht="14.4" customHeight="1" x14ac:dyDescent="0.3">
      <c r="A48" s="664" t="s">
        <v>520</v>
      </c>
      <c r="B48" s="665" t="s">
        <v>5806</v>
      </c>
      <c r="C48" s="665" t="s">
        <v>5719</v>
      </c>
      <c r="D48" s="665" t="s">
        <v>5813</v>
      </c>
      <c r="E48" s="665" t="s">
        <v>5814</v>
      </c>
      <c r="F48" s="668"/>
      <c r="G48" s="668"/>
      <c r="H48" s="668"/>
      <c r="I48" s="668"/>
      <c r="J48" s="668">
        <v>6.1</v>
      </c>
      <c r="K48" s="668">
        <v>3616.29</v>
      </c>
      <c r="L48" s="668"/>
      <c r="M48" s="668">
        <v>592.83442622950827</v>
      </c>
      <c r="N48" s="668">
        <v>0.6</v>
      </c>
      <c r="O48" s="668">
        <v>264.72000000000003</v>
      </c>
      <c r="P48" s="681"/>
      <c r="Q48" s="669">
        <v>441.20000000000005</v>
      </c>
    </row>
    <row r="49" spans="1:17" ht="14.4" customHeight="1" x14ac:dyDescent="0.3">
      <c r="A49" s="664" t="s">
        <v>520</v>
      </c>
      <c r="B49" s="665" t="s">
        <v>5806</v>
      </c>
      <c r="C49" s="665" t="s">
        <v>5719</v>
      </c>
      <c r="D49" s="665" t="s">
        <v>5815</v>
      </c>
      <c r="E49" s="665" t="s">
        <v>5816</v>
      </c>
      <c r="F49" s="668">
        <v>9</v>
      </c>
      <c r="G49" s="668">
        <v>756.72</v>
      </c>
      <c r="H49" s="668">
        <v>1</v>
      </c>
      <c r="I49" s="668">
        <v>84.08</v>
      </c>
      <c r="J49" s="668">
        <v>3</v>
      </c>
      <c r="K49" s="668">
        <v>244.94</v>
      </c>
      <c r="L49" s="668">
        <v>0.3236864361983296</v>
      </c>
      <c r="M49" s="668">
        <v>81.646666666666661</v>
      </c>
      <c r="N49" s="668"/>
      <c r="O49" s="668"/>
      <c r="P49" s="681"/>
      <c r="Q49" s="669"/>
    </row>
    <row r="50" spans="1:17" ht="14.4" customHeight="1" x14ac:dyDescent="0.3">
      <c r="A50" s="664" t="s">
        <v>520</v>
      </c>
      <c r="B50" s="665" t="s">
        <v>5806</v>
      </c>
      <c r="C50" s="665" t="s">
        <v>5719</v>
      </c>
      <c r="D50" s="665" t="s">
        <v>5815</v>
      </c>
      <c r="E50" s="665"/>
      <c r="F50" s="668"/>
      <c r="G50" s="668"/>
      <c r="H50" s="668"/>
      <c r="I50" s="668"/>
      <c r="J50" s="668">
        <v>4</v>
      </c>
      <c r="K50" s="668">
        <v>321.72000000000003</v>
      </c>
      <c r="L50" s="668"/>
      <c r="M50" s="668">
        <v>80.430000000000007</v>
      </c>
      <c r="N50" s="668"/>
      <c r="O50" s="668"/>
      <c r="P50" s="681"/>
      <c r="Q50" s="669"/>
    </row>
    <row r="51" spans="1:17" ht="14.4" customHeight="1" x14ac:dyDescent="0.3">
      <c r="A51" s="664" t="s">
        <v>520</v>
      </c>
      <c r="B51" s="665" t="s">
        <v>5806</v>
      </c>
      <c r="C51" s="665" t="s">
        <v>5719</v>
      </c>
      <c r="D51" s="665" t="s">
        <v>5817</v>
      </c>
      <c r="E51" s="665" t="s">
        <v>3245</v>
      </c>
      <c r="F51" s="668"/>
      <c r="G51" s="668"/>
      <c r="H51" s="668"/>
      <c r="I51" s="668"/>
      <c r="J51" s="668">
        <v>20</v>
      </c>
      <c r="K51" s="668">
        <v>1168</v>
      </c>
      <c r="L51" s="668"/>
      <c r="M51" s="668">
        <v>58.4</v>
      </c>
      <c r="N51" s="668">
        <v>80</v>
      </c>
      <c r="O51" s="668">
        <v>4672</v>
      </c>
      <c r="P51" s="681"/>
      <c r="Q51" s="669">
        <v>58.4</v>
      </c>
    </row>
    <row r="52" spans="1:17" ht="14.4" customHeight="1" x14ac:dyDescent="0.3">
      <c r="A52" s="664" t="s">
        <v>520</v>
      </c>
      <c r="B52" s="665" t="s">
        <v>5806</v>
      </c>
      <c r="C52" s="665" t="s">
        <v>5719</v>
      </c>
      <c r="D52" s="665" t="s">
        <v>5818</v>
      </c>
      <c r="E52" s="665" t="s">
        <v>5819</v>
      </c>
      <c r="F52" s="668">
        <v>11</v>
      </c>
      <c r="G52" s="668">
        <v>1792.01</v>
      </c>
      <c r="H52" s="668">
        <v>1</v>
      </c>
      <c r="I52" s="668">
        <v>162.91</v>
      </c>
      <c r="J52" s="668">
        <v>20</v>
      </c>
      <c r="K52" s="668">
        <v>2119.1999999999998</v>
      </c>
      <c r="L52" s="668">
        <v>1.182582686480544</v>
      </c>
      <c r="M52" s="668">
        <v>105.96</v>
      </c>
      <c r="N52" s="668"/>
      <c r="O52" s="668"/>
      <c r="P52" s="681"/>
      <c r="Q52" s="669"/>
    </row>
    <row r="53" spans="1:17" ht="14.4" customHeight="1" x14ac:dyDescent="0.3">
      <c r="A53" s="664" t="s">
        <v>520</v>
      </c>
      <c r="B53" s="665" t="s">
        <v>5806</v>
      </c>
      <c r="C53" s="665" t="s">
        <v>5719</v>
      </c>
      <c r="D53" s="665" t="s">
        <v>5820</v>
      </c>
      <c r="E53" s="665" t="s">
        <v>3851</v>
      </c>
      <c r="F53" s="668">
        <v>3.55</v>
      </c>
      <c r="G53" s="668">
        <v>2569.27</v>
      </c>
      <c r="H53" s="668">
        <v>1</v>
      </c>
      <c r="I53" s="668">
        <v>723.73802816901411</v>
      </c>
      <c r="J53" s="668">
        <v>11.5</v>
      </c>
      <c r="K53" s="668">
        <v>7960.99</v>
      </c>
      <c r="L53" s="668">
        <v>3.0985416090951903</v>
      </c>
      <c r="M53" s="668">
        <v>692.26</v>
      </c>
      <c r="N53" s="668">
        <v>12.55</v>
      </c>
      <c r="O53" s="668">
        <v>8687.73</v>
      </c>
      <c r="P53" s="681">
        <v>3.3814001642489888</v>
      </c>
      <c r="Q53" s="669">
        <v>692.24940239043815</v>
      </c>
    </row>
    <row r="54" spans="1:17" ht="14.4" customHeight="1" x14ac:dyDescent="0.3">
      <c r="A54" s="664" t="s">
        <v>520</v>
      </c>
      <c r="B54" s="665" t="s">
        <v>5806</v>
      </c>
      <c r="C54" s="665" t="s">
        <v>5719</v>
      </c>
      <c r="D54" s="665" t="s">
        <v>5821</v>
      </c>
      <c r="E54" s="665" t="s">
        <v>5822</v>
      </c>
      <c r="F54" s="668">
        <v>34</v>
      </c>
      <c r="G54" s="668">
        <v>39341.74</v>
      </c>
      <c r="H54" s="668">
        <v>1</v>
      </c>
      <c r="I54" s="668">
        <v>1157.1099999999999</v>
      </c>
      <c r="J54" s="668"/>
      <c r="K54" s="668"/>
      <c r="L54" s="668"/>
      <c r="M54" s="668"/>
      <c r="N54" s="668"/>
      <c r="O54" s="668"/>
      <c r="P54" s="681"/>
      <c r="Q54" s="669"/>
    </row>
    <row r="55" spans="1:17" ht="14.4" customHeight="1" x14ac:dyDescent="0.3">
      <c r="A55" s="664" t="s">
        <v>520</v>
      </c>
      <c r="B55" s="665" t="s">
        <v>5806</v>
      </c>
      <c r="C55" s="665" t="s">
        <v>5719</v>
      </c>
      <c r="D55" s="665" t="s">
        <v>5823</v>
      </c>
      <c r="E55" s="665" t="s">
        <v>3439</v>
      </c>
      <c r="F55" s="668"/>
      <c r="G55" s="668"/>
      <c r="H55" s="668"/>
      <c r="I55" s="668"/>
      <c r="J55" s="668">
        <v>2</v>
      </c>
      <c r="K55" s="668">
        <v>24026.799999999999</v>
      </c>
      <c r="L55" s="668"/>
      <c r="M55" s="668">
        <v>12013.4</v>
      </c>
      <c r="N55" s="668">
        <v>6.6</v>
      </c>
      <c r="O55" s="668">
        <v>79288.44</v>
      </c>
      <c r="P55" s="681"/>
      <c r="Q55" s="669">
        <v>12013.400000000001</v>
      </c>
    </row>
    <row r="56" spans="1:17" ht="14.4" customHeight="1" x14ac:dyDescent="0.3">
      <c r="A56" s="664" t="s">
        <v>520</v>
      </c>
      <c r="B56" s="665" t="s">
        <v>5806</v>
      </c>
      <c r="C56" s="665" t="s">
        <v>5719</v>
      </c>
      <c r="D56" s="665" t="s">
        <v>5824</v>
      </c>
      <c r="E56" s="665" t="s">
        <v>5825</v>
      </c>
      <c r="F56" s="668">
        <v>89</v>
      </c>
      <c r="G56" s="668">
        <v>3592.04</v>
      </c>
      <c r="H56" s="668">
        <v>1</v>
      </c>
      <c r="I56" s="668">
        <v>40.36</v>
      </c>
      <c r="J56" s="668">
        <v>90</v>
      </c>
      <c r="K56" s="668">
        <v>3474.9</v>
      </c>
      <c r="L56" s="668">
        <v>0.96738900457678645</v>
      </c>
      <c r="M56" s="668">
        <v>38.61</v>
      </c>
      <c r="N56" s="668">
        <v>6</v>
      </c>
      <c r="O56" s="668">
        <v>231.66</v>
      </c>
      <c r="P56" s="681">
        <v>6.4492600305119094E-2</v>
      </c>
      <c r="Q56" s="669">
        <v>38.61</v>
      </c>
    </row>
    <row r="57" spans="1:17" ht="14.4" customHeight="1" x14ac:dyDescent="0.3">
      <c r="A57" s="664" t="s">
        <v>520</v>
      </c>
      <c r="B57" s="665" t="s">
        <v>5806</v>
      </c>
      <c r="C57" s="665" t="s">
        <v>5719</v>
      </c>
      <c r="D57" s="665" t="s">
        <v>5826</v>
      </c>
      <c r="E57" s="665" t="s">
        <v>5827</v>
      </c>
      <c r="F57" s="668">
        <v>0.2</v>
      </c>
      <c r="G57" s="668">
        <v>80.84</v>
      </c>
      <c r="H57" s="668">
        <v>1</v>
      </c>
      <c r="I57" s="668">
        <v>404.2</v>
      </c>
      <c r="J57" s="668"/>
      <c r="K57" s="668"/>
      <c r="L57" s="668"/>
      <c r="M57" s="668"/>
      <c r="N57" s="668"/>
      <c r="O57" s="668"/>
      <c r="P57" s="681"/>
      <c r="Q57" s="669"/>
    </row>
    <row r="58" spans="1:17" ht="14.4" customHeight="1" x14ac:dyDescent="0.3">
      <c r="A58" s="664" t="s">
        <v>520</v>
      </c>
      <c r="B58" s="665" t="s">
        <v>5806</v>
      </c>
      <c r="C58" s="665" t="s">
        <v>5719</v>
      </c>
      <c r="D58" s="665" t="s">
        <v>5828</v>
      </c>
      <c r="E58" s="665" t="s">
        <v>5829</v>
      </c>
      <c r="F58" s="668">
        <v>58</v>
      </c>
      <c r="G58" s="668">
        <v>2755</v>
      </c>
      <c r="H58" s="668">
        <v>1</v>
      </c>
      <c r="I58" s="668">
        <v>47.5</v>
      </c>
      <c r="J58" s="668">
        <v>62</v>
      </c>
      <c r="K58" s="668">
        <v>2816.66</v>
      </c>
      <c r="L58" s="668">
        <v>1.0223811252268602</v>
      </c>
      <c r="M58" s="668">
        <v>45.43</v>
      </c>
      <c r="N58" s="668"/>
      <c r="O58" s="668"/>
      <c r="P58" s="681"/>
      <c r="Q58" s="669"/>
    </row>
    <row r="59" spans="1:17" ht="14.4" customHeight="1" x14ac:dyDescent="0.3">
      <c r="A59" s="664" t="s">
        <v>520</v>
      </c>
      <c r="B59" s="665" t="s">
        <v>5806</v>
      </c>
      <c r="C59" s="665" t="s">
        <v>5719</v>
      </c>
      <c r="D59" s="665" t="s">
        <v>5830</v>
      </c>
      <c r="E59" s="665" t="s">
        <v>3406</v>
      </c>
      <c r="F59" s="668">
        <v>27</v>
      </c>
      <c r="G59" s="668">
        <v>2179.71</v>
      </c>
      <c r="H59" s="668">
        <v>1</v>
      </c>
      <c r="I59" s="668">
        <v>80.73</v>
      </c>
      <c r="J59" s="668">
        <v>152.19999999999999</v>
      </c>
      <c r="K59" s="668">
        <v>11752.859999999999</v>
      </c>
      <c r="L59" s="668">
        <v>5.3919374595703093</v>
      </c>
      <c r="M59" s="668">
        <v>77.21984231274638</v>
      </c>
      <c r="N59" s="668">
        <v>149</v>
      </c>
      <c r="O59" s="668">
        <v>11505.78</v>
      </c>
      <c r="P59" s="681">
        <v>5.2785829307568441</v>
      </c>
      <c r="Q59" s="669">
        <v>77.22</v>
      </c>
    </row>
    <row r="60" spans="1:17" ht="14.4" customHeight="1" x14ac:dyDescent="0.3">
      <c r="A60" s="664" t="s">
        <v>520</v>
      </c>
      <c r="B60" s="665" t="s">
        <v>5806</v>
      </c>
      <c r="C60" s="665" t="s">
        <v>5719</v>
      </c>
      <c r="D60" s="665" t="s">
        <v>5831</v>
      </c>
      <c r="E60" s="665" t="s">
        <v>3821</v>
      </c>
      <c r="F60" s="668">
        <v>86.399999999999991</v>
      </c>
      <c r="G60" s="668">
        <v>32810.400000000001</v>
      </c>
      <c r="H60" s="668">
        <v>1</v>
      </c>
      <c r="I60" s="668">
        <v>379.75000000000006</v>
      </c>
      <c r="J60" s="668">
        <v>128.88</v>
      </c>
      <c r="K60" s="668">
        <v>45115.01</v>
      </c>
      <c r="L60" s="668">
        <v>1.3750216394801649</v>
      </c>
      <c r="M60" s="668">
        <v>350.05439168218498</v>
      </c>
      <c r="N60" s="668">
        <v>134.4</v>
      </c>
      <c r="O60" s="668">
        <v>36518.81</v>
      </c>
      <c r="P60" s="681">
        <v>1.1130254431521711</v>
      </c>
      <c r="Q60" s="669">
        <v>271.71733630952377</v>
      </c>
    </row>
    <row r="61" spans="1:17" ht="14.4" customHeight="1" x14ac:dyDescent="0.3">
      <c r="A61" s="664" t="s">
        <v>520</v>
      </c>
      <c r="B61" s="665" t="s">
        <v>5806</v>
      </c>
      <c r="C61" s="665" t="s">
        <v>5719</v>
      </c>
      <c r="D61" s="665" t="s">
        <v>5832</v>
      </c>
      <c r="E61" s="665" t="s">
        <v>3336</v>
      </c>
      <c r="F61" s="668"/>
      <c r="G61" s="668"/>
      <c r="H61" s="668"/>
      <c r="I61" s="668"/>
      <c r="J61" s="668"/>
      <c r="K61" s="668"/>
      <c r="L61" s="668"/>
      <c r="M61" s="668"/>
      <c r="N61" s="668">
        <v>4</v>
      </c>
      <c r="O61" s="668">
        <v>543.4</v>
      </c>
      <c r="P61" s="681"/>
      <c r="Q61" s="669">
        <v>135.85</v>
      </c>
    </row>
    <row r="62" spans="1:17" ht="14.4" customHeight="1" x14ac:dyDescent="0.3">
      <c r="A62" s="664" t="s">
        <v>520</v>
      </c>
      <c r="B62" s="665" t="s">
        <v>5806</v>
      </c>
      <c r="C62" s="665" t="s">
        <v>5719</v>
      </c>
      <c r="D62" s="665" t="s">
        <v>5833</v>
      </c>
      <c r="E62" s="665" t="s">
        <v>5834</v>
      </c>
      <c r="F62" s="668">
        <v>5</v>
      </c>
      <c r="G62" s="668">
        <v>313.55</v>
      </c>
      <c r="H62" s="668">
        <v>1</v>
      </c>
      <c r="I62" s="668">
        <v>62.71</v>
      </c>
      <c r="J62" s="668"/>
      <c r="K62" s="668"/>
      <c r="L62" s="668"/>
      <c r="M62" s="668"/>
      <c r="N62" s="668"/>
      <c r="O62" s="668"/>
      <c r="P62" s="681"/>
      <c r="Q62" s="669"/>
    </row>
    <row r="63" spans="1:17" ht="14.4" customHeight="1" x14ac:dyDescent="0.3">
      <c r="A63" s="664" t="s">
        <v>520</v>
      </c>
      <c r="B63" s="665" t="s">
        <v>5806</v>
      </c>
      <c r="C63" s="665" t="s">
        <v>5719</v>
      </c>
      <c r="D63" s="665" t="s">
        <v>5835</v>
      </c>
      <c r="E63" s="665" t="s">
        <v>5836</v>
      </c>
      <c r="F63" s="668">
        <v>32</v>
      </c>
      <c r="G63" s="668">
        <v>1310.4000000000001</v>
      </c>
      <c r="H63" s="668">
        <v>1</v>
      </c>
      <c r="I63" s="668">
        <v>40.950000000000003</v>
      </c>
      <c r="J63" s="668">
        <v>18</v>
      </c>
      <c r="K63" s="668">
        <v>705.24</v>
      </c>
      <c r="L63" s="668">
        <v>0.53818681318681316</v>
      </c>
      <c r="M63" s="668">
        <v>39.18</v>
      </c>
      <c r="N63" s="668"/>
      <c r="O63" s="668"/>
      <c r="P63" s="681"/>
      <c r="Q63" s="669"/>
    </row>
    <row r="64" spans="1:17" ht="14.4" customHeight="1" x14ac:dyDescent="0.3">
      <c r="A64" s="664" t="s">
        <v>520</v>
      </c>
      <c r="B64" s="665" t="s">
        <v>5806</v>
      </c>
      <c r="C64" s="665" t="s">
        <v>5719</v>
      </c>
      <c r="D64" s="665" t="s">
        <v>5837</v>
      </c>
      <c r="E64" s="665" t="s">
        <v>5838</v>
      </c>
      <c r="F64" s="668">
        <v>10</v>
      </c>
      <c r="G64" s="668">
        <v>204.8</v>
      </c>
      <c r="H64" s="668">
        <v>1</v>
      </c>
      <c r="I64" s="668">
        <v>20.48</v>
      </c>
      <c r="J64" s="668"/>
      <c r="K64" s="668"/>
      <c r="L64" s="668"/>
      <c r="M64" s="668"/>
      <c r="N64" s="668"/>
      <c r="O64" s="668"/>
      <c r="P64" s="681"/>
      <c r="Q64" s="669"/>
    </row>
    <row r="65" spans="1:17" ht="14.4" customHeight="1" x14ac:dyDescent="0.3">
      <c r="A65" s="664" t="s">
        <v>520</v>
      </c>
      <c r="B65" s="665" t="s">
        <v>5806</v>
      </c>
      <c r="C65" s="665" t="s">
        <v>5719</v>
      </c>
      <c r="D65" s="665" t="s">
        <v>5839</v>
      </c>
      <c r="E65" s="665"/>
      <c r="F65" s="668">
        <v>34</v>
      </c>
      <c r="G65" s="668">
        <v>2337.16</v>
      </c>
      <c r="H65" s="668">
        <v>1</v>
      </c>
      <c r="I65" s="668">
        <v>68.739999999999995</v>
      </c>
      <c r="J65" s="668"/>
      <c r="K65" s="668"/>
      <c r="L65" s="668"/>
      <c r="M65" s="668"/>
      <c r="N65" s="668"/>
      <c r="O65" s="668"/>
      <c r="P65" s="681"/>
      <c r="Q65" s="669"/>
    </row>
    <row r="66" spans="1:17" ht="14.4" customHeight="1" x14ac:dyDescent="0.3">
      <c r="A66" s="664" t="s">
        <v>520</v>
      </c>
      <c r="B66" s="665" t="s">
        <v>5806</v>
      </c>
      <c r="C66" s="665" t="s">
        <v>5719</v>
      </c>
      <c r="D66" s="665" t="s">
        <v>5840</v>
      </c>
      <c r="E66" s="665" t="s">
        <v>5841</v>
      </c>
      <c r="F66" s="668">
        <v>6.2</v>
      </c>
      <c r="G66" s="668">
        <v>24340.58</v>
      </c>
      <c r="H66" s="668">
        <v>1</v>
      </c>
      <c r="I66" s="668">
        <v>3925.9</v>
      </c>
      <c r="J66" s="668">
        <v>19.3</v>
      </c>
      <c r="K66" s="668">
        <v>64513.64</v>
      </c>
      <c r="L66" s="668">
        <v>2.6504561518254697</v>
      </c>
      <c r="M66" s="668">
        <v>3342.6756476683936</v>
      </c>
      <c r="N66" s="668">
        <v>4</v>
      </c>
      <c r="O66" s="668">
        <v>13054.96</v>
      </c>
      <c r="P66" s="681">
        <v>0.5363454773879669</v>
      </c>
      <c r="Q66" s="669">
        <v>3263.74</v>
      </c>
    </row>
    <row r="67" spans="1:17" ht="14.4" customHeight="1" x14ac:dyDescent="0.3">
      <c r="A67" s="664" t="s">
        <v>520</v>
      </c>
      <c r="B67" s="665" t="s">
        <v>5806</v>
      </c>
      <c r="C67" s="665" t="s">
        <v>5719</v>
      </c>
      <c r="D67" s="665" t="s">
        <v>5842</v>
      </c>
      <c r="E67" s="665" t="s">
        <v>5843</v>
      </c>
      <c r="F67" s="668">
        <v>3.2</v>
      </c>
      <c r="G67" s="668">
        <v>7049.92</v>
      </c>
      <c r="H67" s="668">
        <v>1</v>
      </c>
      <c r="I67" s="668">
        <v>2203.1</v>
      </c>
      <c r="J67" s="668">
        <v>0.1</v>
      </c>
      <c r="K67" s="668">
        <v>210.73</v>
      </c>
      <c r="L67" s="668">
        <v>2.9891119331850572E-2</v>
      </c>
      <c r="M67" s="668">
        <v>2107.2999999999997</v>
      </c>
      <c r="N67" s="668">
        <v>1.4</v>
      </c>
      <c r="O67" s="668">
        <v>2284.61</v>
      </c>
      <c r="P67" s="681">
        <v>0.32406183332576827</v>
      </c>
      <c r="Q67" s="669">
        <v>1631.8642857142859</v>
      </c>
    </row>
    <row r="68" spans="1:17" ht="14.4" customHeight="1" x14ac:dyDescent="0.3">
      <c r="A68" s="664" t="s">
        <v>520</v>
      </c>
      <c r="B68" s="665" t="s">
        <v>5806</v>
      </c>
      <c r="C68" s="665" t="s">
        <v>5719</v>
      </c>
      <c r="D68" s="665" t="s">
        <v>5844</v>
      </c>
      <c r="E68" s="665" t="s">
        <v>5845</v>
      </c>
      <c r="F68" s="668">
        <v>60</v>
      </c>
      <c r="G68" s="668">
        <v>6874.79</v>
      </c>
      <c r="H68" s="668">
        <v>1</v>
      </c>
      <c r="I68" s="668">
        <v>114.57983333333333</v>
      </c>
      <c r="J68" s="668"/>
      <c r="K68" s="668"/>
      <c r="L68" s="668"/>
      <c r="M68" s="668"/>
      <c r="N68" s="668">
        <v>2</v>
      </c>
      <c r="O68" s="668">
        <v>219.2</v>
      </c>
      <c r="P68" s="681">
        <v>3.1884610293550782E-2</v>
      </c>
      <c r="Q68" s="669">
        <v>109.6</v>
      </c>
    </row>
    <row r="69" spans="1:17" ht="14.4" customHeight="1" x14ac:dyDescent="0.3">
      <c r="A69" s="664" t="s">
        <v>520</v>
      </c>
      <c r="B69" s="665" t="s">
        <v>5806</v>
      </c>
      <c r="C69" s="665" t="s">
        <v>5719</v>
      </c>
      <c r="D69" s="665" t="s">
        <v>5846</v>
      </c>
      <c r="E69" s="665" t="s">
        <v>5847</v>
      </c>
      <c r="F69" s="668">
        <v>2</v>
      </c>
      <c r="G69" s="668">
        <v>458.32</v>
      </c>
      <c r="H69" s="668">
        <v>1</v>
      </c>
      <c r="I69" s="668">
        <v>229.16</v>
      </c>
      <c r="J69" s="668">
        <v>44</v>
      </c>
      <c r="K69" s="668">
        <v>9644.7999999999993</v>
      </c>
      <c r="L69" s="668">
        <v>21.043812183627161</v>
      </c>
      <c r="M69" s="668">
        <v>219.2</v>
      </c>
      <c r="N69" s="668">
        <v>9.5</v>
      </c>
      <c r="O69" s="668">
        <v>2082.4</v>
      </c>
      <c r="P69" s="681">
        <v>4.5435503578285914</v>
      </c>
      <c r="Q69" s="669">
        <v>219.20000000000002</v>
      </c>
    </row>
    <row r="70" spans="1:17" ht="14.4" customHeight="1" x14ac:dyDescent="0.3">
      <c r="A70" s="664" t="s">
        <v>520</v>
      </c>
      <c r="B70" s="665" t="s">
        <v>5806</v>
      </c>
      <c r="C70" s="665" t="s">
        <v>5719</v>
      </c>
      <c r="D70" s="665" t="s">
        <v>5848</v>
      </c>
      <c r="E70" s="665" t="s">
        <v>3846</v>
      </c>
      <c r="F70" s="668"/>
      <c r="G70" s="668"/>
      <c r="H70" s="668"/>
      <c r="I70" s="668"/>
      <c r="J70" s="668"/>
      <c r="K70" s="668"/>
      <c r="L70" s="668"/>
      <c r="M70" s="668"/>
      <c r="N70" s="668">
        <v>4.2</v>
      </c>
      <c r="O70" s="668">
        <v>1802.64</v>
      </c>
      <c r="P70" s="681"/>
      <c r="Q70" s="669">
        <v>429.2</v>
      </c>
    </row>
    <row r="71" spans="1:17" ht="14.4" customHeight="1" x14ac:dyDescent="0.3">
      <c r="A71" s="664" t="s">
        <v>520</v>
      </c>
      <c r="B71" s="665" t="s">
        <v>5806</v>
      </c>
      <c r="C71" s="665" t="s">
        <v>5719</v>
      </c>
      <c r="D71" s="665" t="s">
        <v>5849</v>
      </c>
      <c r="E71" s="665" t="s">
        <v>3368</v>
      </c>
      <c r="F71" s="668">
        <v>4</v>
      </c>
      <c r="G71" s="668">
        <v>274.95999999999998</v>
      </c>
      <c r="H71" s="668">
        <v>1</v>
      </c>
      <c r="I71" s="668">
        <v>68.739999999999995</v>
      </c>
      <c r="J71" s="668">
        <v>32</v>
      </c>
      <c r="K71" s="668">
        <v>2104</v>
      </c>
      <c r="L71" s="668">
        <v>7.6520221123072449</v>
      </c>
      <c r="M71" s="668">
        <v>65.75</v>
      </c>
      <c r="N71" s="668">
        <v>237</v>
      </c>
      <c r="O71" s="668">
        <v>15582.75</v>
      </c>
      <c r="P71" s="681">
        <v>56.672788769275535</v>
      </c>
      <c r="Q71" s="669">
        <v>65.75</v>
      </c>
    </row>
    <row r="72" spans="1:17" ht="14.4" customHeight="1" x14ac:dyDescent="0.3">
      <c r="A72" s="664" t="s">
        <v>520</v>
      </c>
      <c r="B72" s="665" t="s">
        <v>5806</v>
      </c>
      <c r="C72" s="665" t="s">
        <v>5719</v>
      </c>
      <c r="D72" s="665" t="s">
        <v>5850</v>
      </c>
      <c r="E72" s="665" t="s">
        <v>5851</v>
      </c>
      <c r="F72" s="668"/>
      <c r="G72" s="668"/>
      <c r="H72" s="668"/>
      <c r="I72" s="668"/>
      <c r="J72" s="668">
        <v>16</v>
      </c>
      <c r="K72" s="668">
        <v>1544.32</v>
      </c>
      <c r="L72" s="668"/>
      <c r="M72" s="668">
        <v>96.52</v>
      </c>
      <c r="N72" s="668"/>
      <c r="O72" s="668"/>
      <c r="P72" s="681"/>
      <c r="Q72" s="669"/>
    </row>
    <row r="73" spans="1:17" ht="14.4" customHeight="1" x14ac:dyDescent="0.3">
      <c r="A73" s="664" t="s">
        <v>520</v>
      </c>
      <c r="B73" s="665" t="s">
        <v>5806</v>
      </c>
      <c r="C73" s="665" t="s">
        <v>5719</v>
      </c>
      <c r="D73" s="665" t="s">
        <v>5852</v>
      </c>
      <c r="E73" s="665" t="s">
        <v>3228</v>
      </c>
      <c r="F73" s="668">
        <v>8.1</v>
      </c>
      <c r="G73" s="668">
        <v>785.38</v>
      </c>
      <c r="H73" s="668">
        <v>1</v>
      </c>
      <c r="I73" s="668">
        <v>96.960493827160491</v>
      </c>
      <c r="J73" s="668">
        <v>12.1</v>
      </c>
      <c r="K73" s="668">
        <v>1122.1400000000001</v>
      </c>
      <c r="L73" s="668">
        <v>1.4287860653441646</v>
      </c>
      <c r="M73" s="668">
        <v>92.738842975206623</v>
      </c>
      <c r="N73" s="668">
        <v>29</v>
      </c>
      <c r="O73" s="668">
        <v>2285.1999999999998</v>
      </c>
      <c r="P73" s="681">
        <v>2.9096742977921513</v>
      </c>
      <c r="Q73" s="669">
        <v>78.8</v>
      </c>
    </row>
    <row r="74" spans="1:17" ht="14.4" customHeight="1" x14ac:dyDescent="0.3">
      <c r="A74" s="664" t="s">
        <v>520</v>
      </c>
      <c r="B74" s="665" t="s">
        <v>5806</v>
      </c>
      <c r="C74" s="665" t="s">
        <v>5719</v>
      </c>
      <c r="D74" s="665" t="s">
        <v>5853</v>
      </c>
      <c r="E74" s="665" t="s">
        <v>5854</v>
      </c>
      <c r="F74" s="668">
        <v>8</v>
      </c>
      <c r="G74" s="668">
        <v>10767.04</v>
      </c>
      <c r="H74" s="668">
        <v>1</v>
      </c>
      <c r="I74" s="668">
        <v>1345.88</v>
      </c>
      <c r="J74" s="668"/>
      <c r="K74" s="668"/>
      <c r="L74" s="668"/>
      <c r="M74" s="668"/>
      <c r="N74" s="668"/>
      <c r="O74" s="668"/>
      <c r="P74" s="681"/>
      <c r="Q74" s="669"/>
    </row>
    <row r="75" spans="1:17" ht="14.4" customHeight="1" x14ac:dyDescent="0.3">
      <c r="A75" s="664" t="s">
        <v>520</v>
      </c>
      <c r="B75" s="665" t="s">
        <v>5806</v>
      </c>
      <c r="C75" s="665" t="s">
        <v>5719</v>
      </c>
      <c r="D75" s="665" t="s">
        <v>5855</v>
      </c>
      <c r="E75" s="665" t="s">
        <v>3839</v>
      </c>
      <c r="F75" s="668">
        <v>1.7</v>
      </c>
      <c r="G75" s="668">
        <v>1360</v>
      </c>
      <c r="H75" s="668">
        <v>1</v>
      </c>
      <c r="I75" s="668">
        <v>800</v>
      </c>
      <c r="J75" s="668">
        <v>3.5999999999999996</v>
      </c>
      <c r="K75" s="668">
        <v>2754.7200000000003</v>
      </c>
      <c r="L75" s="668">
        <v>2.025529411764706</v>
      </c>
      <c r="M75" s="668">
        <v>765.20000000000016</v>
      </c>
      <c r="N75" s="668">
        <v>4.1500000000000004</v>
      </c>
      <c r="O75" s="668">
        <v>3175.58</v>
      </c>
      <c r="P75" s="681">
        <v>2.3349852941176472</v>
      </c>
      <c r="Q75" s="669">
        <v>765.19999999999993</v>
      </c>
    </row>
    <row r="76" spans="1:17" ht="14.4" customHeight="1" x14ac:dyDescent="0.3">
      <c r="A76" s="664" t="s">
        <v>520</v>
      </c>
      <c r="B76" s="665" t="s">
        <v>5806</v>
      </c>
      <c r="C76" s="665" t="s">
        <v>5719</v>
      </c>
      <c r="D76" s="665" t="s">
        <v>5856</v>
      </c>
      <c r="E76" s="665"/>
      <c r="F76" s="668">
        <v>14</v>
      </c>
      <c r="G76" s="668">
        <v>877.94</v>
      </c>
      <c r="H76" s="668">
        <v>1</v>
      </c>
      <c r="I76" s="668">
        <v>62.71</v>
      </c>
      <c r="J76" s="668"/>
      <c r="K76" s="668"/>
      <c r="L76" s="668"/>
      <c r="M76" s="668"/>
      <c r="N76" s="668"/>
      <c r="O76" s="668"/>
      <c r="P76" s="681"/>
      <c r="Q76" s="669"/>
    </row>
    <row r="77" spans="1:17" ht="14.4" customHeight="1" x14ac:dyDescent="0.3">
      <c r="A77" s="664" t="s">
        <v>520</v>
      </c>
      <c r="B77" s="665" t="s">
        <v>5806</v>
      </c>
      <c r="C77" s="665" t="s">
        <v>5719</v>
      </c>
      <c r="D77" s="665" t="s">
        <v>5857</v>
      </c>
      <c r="E77" s="665" t="s">
        <v>5858</v>
      </c>
      <c r="F77" s="668">
        <v>2.9</v>
      </c>
      <c r="G77" s="668">
        <v>6259.95</v>
      </c>
      <c r="H77" s="668">
        <v>1</v>
      </c>
      <c r="I77" s="668">
        <v>2158.6034482758619</v>
      </c>
      <c r="J77" s="668"/>
      <c r="K77" s="668"/>
      <c r="L77" s="668"/>
      <c r="M77" s="668"/>
      <c r="N77" s="668"/>
      <c r="O77" s="668"/>
      <c r="P77" s="681"/>
      <c r="Q77" s="669"/>
    </row>
    <row r="78" spans="1:17" ht="14.4" customHeight="1" x14ac:dyDescent="0.3">
      <c r="A78" s="664" t="s">
        <v>520</v>
      </c>
      <c r="B78" s="665" t="s">
        <v>5806</v>
      </c>
      <c r="C78" s="665" t="s">
        <v>5719</v>
      </c>
      <c r="D78" s="665" t="s">
        <v>5859</v>
      </c>
      <c r="E78" s="665" t="s">
        <v>5860</v>
      </c>
      <c r="F78" s="668">
        <v>3.1</v>
      </c>
      <c r="G78" s="668">
        <v>1933</v>
      </c>
      <c r="H78" s="668">
        <v>1</v>
      </c>
      <c r="I78" s="668">
        <v>623.54838709677415</v>
      </c>
      <c r="J78" s="668">
        <v>5.5</v>
      </c>
      <c r="K78" s="668">
        <v>3298.9</v>
      </c>
      <c r="L78" s="668">
        <v>1.7066218313502328</v>
      </c>
      <c r="M78" s="668">
        <v>599.80000000000007</v>
      </c>
      <c r="N78" s="668">
        <v>6.3000000000000007</v>
      </c>
      <c r="O78" s="668">
        <v>3778.74</v>
      </c>
      <c r="P78" s="681">
        <v>1.9548577340920847</v>
      </c>
      <c r="Q78" s="669">
        <v>599.79999999999995</v>
      </c>
    </row>
    <row r="79" spans="1:17" ht="14.4" customHeight="1" x14ac:dyDescent="0.3">
      <c r="A79" s="664" t="s">
        <v>520</v>
      </c>
      <c r="B79" s="665" t="s">
        <v>5806</v>
      </c>
      <c r="C79" s="665" t="s">
        <v>5719</v>
      </c>
      <c r="D79" s="665" t="s">
        <v>5861</v>
      </c>
      <c r="E79" s="665" t="s">
        <v>3831</v>
      </c>
      <c r="F79" s="668">
        <v>5.6999999999999993</v>
      </c>
      <c r="G79" s="668">
        <v>4698.38</v>
      </c>
      <c r="H79" s="668">
        <v>1</v>
      </c>
      <c r="I79" s="668">
        <v>824.27719298245631</v>
      </c>
      <c r="J79" s="668">
        <v>34</v>
      </c>
      <c r="K79" s="668">
        <v>27192.86</v>
      </c>
      <c r="L79" s="668">
        <v>5.7877098063587873</v>
      </c>
      <c r="M79" s="668">
        <v>799.79</v>
      </c>
      <c r="N79" s="668">
        <v>8.1</v>
      </c>
      <c r="O79" s="668">
        <v>6477.94</v>
      </c>
      <c r="P79" s="681">
        <v>1.3787603386699243</v>
      </c>
      <c r="Q79" s="669">
        <v>799.7456790123457</v>
      </c>
    </row>
    <row r="80" spans="1:17" ht="14.4" customHeight="1" x14ac:dyDescent="0.3">
      <c r="A80" s="664" t="s">
        <v>520</v>
      </c>
      <c r="B80" s="665" t="s">
        <v>5806</v>
      </c>
      <c r="C80" s="665" t="s">
        <v>5719</v>
      </c>
      <c r="D80" s="665" t="s">
        <v>5862</v>
      </c>
      <c r="E80" s="665" t="s">
        <v>3380</v>
      </c>
      <c r="F80" s="668"/>
      <c r="G80" s="668"/>
      <c r="H80" s="668"/>
      <c r="I80" s="668"/>
      <c r="J80" s="668">
        <v>20</v>
      </c>
      <c r="K80" s="668">
        <v>1849.8</v>
      </c>
      <c r="L80" s="668"/>
      <c r="M80" s="668">
        <v>92.49</v>
      </c>
      <c r="N80" s="668">
        <v>82</v>
      </c>
      <c r="O80" s="668">
        <v>7584.18</v>
      </c>
      <c r="P80" s="681"/>
      <c r="Q80" s="669">
        <v>92.490000000000009</v>
      </c>
    </row>
    <row r="81" spans="1:17" ht="14.4" customHeight="1" x14ac:dyDescent="0.3">
      <c r="A81" s="664" t="s">
        <v>520</v>
      </c>
      <c r="B81" s="665" t="s">
        <v>5806</v>
      </c>
      <c r="C81" s="665" t="s">
        <v>5719</v>
      </c>
      <c r="D81" s="665" t="s">
        <v>3488</v>
      </c>
      <c r="E81" s="665" t="s">
        <v>3489</v>
      </c>
      <c r="F81" s="668">
        <v>2</v>
      </c>
      <c r="G81" s="668">
        <v>2691.76</v>
      </c>
      <c r="H81" s="668">
        <v>1</v>
      </c>
      <c r="I81" s="668">
        <v>1345.88</v>
      </c>
      <c r="J81" s="668"/>
      <c r="K81" s="668"/>
      <c r="L81" s="668"/>
      <c r="M81" s="668"/>
      <c r="N81" s="668">
        <v>3</v>
      </c>
      <c r="O81" s="668">
        <v>3862.08</v>
      </c>
      <c r="P81" s="681">
        <v>1.4347787321306504</v>
      </c>
      <c r="Q81" s="669">
        <v>1287.3599999999999</v>
      </c>
    </row>
    <row r="82" spans="1:17" ht="14.4" customHeight="1" x14ac:dyDescent="0.3">
      <c r="A82" s="664" t="s">
        <v>520</v>
      </c>
      <c r="B82" s="665" t="s">
        <v>5806</v>
      </c>
      <c r="C82" s="665" t="s">
        <v>5719</v>
      </c>
      <c r="D82" s="665" t="s">
        <v>5863</v>
      </c>
      <c r="E82" s="665" t="s">
        <v>5864</v>
      </c>
      <c r="F82" s="668">
        <v>0.5</v>
      </c>
      <c r="G82" s="668">
        <v>825.75</v>
      </c>
      <c r="H82" s="668">
        <v>1</v>
      </c>
      <c r="I82" s="668">
        <v>1651.5</v>
      </c>
      <c r="J82" s="668">
        <v>0.1</v>
      </c>
      <c r="K82" s="668">
        <v>157.97</v>
      </c>
      <c r="L82" s="668">
        <v>0.19130487435664548</v>
      </c>
      <c r="M82" s="668">
        <v>1579.6999999999998</v>
      </c>
      <c r="N82" s="668">
        <v>0.3</v>
      </c>
      <c r="O82" s="668">
        <v>473.91</v>
      </c>
      <c r="P82" s="681">
        <v>0.57391462306993646</v>
      </c>
      <c r="Q82" s="669">
        <v>1579.7</v>
      </c>
    </row>
    <row r="83" spans="1:17" ht="14.4" customHeight="1" x14ac:dyDescent="0.3">
      <c r="A83" s="664" t="s">
        <v>520</v>
      </c>
      <c r="B83" s="665" t="s">
        <v>5806</v>
      </c>
      <c r="C83" s="665" t="s">
        <v>5719</v>
      </c>
      <c r="D83" s="665" t="s">
        <v>5865</v>
      </c>
      <c r="E83" s="665" t="s">
        <v>3359</v>
      </c>
      <c r="F83" s="668">
        <v>14</v>
      </c>
      <c r="G83" s="668">
        <v>30220.799999999999</v>
      </c>
      <c r="H83" s="668">
        <v>1</v>
      </c>
      <c r="I83" s="668">
        <v>2158.6285714285714</v>
      </c>
      <c r="J83" s="668">
        <v>63.6</v>
      </c>
      <c r="K83" s="668">
        <v>124826.89000000001</v>
      </c>
      <c r="L83" s="668">
        <v>4.130495883629818</v>
      </c>
      <c r="M83" s="668">
        <v>1962.6869496855347</v>
      </c>
      <c r="N83" s="668">
        <v>1.6</v>
      </c>
      <c r="O83" s="668">
        <v>2610.9899999999998</v>
      </c>
      <c r="P83" s="681">
        <v>8.6397117217280814E-2</v>
      </c>
      <c r="Q83" s="669">
        <v>1631.8687499999999</v>
      </c>
    </row>
    <row r="84" spans="1:17" ht="14.4" customHeight="1" x14ac:dyDescent="0.3">
      <c r="A84" s="664" t="s">
        <v>520</v>
      </c>
      <c r="B84" s="665" t="s">
        <v>5806</v>
      </c>
      <c r="C84" s="665" t="s">
        <v>5719</v>
      </c>
      <c r="D84" s="665" t="s">
        <v>5866</v>
      </c>
      <c r="E84" s="665" t="s">
        <v>5867</v>
      </c>
      <c r="F84" s="668"/>
      <c r="G84" s="668"/>
      <c r="H84" s="668"/>
      <c r="I84" s="668"/>
      <c r="J84" s="668">
        <v>0.3</v>
      </c>
      <c r="K84" s="668">
        <v>632.19000000000005</v>
      </c>
      <c r="L84" s="668"/>
      <c r="M84" s="668">
        <v>2107.3000000000002</v>
      </c>
      <c r="N84" s="668"/>
      <c r="O84" s="668"/>
      <c r="P84" s="681"/>
      <c r="Q84" s="669"/>
    </row>
    <row r="85" spans="1:17" ht="14.4" customHeight="1" x14ac:dyDescent="0.3">
      <c r="A85" s="664" t="s">
        <v>520</v>
      </c>
      <c r="B85" s="665" t="s">
        <v>5806</v>
      </c>
      <c r="C85" s="665" t="s">
        <v>5719</v>
      </c>
      <c r="D85" s="665" t="s">
        <v>5868</v>
      </c>
      <c r="E85" s="665" t="s">
        <v>3383</v>
      </c>
      <c r="F85" s="668"/>
      <c r="G85" s="668"/>
      <c r="H85" s="668"/>
      <c r="I85" s="668"/>
      <c r="J85" s="668">
        <v>6.3999999999999995</v>
      </c>
      <c r="K85" s="668">
        <v>2507.52</v>
      </c>
      <c r="L85" s="668"/>
      <c r="M85" s="668">
        <v>391.8</v>
      </c>
      <c r="N85" s="668">
        <v>2.8</v>
      </c>
      <c r="O85" s="668">
        <v>1097.04</v>
      </c>
      <c r="P85" s="681"/>
      <c r="Q85" s="669">
        <v>391.8</v>
      </c>
    </row>
    <row r="86" spans="1:17" ht="14.4" customHeight="1" x14ac:dyDescent="0.3">
      <c r="A86" s="664" t="s">
        <v>520</v>
      </c>
      <c r="B86" s="665" t="s">
        <v>5806</v>
      </c>
      <c r="C86" s="665" t="s">
        <v>5719</v>
      </c>
      <c r="D86" s="665" t="s">
        <v>5869</v>
      </c>
      <c r="E86" s="665" t="s">
        <v>5870</v>
      </c>
      <c r="F86" s="668">
        <v>6</v>
      </c>
      <c r="G86" s="668">
        <v>687.48</v>
      </c>
      <c r="H86" s="668">
        <v>1</v>
      </c>
      <c r="I86" s="668">
        <v>114.58</v>
      </c>
      <c r="J86" s="668"/>
      <c r="K86" s="668"/>
      <c r="L86" s="668"/>
      <c r="M86" s="668"/>
      <c r="N86" s="668">
        <v>9</v>
      </c>
      <c r="O86" s="668">
        <v>986.4</v>
      </c>
      <c r="P86" s="681">
        <v>1.4348053761563972</v>
      </c>
      <c r="Q86" s="669">
        <v>109.6</v>
      </c>
    </row>
    <row r="87" spans="1:17" ht="14.4" customHeight="1" x14ac:dyDescent="0.3">
      <c r="A87" s="664" t="s">
        <v>520</v>
      </c>
      <c r="B87" s="665" t="s">
        <v>5806</v>
      </c>
      <c r="C87" s="665" t="s">
        <v>5719</v>
      </c>
      <c r="D87" s="665" t="s">
        <v>5871</v>
      </c>
      <c r="E87" s="665" t="s">
        <v>3386</v>
      </c>
      <c r="F87" s="668"/>
      <c r="G87" s="668"/>
      <c r="H87" s="668"/>
      <c r="I87" s="668"/>
      <c r="J87" s="668">
        <v>7.6000000000000005</v>
      </c>
      <c r="K87" s="668">
        <v>2934.1399999999994</v>
      </c>
      <c r="L87" s="668"/>
      <c r="M87" s="668">
        <v>386.07105263157882</v>
      </c>
      <c r="N87" s="668">
        <v>0.2</v>
      </c>
      <c r="O87" s="668">
        <v>77.2</v>
      </c>
      <c r="P87" s="681"/>
      <c r="Q87" s="669">
        <v>386</v>
      </c>
    </row>
    <row r="88" spans="1:17" ht="14.4" customHeight="1" x14ac:dyDescent="0.3">
      <c r="A88" s="664" t="s">
        <v>520</v>
      </c>
      <c r="B88" s="665" t="s">
        <v>5806</v>
      </c>
      <c r="C88" s="665" t="s">
        <v>5719</v>
      </c>
      <c r="D88" s="665" t="s">
        <v>5872</v>
      </c>
      <c r="E88" s="665" t="s">
        <v>3389</v>
      </c>
      <c r="F88" s="668">
        <v>0.4</v>
      </c>
      <c r="G88" s="668">
        <v>322.89</v>
      </c>
      <c r="H88" s="668">
        <v>1</v>
      </c>
      <c r="I88" s="668">
        <v>807.22499999999991</v>
      </c>
      <c r="J88" s="668">
        <v>23.2</v>
      </c>
      <c r="K88" s="668">
        <v>17914.09</v>
      </c>
      <c r="L88" s="668">
        <v>55.480473226176102</v>
      </c>
      <c r="M88" s="668">
        <v>772.15905172413795</v>
      </c>
      <c r="N88" s="668">
        <v>22.3</v>
      </c>
      <c r="O88" s="668">
        <v>17219.210000000003</v>
      </c>
      <c r="P88" s="681">
        <v>53.328409055715582</v>
      </c>
      <c r="Q88" s="669">
        <v>772.16188340807184</v>
      </c>
    </row>
    <row r="89" spans="1:17" ht="14.4" customHeight="1" x14ac:dyDescent="0.3">
      <c r="A89" s="664" t="s">
        <v>520</v>
      </c>
      <c r="B89" s="665" t="s">
        <v>5806</v>
      </c>
      <c r="C89" s="665" t="s">
        <v>5719</v>
      </c>
      <c r="D89" s="665" t="s">
        <v>5873</v>
      </c>
      <c r="E89" s="665" t="s">
        <v>5874</v>
      </c>
      <c r="F89" s="668">
        <v>17.93</v>
      </c>
      <c r="G89" s="668">
        <v>64727.76</v>
      </c>
      <c r="H89" s="668">
        <v>1</v>
      </c>
      <c r="I89" s="668">
        <v>3610.0256553262689</v>
      </c>
      <c r="J89" s="668">
        <v>10.51</v>
      </c>
      <c r="K89" s="668">
        <v>31549.64</v>
      </c>
      <c r="L89" s="668">
        <v>0.48742054413747671</v>
      </c>
      <c r="M89" s="668">
        <v>3001.8686964795434</v>
      </c>
      <c r="N89" s="668">
        <v>4.67</v>
      </c>
      <c r="O89" s="668">
        <v>15852.41</v>
      </c>
      <c r="P89" s="681">
        <v>0.24490898495483235</v>
      </c>
      <c r="Q89" s="669">
        <v>3394.5203426124199</v>
      </c>
    </row>
    <row r="90" spans="1:17" ht="14.4" customHeight="1" x14ac:dyDescent="0.3">
      <c r="A90" s="664" t="s">
        <v>520</v>
      </c>
      <c r="B90" s="665" t="s">
        <v>5806</v>
      </c>
      <c r="C90" s="665" t="s">
        <v>5719</v>
      </c>
      <c r="D90" s="665" t="s">
        <v>5875</v>
      </c>
      <c r="E90" s="665" t="s">
        <v>3478</v>
      </c>
      <c r="F90" s="668"/>
      <c r="G90" s="668"/>
      <c r="H90" s="668"/>
      <c r="I90" s="668"/>
      <c r="J90" s="668">
        <v>5.8</v>
      </c>
      <c r="K90" s="668">
        <v>2486.59</v>
      </c>
      <c r="L90" s="668"/>
      <c r="M90" s="668">
        <v>428.7224137931035</v>
      </c>
      <c r="N90" s="668">
        <v>15.6</v>
      </c>
      <c r="O90" s="668">
        <v>6586.7199999999993</v>
      </c>
      <c r="P90" s="681"/>
      <c r="Q90" s="669">
        <v>422.22564102564098</v>
      </c>
    </row>
    <row r="91" spans="1:17" ht="14.4" customHeight="1" x14ac:dyDescent="0.3">
      <c r="A91" s="664" t="s">
        <v>520</v>
      </c>
      <c r="B91" s="665" t="s">
        <v>5806</v>
      </c>
      <c r="C91" s="665" t="s">
        <v>5719</v>
      </c>
      <c r="D91" s="665" t="s">
        <v>5876</v>
      </c>
      <c r="E91" s="665" t="s">
        <v>3444</v>
      </c>
      <c r="F91" s="668"/>
      <c r="G91" s="668"/>
      <c r="H91" s="668"/>
      <c r="I91" s="668"/>
      <c r="J91" s="668">
        <v>55</v>
      </c>
      <c r="K91" s="668">
        <v>12056</v>
      </c>
      <c r="L91" s="668"/>
      <c r="M91" s="668">
        <v>219.2</v>
      </c>
      <c r="N91" s="668">
        <v>16</v>
      </c>
      <c r="O91" s="668">
        <v>3507.2</v>
      </c>
      <c r="P91" s="681"/>
      <c r="Q91" s="669">
        <v>219.2</v>
      </c>
    </row>
    <row r="92" spans="1:17" ht="14.4" customHeight="1" x14ac:dyDescent="0.3">
      <c r="A92" s="664" t="s">
        <v>520</v>
      </c>
      <c r="B92" s="665" t="s">
        <v>5806</v>
      </c>
      <c r="C92" s="665" t="s">
        <v>5719</v>
      </c>
      <c r="D92" s="665" t="s">
        <v>5877</v>
      </c>
      <c r="E92" s="665" t="s">
        <v>3475</v>
      </c>
      <c r="F92" s="668"/>
      <c r="G92" s="668"/>
      <c r="H92" s="668"/>
      <c r="I92" s="668"/>
      <c r="J92" s="668"/>
      <c r="K92" s="668"/>
      <c r="L92" s="668"/>
      <c r="M92" s="668"/>
      <c r="N92" s="668">
        <v>12</v>
      </c>
      <c r="O92" s="668">
        <v>123953.88</v>
      </c>
      <c r="P92" s="681"/>
      <c r="Q92" s="669">
        <v>10329.49</v>
      </c>
    </row>
    <row r="93" spans="1:17" ht="14.4" customHeight="1" x14ac:dyDescent="0.3">
      <c r="A93" s="664" t="s">
        <v>520</v>
      </c>
      <c r="B93" s="665" t="s">
        <v>5806</v>
      </c>
      <c r="C93" s="665" t="s">
        <v>5719</v>
      </c>
      <c r="D93" s="665" t="s">
        <v>5878</v>
      </c>
      <c r="E93" s="665" t="s">
        <v>3478</v>
      </c>
      <c r="F93" s="668"/>
      <c r="G93" s="668"/>
      <c r="H93" s="668"/>
      <c r="I93" s="668"/>
      <c r="J93" s="668">
        <v>0.7</v>
      </c>
      <c r="K93" s="668">
        <v>600.25</v>
      </c>
      <c r="L93" s="668"/>
      <c r="M93" s="668">
        <v>857.5</v>
      </c>
      <c r="N93" s="668">
        <v>1.1000000000000001</v>
      </c>
      <c r="O93" s="668">
        <v>943.25</v>
      </c>
      <c r="P93" s="681"/>
      <c r="Q93" s="669">
        <v>857.49999999999989</v>
      </c>
    </row>
    <row r="94" spans="1:17" ht="14.4" customHeight="1" x14ac:dyDescent="0.3">
      <c r="A94" s="664" t="s">
        <v>520</v>
      </c>
      <c r="B94" s="665" t="s">
        <v>5806</v>
      </c>
      <c r="C94" s="665" t="s">
        <v>5719</v>
      </c>
      <c r="D94" s="665" t="s">
        <v>5879</v>
      </c>
      <c r="E94" s="665"/>
      <c r="F94" s="668"/>
      <c r="G94" s="668"/>
      <c r="H94" s="668"/>
      <c r="I94" s="668"/>
      <c r="J94" s="668">
        <v>21</v>
      </c>
      <c r="K94" s="668">
        <v>1380.75</v>
      </c>
      <c r="L94" s="668"/>
      <c r="M94" s="668">
        <v>65.75</v>
      </c>
      <c r="N94" s="668"/>
      <c r="O94" s="668"/>
      <c r="P94" s="681"/>
      <c r="Q94" s="669"/>
    </row>
    <row r="95" spans="1:17" ht="14.4" customHeight="1" x14ac:dyDescent="0.3">
      <c r="A95" s="664" t="s">
        <v>520</v>
      </c>
      <c r="B95" s="665" t="s">
        <v>5806</v>
      </c>
      <c r="C95" s="665" t="s">
        <v>5719</v>
      </c>
      <c r="D95" s="665" t="s">
        <v>5880</v>
      </c>
      <c r="E95" s="665" t="s">
        <v>5881</v>
      </c>
      <c r="F95" s="668">
        <v>0.1</v>
      </c>
      <c r="G95" s="668">
        <v>82.57</v>
      </c>
      <c r="H95" s="668">
        <v>1</v>
      </c>
      <c r="I95" s="668">
        <v>825.69999999999993</v>
      </c>
      <c r="J95" s="668">
        <v>18.2</v>
      </c>
      <c r="K95" s="668">
        <v>14375.99</v>
      </c>
      <c r="L95" s="668">
        <v>174.10669734770499</v>
      </c>
      <c r="M95" s="668">
        <v>789.88956043956046</v>
      </c>
      <c r="N95" s="668">
        <v>3.4</v>
      </c>
      <c r="O95" s="668">
        <v>2685.52</v>
      </c>
      <c r="P95" s="681">
        <v>32.524161317669858</v>
      </c>
      <c r="Q95" s="669">
        <v>789.85882352941178</v>
      </c>
    </row>
    <row r="96" spans="1:17" ht="14.4" customHeight="1" x14ac:dyDescent="0.3">
      <c r="A96" s="664" t="s">
        <v>520</v>
      </c>
      <c r="B96" s="665" t="s">
        <v>5806</v>
      </c>
      <c r="C96" s="665" t="s">
        <v>5719</v>
      </c>
      <c r="D96" s="665" t="s">
        <v>5882</v>
      </c>
      <c r="E96" s="665" t="s">
        <v>3365</v>
      </c>
      <c r="F96" s="668"/>
      <c r="G96" s="668"/>
      <c r="H96" s="668"/>
      <c r="I96" s="668"/>
      <c r="J96" s="668">
        <v>19.399999999999999</v>
      </c>
      <c r="K96" s="668">
        <v>41236.639999999999</v>
      </c>
      <c r="L96" s="668"/>
      <c r="M96" s="668">
        <v>2125.6</v>
      </c>
      <c r="N96" s="668">
        <v>45.25</v>
      </c>
      <c r="O96" s="668">
        <v>96183.4</v>
      </c>
      <c r="P96" s="681"/>
      <c r="Q96" s="669">
        <v>2125.6</v>
      </c>
    </row>
    <row r="97" spans="1:17" ht="14.4" customHeight="1" x14ac:dyDescent="0.3">
      <c r="A97" s="664" t="s">
        <v>520</v>
      </c>
      <c r="B97" s="665" t="s">
        <v>5806</v>
      </c>
      <c r="C97" s="665" t="s">
        <v>5719</v>
      </c>
      <c r="D97" s="665" t="s">
        <v>5883</v>
      </c>
      <c r="E97" s="665" t="s">
        <v>5884</v>
      </c>
      <c r="F97" s="668"/>
      <c r="G97" s="668"/>
      <c r="H97" s="668"/>
      <c r="I97" s="668"/>
      <c r="J97" s="668">
        <v>2</v>
      </c>
      <c r="K97" s="668">
        <v>7510.4</v>
      </c>
      <c r="L97" s="668"/>
      <c r="M97" s="668">
        <v>3755.2</v>
      </c>
      <c r="N97" s="668"/>
      <c r="O97" s="668"/>
      <c r="P97" s="681"/>
      <c r="Q97" s="669"/>
    </row>
    <row r="98" spans="1:17" ht="14.4" customHeight="1" x14ac:dyDescent="0.3">
      <c r="A98" s="664" t="s">
        <v>520</v>
      </c>
      <c r="B98" s="665" t="s">
        <v>5806</v>
      </c>
      <c r="C98" s="665" t="s">
        <v>5719</v>
      </c>
      <c r="D98" s="665" t="s">
        <v>5885</v>
      </c>
      <c r="E98" s="665" t="s">
        <v>3377</v>
      </c>
      <c r="F98" s="668"/>
      <c r="G98" s="668"/>
      <c r="H98" s="668"/>
      <c r="I98" s="668"/>
      <c r="J98" s="668">
        <v>3</v>
      </c>
      <c r="K98" s="668">
        <v>587.70000000000005</v>
      </c>
      <c r="L98" s="668"/>
      <c r="M98" s="668">
        <v>195.9</v>
      </c>
      <c r="N98" s="668">
        <v>0.5</v>
      </c>
      <c r="O98" s="668">
        <v>97.95</v>
      </c>
      <c r="P98" s="681"/>
      <c r="Q98" s="669">
        <v>195.9</v>
      </c>
    </row>
    <row r="99" spans="1:17" ht="14.4" customHeight="1" x14ac:dyDescent="0.3">
      <c r="A99" s="664" t="s">
        <v>520</v>
      </c>
      <c r="B99" s="665" t="s">
        <v>5806</v>
      </c>
      <c r="C99" s="665" t="s">
        <v>5719</v>
      </c>
      <c r="D99" s="665" t="s">
        <v>5886</v>
      </c>
      <c r="E99" s="665" t="s">
        <v>5887</v>
      </c>
      <c r="F99" s="668"/>
      <c r="G99" s="668"/>
      <c r="H99" s="668"/>
      <c r="I99" s="668"/>
      <c r="J99" s="668"/>
      <c r="K99" s="668"/>
      <c r="L99" s="668"/>
      <c r="M99" s="668"/>
      <c r="N99" s="668">
        <v>5.2</v>
      </c>
      <c r="O99" s="668">
        <v>2082.08</v>
      </c>
      <c r="P99" s="681"/>
      <c r="Q99" s="669">
        <v>400.4</v>
      </c>
    </row>
    <row r="100" spans="1:17" ht="14.4" customHeight="1" x14ac:dyDescent="0.3">
      <c r="A100" s="664" t="s">
        <v>520</v>
      </c>
      <c r="B100" s="665" t="s">
        <v>5806</v>
      </c>
      <c r="C100" s="665" t="s">
        <v>5719</v>
      </c>
      <c r="D100" s="665" t="s">
        <v>5888</v>
      </c>
      <c r="E100" s="665" t="s">
        <v>5887</v>
      </c>
      <c r="F100" s="668"/>
      <c r="G100" s="668"/>
      <c r="H100" s="668"/>
      <c r="I100" s="668"/>
      <c r="J100" s="668"/>
      <c r="K100" s="668"/>
      <c r="L100" s="668"/>
      <c r="M100" s="668"/>
      <c r="N100" s="668">
        <v>5.2</v>
      </c>
      <c r="O100" s="668">
        <v>4164.16</v>
      </c>
      <c r="P100" s="681"/>
      <c r="Q100" s="669">
        <v>800.8</v>
      </c>
    </row>
    <row r="101" spans="1:17" ht="14.4" customHeight="1" x14ac:dyDescent="0.3">
      <c r="A101" s="664" t="s">
        <v>520</v>
      </c>
      <c r="B101" s="665" t="s">
        <v>5806</v>
      </c>
      <c r="C101" s="665" t="s">
        <v>5719</v>
      </c>
      <c r="D101" s="665" t="s">
        <v>5889</v>
      </c>
      <c r="E101" s="665" t="s">
        <v>3442</v>
      </c>
      <c r="F101" s="668"/>
      <c r="G101" s="668"/>
      <c r="H101" s="668"/>
      <c r="I101" s="668"/>
      <c r="J101" s="668"/>
      <c r="K101" s="668"/>
      <c r="L101" s="668"/>
      <c r="M101" s="668"/>
      <c r="N101" s="668">
        <v>20</v>
      </c>
      <c r="O101" s="668">
        <v>2192</v>
      </c>
      <c r="P101" s="681"/>
      <c r="Q101" s="669">
        <v>109.6</v>
      </c>
    </row>
    <row r="102" spans="1:17" ht="14.4" customHeight="1" x14ac:dyDescent="0.3">
      <c r="A102" s="664" t="s">
        <v>520</v>
      </c>
      <c r="B102" s="665" t="s">
        <v>5806</v>
      </c>
      <c r="C102" s="665" t="s">
        <v>5719</v>
      </c>
      <c r="D102" s="665" t="s">
        <v>5890</v>
      </c>
      <c r="E102" s="665" t="s">
        <v>3374</v>
      </c>
      <c r="F102" s="668"/>
      <c r="G102" s="668"/>
      <c r="H102" s="668"/>
      <c r="I102" s="668"/>
      <c r="J102" s="668"/>
      <c r="K102" s="668"/>
      <c r="L102" s="668"/>
      <c r="M102" s="668"/>
      <c r="N102" s="668">
        <v>1</v>
      </c>
      <c r="O102" s="668">
        <v>331.42</v>
      </c>
      <c r="P102" s="681"/>
      <c r="Q102" s="669">
        <v>331.42</v>
      </c>
    </row>
    <row r="103" spans="1:17" ht="14.4" customHeight="1" x14ac:dyDescent="0.3">
      <c r="A103" s="664" t="s">
        <v>520</v>
      </c>
      <c r="B103" s="665" t="s">
        <v>5806</v>
      </c>
      <c r="C103" s="665" t="s">
        <v>5719</v>
      </c>
      <c r="D103" s="665" t="s">
        <v>5891</v>
      </c>
      <c r="E103" s="665" t="s">
        <v>5892</v>
      </c>
      <c r="F103" s="668"/>
      <c r="G103" s="668"/>
      <c r="H103" s="668"/>
      <c r="I103" s="668"/>
      <c r="J103" s="668">
        <v>1.3</v>
      </c>
      <c r="K103" s="668">
        <v>14682</v>
      </c>
      <c r="L103" s="668"/>
      <c r="M103" s="668">
        <v>11293.846153846154</v>
      </c>
      <c r="N103" s="668"/>
      <c r="O103" s="668"/>
      <c r="P103" s="681"/>
      <c r="Q103" s="669"/>
    </row>
    <row r="104" spans="1:17" ht="14.4" customHeight="1" x14ac:dyDescent="0.3">
      <c r="A104" s="664" t="s">
        <v>520</v>
      </c>
      <c r="B104" s="665" t="s">
        <v>5806</v>
      </c>
      <c r="C104" s="665" t="s">
        <v>5719</v>
      </c>
      <c r="D104" s="665" t="s">
        <v>5893</v>
      </c>
      <c r="E104" s="665" t="s">
        <v>3415</v>
      </c>
      <c r="F104" s="668"/>
      <c r="G104" s="668"/>
      <c r="H104" s="668"/>
      <c r="I104" s="668"/>
      <c r="J104" s="668"/>
      <c r="K104" s="668"/>
      <c r="L104" s="668"/>
      <c r="M104" s="668"/>
      <c r="N104" s="668">
        <v>6.4</v>
      </c>
      <c r="O104" s="668">
        <v>5054.9299999999994</v>
      </c>
      <c r="P104" s="681"/>
      <c r="Q104" s="669">
        <v>789.83281249999982</v>
      </c>
    </row>
    <row r="105" spans="1:17" ht="14.4" customHeight="1" x14ac:dyDescent="0.3">
      <c r="A105" s="664" t="s">
        <v>520</v>
      </c>
      <c r="B105" s="665" t="s">
        <v>5806</v>
      </c>
      <c r="C105" s="665" t="s">
        <v>5719</v>
      </c>
      <c r="D105" s="665" t="s">
        <v>5894</v>
      </c>
      <c r="E105" s="665" t="s">
        <v>3449</v>
      </c>
      <c r="F105" s="668"/>
      <c r="G105" s="668"/>
      <c r="H105" s="668"/>
      <c r="I105" s="668"/>
      <c r="J105" s="668"/>
      <c r="K105" s="668"/>
      <c r="L105" s="668"/>
      <c r="M105" s="668"/>
      <c r="N105" s="668">
        <v>7.1999999999999993</v>
      </c>
      <c r="O105" s="668">
        <v>11749.32</v>
      </c>
      <c r="P105" s="681"/>
      <c r="Q105" s="669">
        <v>1631.8500000000001</v>
      </c>
    </row>
    <row r="106" spans="1:17" ht="14.4" customHeight="1" x14ac:dyDescent="0.3">
      <c r="A106" s="664" t="s">
        <v>520</v>
      </c>
      <c r="B106" s="665" t="s">
        <v>5806</v>
      </c>
      <c r="C106" s="665" t="s">
        <v>5719</v>
      </c>
      <c r="D106" s="665" t="s">
        <v>5895</v>
      </c>
      <c r="E106" s="665" t="s">
        <v>3447</v>
      </c>
      <c r="F106" s="668"/>
      <c r="G106" s="668"/>
      <c r="H106" s="668"/>
      <c r="I106" s="668"/>
      <c r="J106" s="668"/>
      <c r="K106" s="668"/>
      <c r="L106" s="668"/>
      <c r="M106" s="668"/>
      <c r="N106" s="668">
        <v>66</v>
      </c>
      <c r="O106" s="668">
        <v>215406.7</v>
      </c>
      <c r="P106" s="681"/>
      <c r="Q106" s="669">
        <v>3263.7378787878788</v>
      </c>
    </row>
    <row r="107" spans="1:17" ht="14.4" customHeight="1" x14ac:dyDescent="0.3">
      <c r="A107" s="664" t="s">
        <v>520</v>
      </c>
      <c r="B107" s="665" t="s">
        <v>5806</v>
      </c>
      <c r="C107" s="665" t="s">
        <v>5719</v>
      </c>
      <c r="D107" s="665" t="s">
        <v>5896</v>
      </c>
      <c r="E107" s="665" t="s">
        <v>5897</v>
      </c>
      <c r="F107" s="668">
        <v>13</v>
      </c>
      <c r="G107" s="668">
        <v>446.81</v>
      </c>
      <c r="H107" s="668">
        <v>1</v>
      </c>
      <c r="I107" s="668">
        <v>34.369999999999997</v>
      </c>
      <c r="J107" s="668"/>
      <c r="K107" s="668"/>
      <c r="L107" s="668"/>
      <c r="M107" s="668"/>
      <c r="N107" s="668"/>
      <c r="O107" s="668"/>
      <c r="P107" s="681"/>
      <c r="Q107" s="669"/>
    </row>
    <row r="108" spans="1:17" ht="14.4" customHeight="1" x14ac:dyDescent="0.3">
      <c r="A108" s="664" t="s">
        <v>520</v>
      </c>
      <c r="B108" s="665" t="s">
        <v>5806</v>
      </c>
      <c r="C108" s="665" t="s">
        <v>5719</v>
      </c>
      <c r="D108" s="665" t="s">
        <v>5898</v>
      </c>
      <c r="E108" s="665" t="s">
        <v>5899</v>
      </c>
      <c r="F108" s="668">
        <v>0.75</v>
      </c>
      <c r="G108" s="668">
        <v>32908.800000000003</v>
      </c>
      <c r="H108" s="668">
        <v>1</v>
      </c>
      <c r="I108" s="668">
        <v>43878.400000000001</v>
      </c>
      <c r="J108" s="668"/>
      <c r="K108" s="668"/>
      <c r="L108" s="668"/>
      <c r="M108" s="668"/>
      <c r="N108" s="668"/>
      <c r="O108" s="668"/>
      <c r="P108" s="681"/>
      <c r="Q108" s="669"/>
    </row>
    <row r="109" spans="1:17" ht="14.4" customHeight="1" x14ac:dyDescent="0.3">
      <c r="A109" s="664" t="s">
        <v>520</v>
      </c>
      <c r="B109" s="665" t="s">
        <v>5806</v>
      </c>
      <c r="C109" s="665" t="s">
        <v>5900</v>
      </c>
      <c r="D109" s="665" t="s">
        <v>5901</v>
      </c>
      <c r="E109" s="665"/>
      <c r="F109" s="668">
        <v>1</v>
      </c>
      <c r="G109" s="668">
        <v>1215.8499999999999</v>
      </c>
      <c r="H109" s="668">
        <v>1</v>
      </c>
      <c r="I109" s="668">
        <v>1215.8499999999999</v>
      </c>
      <c r="J109" s="668"/>
      <c r="K109" s="668"/>
      <c r="L109" s="668"/>
      <c r="M109" s="668"/>
      <c r="N109" s="668"/>
      <c r="O109" s="668"/>
      <c r="P109" s="681"/>
      <c r="Q109" s="669"/>
    </row>
    <row r="110" spans="1:17" ht="14.4" customHeight="1" x14ac:dyDescent="0.3">
      <c r="A110" s="664" t="s">
        <v>520</v>
      </c>
      <c r="B110" s="665" t="s">
        <v>5806</v>
      </c>
      <c r="C110" s="665" t="s">
        <v>5900</v>
      </c>
      <c r="D110" s="665" t="s">
        <v>5902</v>
      </c>
      <c r="E110" s="665" t="s">
        <v>5903</v>
      </c>
      <c r="F110" s="668">
        <v>3</v>
      </c>
      <c r="G110" s="668">
        <v>5596.74</v>
      </c>
      <c r="H110" s="668">
        <v>1</v>
      </c>
      <c r="I110" s="668">
        <v>1865.58</v>
      </c>
      <c r="J110" s="668">
        <v>12</v>
      </c>
      <c r="K110" s="668">
        <v>22386.959999999999</v>
      </c>
      <c r="L110" s="668">
        <v>4</v>
      </c>
      <c r="M110" s="668">
        <v>1865.58</v>
      </c>
      <c r="N110" s="668">
        <v>17</v>
      </c>
      <c r="O110" s="668">
        <v>34110.67</v>
      </c>
      <c r="P110" s="681">
        <v>6.0947390802502888</v>
      </c>
      <c r="Q110" s="669">
        <v>2006.51</v>
      </c>
    </row>
    <row r="111" spans="1:17" ht="14.4" customHeight="1" x14ac:dyDescent="0.3">
      <c r="A111" s="664" t="s">
        <v>520</v>
      </c>
      <c r="B111" s="665" t="s">
        <v>5806</v>
      </c>
      <c r="C111" s="665" t="s">
        <v>5900</v>
      </c>
      <c r="D111" s="665" t="s">
        <v>5902</v>
      </c>
      <c r="E111" s="665"/>
      <c r="F111" s="668">
        <v>33</v>
      </c>
      <c r="G111" s="668">
        <v>61564.14</v>
      </c>
      <c r="H111" s="668">
        <v>1</v>
      </c>
      <c r="I111" s="668">
        <v>1865.58</v>
      </c>
      <c r="J111" s="668">
        <v>27</v>
      </c>
      <c r="K111" s="668">
        <v>50370.66</v>
      </c>
      <c r="L111" s="668">
        <v>0.81818181818181823</v>
      </c>
      <c r="M111" s="668">
        <v>1865.5800000000002</v>
      </c>
      <c r="N111" s="668">
        <v>55</v>
      </c>
      <c r="O111" s="668">
        <v>110325.81</v>
      </c>
      <c r="P111" s="681">
        <v>1.792046636239863</v>
      </c>
      <c r="Q111" s="669">
        <v>2005.9238181818182</v>
      </c>
    </row>
    <row r="112" spans="1:17" ht="14.4" customHeight="1" x14ac:dyDescent="0.3">
      <c r="A112" s="664" t="s">
        <v>520</v>
      </c>
      <c r="B112" s="665" t="s">
        <v>5806</v>
      </c>
      <c r="C112" s="665" t="s">
        <v>5900</v>
      </c>
      <c r="D112" s="665" t="s">
        <v>5904</v>
      </c>
      <c r="E112" s="665"/>
      <c r="F112" s="668"/>
      <c r="G112" s="668"/>
      <c r="H112" s="668"/>
      <c r="I112" s="668"/>
      <c r="J112" s="668">
        <v>2</v>
      </c>
      <c r="K112" s="668">
        <v>5457.42</v>
      </c>
      <c r="L112" s="668"/>
      <c r="M112" s="668">
        <v>2728.71</v>
      </c>
      <c r="N112" s="668"/>
      <c r="O112" s="668"/>
      <c r="P112" s="681"/>
      <c r="Q112" s="669"/>
    </row>
    <row r="113" spans="1:17" ht="14.4" customHeight="1" x14ac:dyDescent="0.3">
      <c r="A113" s="664" t="s">
        <v>520</v>
      </c>
      <c r="B113" s="665" t="s">
        <v>5806</v>
      </c>
      <c r="C113" s="665" t="s">
        <v>5900</v>
      </c>
      <c r="D113" s="665" t="s">
        <v>5905</v>
      </c>
      <c r="E113" s="665"/>
      <c r="F113" s="668"/>
      <c r="G113" s="668"/>
      <c r="H113" s="668"/>
      <c r="I113" s="668"/>
      <c r="J113" s="668"/>
      <c r="K113" s="668"/>
      <c r="L113" s="668"/>
      <c r="M113" s="668"/>
      <c r="N113" s="668">
        <v>1</v>
      </c>
      <c r="O113" s="668">
        <v>2006.51</v>
      </c>
      <c r="P113" s="681"/>
      <c r="Q113" s="669">
        <v>2006.51</v>
      </c>
    </row>
    <row r="114" spans="1:17" ht="14.4" customHeight="1" x14ac:dyDescent="0.3">
      <c r="A114" s="664" t="s">
        <v>520</v>
      </c>
      <c r="B114" s="665" t="s">
        <v>5806</v>
      </c>
      <c r="C114" s="665" t="s">
        <v>5900</v>
      </c>
      <c r="D114" s="665" t="s">
        <v>5906</v>
      </c>
      <c r="E114" s="665"/>
      <c r="F114" s="668">
        <v>7</v>
      </c>
      <c r="G114" s="668">
        <v>6478.99</v>
      </c>
      <c r="H114" s="668">
        <v>1</v>
      </c>
      <c r="I114" s="668">
        <v>925.56999999999994</v>
      </c>
      <c r="J114" s="668"/>
      <c r="K114" s="668"/>
      <c r="L114" s="668"/>
      <c r="M114" s="668"/>
      <c r="N114" s="668"/>
      <c r="O114" s="668"/>
      <c r="P114" s="681"/>
      <c r="Q114" s="669"/>
    </row>
    <row r="115" spans="1:17" ht="14.4" customHeight="1" x14ac:dyDescent="0.3">
      <c r="A115" s="664" t="s">
        <v>520</v>
      </c>
      <c r="B115" s="665" t="s">
        <v>5806</v>
      </c>
      <c r="C115" s="665" t="s">
        <v>5900</v>
      </c>
      <c r="D115" s="665" t="s">
        <v>5906</v>
      </c>
      <c r="E115" s="665" t="s">
        <v>5907</v>
      </c>
      <c r="F115" s="668"/>
      <c r="G115" s="668"/>
      <c r="H115" s="668"/>
      <c r="I115" s="668"/>
      <c r="J115" s="668">
        <v>2</v>
      </c>
      <c r="K115" s="668">
        <v>1851.14</v>
      </c>
      <c r="L115" s="668"/>
      <c r="M115" s="668">
        <v>925.57</v>
      </c>
      <c r="N115" s="668">
        <v>3</v>
      </c>
      <c r="O115" s="668">
        <v>3189.09</v>
      </c>
      <c r="P115" s="681"/>
      <c r="Q115" s="669">
        <v>1063.03</v>
      </c>
    </row>
    <row r="116" spans="1:17" ht="14.4" customHeight="1" x14ac:dyDescent="0.3">
      <c r="A116" s="664" t="s">
        <v>520</v>
      </c>
      <c r="B116" s="665" t="s">
        <v>5806</v>
      </c>
      <c r="C116" s="665" t="s">
        <v>5900</v>
      </c>
      <c r="D116" s="665" t="s">
        <v>5908</v>
      </c>
      <c r="E116" s="665"/>
      <c r="F116" s="668"/>
      <c r="G116" s="668"/>
      <c r="H116" s="668"/>
      <c r="I116" s="668"/>
      <c r="J116" s="668"/>
      <c r="K116" s="668"/>
      <c r="L116" s="668"/>
      <c r="M116" s="668"/>
      <c r="N116" s="668">
        <v>2</v>
      </c>
      <c r="O116" s="668">
        <v>483.62</v>
      </c>
      <c r="P116" s="681"/>
      <c r="Q116" s="669">
        <v>241.81</v>
      </c>
    </row>
    <row r="117" spans="1:17" ht="14.4" customHeight="1" x14ac:dyDescent="0.3">
      <c r="A117" s="664" t="s">
        <v>520</v>
      </c>
      <c r="B117" s="665" t="s">
        <v>5806</v>
      </c>
      <c r="C117" s="665" t="s">
        <v>5909</v>
      </c>
      <c r="D117" s="665" t="s">
        <v>5910</v>
      </c>
      <c r="E117" s="665" t="s">
        <v>5911</v>
      </c>
      <c r="F117" s="668">
        <v>1</v>
      </c>
      <c r="G117" s="668">
        <v>10348</v>
      </c>
      <c r="H117" s="668">
        <v>1</v>
      </c>
      <c r="I117" s="668">
        <v>10348</v>
      </c>
      <c r="J117" s="668"/>
      <c r="K117" s="668"/>
      <c r="L117" s="668"/>
      <c r="M117" s="668"/>
      <c r="N117" s="668"/>
      <c r="O117" s="668"/>
      <c r="P117" s="681"/>
      <c r="Q117" s="669"/>
    </row>
    <row r="118" spans="1:17" ht="14.4" customHeight="1" x14ac:dyDescent="0.3">
      <c r="A118" s="664" t="s">
        <v>520</v>
      </c>
      <c r="B118" s="665" t="s">
        <v>5806</v>
      </c>
      <c r="C118" s="665" t="s">
        <v>5909</v>
      </c>
      <c r="D118" s="665" t="s">
        <v>5912</v>
      </c>
      <c r="E118" s="665" t="s">
        <v>5913</v>
      </c>
      <c r="F118" s="668">
        <v>1</v>
      </c>
      <c r="G118" s="668">
        <v>4452.0600000000004</v>
      </c>
      <c r="H118" s="668">
        <v>1</v>
      </c>
      <c r="I118" s="668">
        <v>4452.0600000000004</v>
      </c>
      <c r="J118" s="668"/>
      <c r="K118" s="668"/>
      <c r="L118" s="668"/>
      <c r="M118" s="668"/>
      <c r="N118" s="668"/>
      <c r="O118" s="668"/>
      <c r="P118" s="681"/>
      <c r="Q118" s="669"/>
    </row>
    <row r="119" spans="1:17" ht="14.4" customHeight="1" x14ac:dyDescent="0.3">
      <c r="A119" s="664" t="s">
        <v>520</v>
      </c>
      <c r="B119" s="665" t="s">
        <v>5806</v>
      </c>
      <c r="C119" s="665" t="s">
        <v>5909</v>
      </c>
      <c r="D119" s="665" t="s">
        <v>5914</v>
      </c>
      <c r="E119" s="665" t="s">
        <v>5915</v>
      </c>
      <c r="F119" s="668"/>
      <c r="G119" s="668"/>
      <c r="H119" s="668"/>
      <c r="I119" s="668"/>
      <c r="J119" s="668">
        <v>1</v>
      </c>
      <c r="K119" s="668">
        <v>1707.31</v>
      </c>
      <c r="L119" s="668"/>
      <c r="M119" s="668">
        <v>1707.31</v>
      </c>
      <c r="N119" s="668">
        <v>4</v>
      </c>
      <c r="O119" s="668">
        <v>6829.24</v>
      </c>
      <c r="P119" s="681"/>
      <c r="Q119" s="669">
        <v>1707.31</v>
      </c>
    </row>
    <row r="120" spans="1:17" ht="14.4" customHeight="1" x14ac:dyDescent="0.3">
      <c r="A120" s="664" t="s">
        <v>520</v>
      </c>
      <c r="B120" s="665" t="s">
        <v>5806</v>
      </c>
      <c r="C120" s="665" t="s">
        <v>5725</v>
      </c>
      <c r="D120" s="665" t="s">
        <v>5916</v>
      </c>
      <c r="E120" s="665" t="s">
        <v>5917</v>
      </c>
      <c r="F120" s="668">
        <v>11476</v>
      </c>
      <c r="G120" s="668">
        <v>12567129</v>
      </c>
      <c r="H120" s="668">
        <v>1</v>
      </c>
      <c r="I120" s="668">
        <v>1095.0792087835482</v>
      </c>
      <c r="J120" s="668">
        <v>11835</v>
      </c>
      <c r="K120" s="668">
        <v>12987001</v>
      </c>
      <c r="L120" s="668">
        <v>1.0334103358054174</v>
      </c>
      <c r="M120" s="668">
        <v>1097.3384875369666</v>
      </c>
      <c r="N120" s="668">
        <v>11027</v>
      </c>
      <c r="O120" s="668">
        <v>11984763</v>
      </c>
      <c r="P120" s="681">
        <v>0.95365958286892738</v>
      </c>
      <c r="Q120" s="669">
        <v>1086.8561712161058</v>
      </c>
    </row>
    <row r="121" spans="1:17" ht="14.4" customHeight="1" x14ac:dyDescent="0.3">
      <c r="A121" s="664" t="s">
        <v>520</v>
      </c>
      <c r="B121" s="665" t="s">
        <v>5806</v>
      </c>
      <c r="C121" s="665" t="s">
        <v>5725</v>
      </c>
      <c r="D121" s="665" t="s">
        <v>5918</v>
      </c>
      <c r="E121" s="665" t="s">
        <v>5919</v>
      </c>
      <c r="F121" s="668">
        <v>43</v>
      </c>
      <c r="G121" s="668">
        <v>8066</v>
      </c>
      <c r="H121" s="668">
        <v>1</v>
      </c>
      <c r="I121" s="668">
        <v>187.58139534883722</v>
      </c>
      <c r="J121" s="668">
        <v>38</v>
      </c>
      <c r="K121" s="668">
        <v>7182</v>
      </c>
      <c r="L121" s="668">
        <v>0.89040416563352343</v>
      </c>
      <c r="M121" s="668">
        <v>189</v>
      </c>
      <c r="N121" s="668">
        <v>73</v>
      </c>
      <c r="O121" s="668">
        <v>14235</v>
      </c>
      <c r="P121" s="681">
        <v>1.7648152739895859</v>
      </c>
      <c r="Q121" s="669">
        <v>195</v>
      </c>
    </row>
    <row r="122" spans="1:17" ht="14.4" customHeight="1" x14ac:dyDescent="0.3">
      <c r="A122" s="664" t="s">
        <v>520</v>
      </c>
      <c r="B122" s="665" t="s">
        <v>5806</v>
      </c>
      <c r="C122" s="665" t="s">
        <v>5725</v>
      </c>
      <c r="D122" s="665" t="s">
        <v>5755</v>
      </c>
      <c r="E122" s="665" t="s">
        <v>5756</v>
      </c>
      <c r="F122" s="668">
        <v>651</v>
      </c>
      <c r="G122" s="668">
        <v>422781</v>
      </c>
      <c r="H122" s="668">
        <v>1</v>
      </c>
      <c r="I122" s="668">
        <v>649.43317972350235</v>
      </c>
      <c r="J122" s="668">
        <v>667</v>
      </c>
      <c r="K122" s="668">
        <v>435519</v>
      </c>
      <c r="L122" s="668">
        <v>1.030129073917702</v>
      </c>
      <c r="M122" s="668">
        <v>652.95202398800598</v>
      </c>
      <c r="N122" s="668">
        <v>784</v>
      </c>
      <c r="O122" s="668">
        <v>548864</v>
      </c>
      <c r="P122" s="681">
        <v>1.2982229570392236</v>
      </c>
      <c r="Q122" s="669">
        <v>700.08163265306121</v>
      </c>
    </row>
    <row r="123" spans="1:17" ht="14.4" customHeight="1" x14ac:dyDescent="0.3">
      <c r="A123" s="664" t="s">
        <v>520</v>
      </c>
      <c r="B123" s="665" t="s">
        <v>5806</v>
      </c>
      <c r="C123" s="665" t="s">
        <v>5725</v>
      </c>
      <c r="D123" s="665" t="s">
        <v>5757</v>
      </c>
      <c r="E123" s="665" t="s">
        <v>5758</v>
      </c>
      <c r="F123" s="668">
        <v>559</v>
      </c>
      <c r="G123" s="668">
        <v>232227</v>
      </c>
      <c r="H123" s="668">
        <v>1</v>
      </c>
      <c r="I123" s="668">
        <v>415.43291592128804</v>
      </c>
      <c r="J123" s="668">
        <v>570</v>
      </c>
      <c r="K123" s="668">
        <v>238810</v>
      </c>
      <c r="L123" s="668">
        <v>1.0283472636687379</v>
      </c>
      <c r="M123" s="668">
        <v>418.96491228070175</v>
      </c>
      <c r="N123" s="668">
        <v>520</v>
      </c>
      <c r="O123" s="668">
        <v>230580</v>
      </c>
      <c r="P123" s="681">
        <v>0.99290780141843971</v>
      </c>
      <c r="Q123" s="669">
        <v>443.42307692307691</v>
      </c>
    </row>
    <row r="124" spans="1:17" ht="14.4" customHeight="1" x14ac:dyDescent="0.3">
      <c r="A124" s="664" t="s">
        <v>520</v>
      </c>
      <c r="B124" s="665" t="s">
        <v>5806</v>
      </c>
      <c r="C124" s="665" t="s">
        <v>5725</v>
      </c>
      <c r="D124" s="665" t="s">
        <v>5759</v>
      </c>
      <c r="E124" s="665" t="s">
        <v>5760</v>
      </c>
      <c r="F124" s="668">
        <v>601</v>
      </c>
      <c r="G124" s="668">
        <v>125168</v>
      </c>
      <c r="H124" s="668">
        <v>1</v>
      </c>
      <c r="I124" s="668">
        <v>208.26622296173045</v>
      </c>
      <c r="J124" s="668">
        <v>606</v>
      </c>
      <c r="K124" s="668">
        <v>127248</v>
      </c>
      <c r="L124" s="668">
        <v>1.016617665857088</v>
      </c>
      <c r="M124" s="668">
        <v>209.98019801980197</v>
      </c>
      <c r="N124" s="668">
        <v>558</v>
      </c>
      <c r="O124" s="668">
        <v>123708</v>
      </c>
      <c r="P124" s="681">
        <v>0.98833567685031321</v>
      </c>
      <c r="Q124" s="669">
        <v>221.69892473118279</v>
      </c>
    </row>
    <row r="125" spans="1:17" ht="14.4" customHeight="1" x14ac:dyDescent="0.3">
      <c r="A125" s="664" t="s">
        <v>520</v>
      </c>
      <c r="B125" s="665" t="s">
        <v>5806</v>
      </c>
      <c r="C125" s="665" t="s">
        <v>5725</v>
      </c>
      <c r="D125" s="665" t="s">
        <v>5920</v>
      </c>
      <c r="E125" s="665" t="s">
        <v>5921</v>
      </c>
      <c r="F125" s="668">
        <v>0</v>
      </c>
      <c r="G125" s="668">
        <v>0</v>
      </c>
      <c r="H125" s="668"/>
      <c r="I125" s="668"/>
      <c r="J125" s="668">
        <v>0</v>
      </c>
      <c r="K125" s="668">
        <v>0</v>
      </c>
      <c r="L125" s="668"/>
      <c r="M125" s="668"/>
      <c r="N125" s="668">
        <v>0</v>
      </c>
      <c r="O125" s="668">
        <v>0</v>
      </c>
      <c r="P125" s="681"/>
      <c r="Q125" s="669"/>
    </row>
    <row r="126" spans="1:17" ht="14.4" customHeight="1" x14ac:dyDescent="0.3">
      <c r="A126" s="664" t="s">
        <v>520</v>
      </c>
      <c r="B126" s="665" t="s">
        <v>5806</v>
      </c>
      <c r="C126" s="665" t="s">
        <v>5725</v>
      </c>
      <c r="D126" s="665" t="s">
        <v>5922</v>
      </c>
      <c r="E126" s="665" t="s">
        <v>5923</v>
      </c>
      <c r="F126" s="668">
        <v>492</v>
      </c>
      <c r="G126" s="668">
        <v>0</v>
      </c>
      <c r="H126" s="668"/>
      <c r="I126" s="668">
        <v>0</v>
      </c>
      <c r="J126" s="668">
        <v>623</v>
      </c>
      <c r="K126" s="668">
        <v>0</v>
      </c>
      <c r="L126" s="668"/>
      <c r="M126" s="668">
        <v>0</v>
      </c>
      <c r="N126" s="668">
        <v>413</v>
      </c>
      <c r="O126" s="668">
        <v>0</v>
      </c>
      <c r="P126" s="681"/>
      <c r="Q126" s="669">
        <v>0</v>
      </c>
    </row>
    <row r="127" spans="1:17" ht="14.4" customHeight="1" x14ac:dyDescent="0.3">
      <c r="A127" s="664" t="s">
        <v>520</v>
      </c>
      <c r="B127" s="665" t="s">
        <v>5806</v>
      </c>
      <c r="C127" s="665" t="s">
        <v>5725</v>
      </c>
      <c r="D127" s="665" t="s">
        <v>5736</v>
      </c>
      <c r="E127" s="665" t="s">
        <v>5737</v>
      </c>
      <c r="F127" s="668">
        <v>718</v>
      </c>
      <c r="G127" s="668">
        <v>236400</v>
      </c>
      <c r="H127" s="668">
        <v>1</v>
      </c>
      <c r="I127" s="668">
        <v>329.24791086350973</v>
      </c>
      <c r="J127" s="668">
        <v>747</v>
      </c>
      <c r="K127" s="668">
        <v>247255</v>
      </c>
      <c r="L127" s="668">
        <v>1.0459179357021997</v>
      </c>
      <c r="M127" s="668">
        <v>330.99732262382867</v>
      </c>
      <c r="N127" s="668">
        <v>822</v>
      </c>
      <c r="O127" s="668">
        <v>290965</v>
      </c>
      <c r="P127" s="681">
        <v>1.23081641285956</v>
      </c>
      <c r="Q127" s="669">
        <v>353.97201946472018</v>
      </c>
    </row>
    <row r="128" spans="1:17" ht="14.4" customHeight="1" x14ac:dyDescent="0.3">
      <c r="A128" s="664" t="s">
        <v>520</v>
      </c>
      <c r="B128" s="665" t="s">
        <v>5806</v>
      </c>
      <c r="C128" s="665" t="s">
        <v>5725</v>
      </c>
      <c r="D128" s="665" t="s">
        <v>5924</v>
      </c>
      <c r="E128" s="665" t="s">
        <v>5925</v>
      </c>
      <c r="F128" s="668">
        <v>5</v>
      </c>
      <c r="G128" s="668">
        <v>285</v>
      </c>
      <c r="H128" s="668">
        <v>1</v>
      </c>
      <c r="I128" s="668">
        <v>57</v>
      </c>
      <c r="J128" s="668"/>
      <c r="K128" s="668"/>
      <c r="L128" s="668"/>
      <c r="M128" s="668"/>
      <c r="N128" s="668">
        <v>1</v>
      </c>
      <c r="O128" s="668">
        <v>58</v>
      </c>
      <c r="P128" s="681">
        <v>0.20350877192982456</v>
      </c>
      <c r="Q128" s="669">
        <v>58</v>
      </c>
    </row>
    <row r="129" spans="1:17" ht="14.4" customHeight="1" x14ac:dyDescent="0.3">
      <c r="A129" s="664" t="s">
        <v>520</v>
      </c>
      <c r="B129" s="665" t="s">
        <v>5806</v>
      </c>
      <c r="C129" s="665" t="s">
        <v>5725</v>
      </c>
      <c r="D129" s="665" t="s">
        <v>5926</v>
      </c>
      <c r="E129" s="665" t="s">
        <v>5927</v>
      </c>
      <c r="F129" s="668">
        <v>14</v>
      </c>
      <c r="G129" s="668">
        <v>0</v>
      </c>
      <c r="H129" s="668"/>
      <c r="I129" s="668">
        <v>0</v>
      </c>
      <c r="J129" s="668"/>
      <c r="K129" s="668"/>
      <c r="L129" s="668"/>
      <c r="M129" s="668"/>
      <c r="N129" s="668">
        <v>4</v>
      </c>
      <c r="O129" s="668">
        <v>0</v>
      </c>
      <c r="P129" s="681"/>
      <c r="Q129" s="669">
        <v>0</v>
      </c>
    </row>
    <row r="130" spans="1:17" ht="14.4" customHeight="1" x14ac:dyDescent="0.3">
      <c r="A130" s="664" t="s">
        <v>520</v>
      </c>
      <c r="B130" s="665" t="s">
        <v>5806</v>
      </c>
      <c r="C130" s="665" t="s">
        <v>5725</v>
      </c>
      <c r="D130" s="665" t="s">
        <v>5928</v>
      </c>
      <c r="E130" s="665" t="s">
        <v>5929</v>
      </c>
      <c r="F130" s="668">
        <v>7</v>
      </c>
      <c r="G130" s="668">
        <v>0</v>
      </c>
      <c r="H130" s="668"/>
      <c r="I130" s="668">
        <v>0</v>
      </c>
      <c r="J130" s="668">
        <v>13</v>
      </c>
      <c r="K130" s="668">
        <v>0</v>
      </c>
      <c r="L130" s="668"/>
      <c r="M130" s="668">
        <v>0</v>
      </c>
      <c r="N130" s="668"/>
      <c r="O130" s="668"/>
      <c r="P130" s="681"/>
      <c r="Q130" s="669"/>
    </row>
    <row r="131" spans="1:17" ht="14.4" customHeight="1" x14ac:dyDescent="0.3">
      <c r="A131" s="664" t="s">
        <v>520</v>
      </c>
      <c r="B131" s="665" t="s">
        <v>5806</v>
      </c>
      <c r="C131" s="665" t="s">
        <v>5725</v>
      </c>
      <c r="D131" s="665" t="s">
        <v>5930</v>
      </c>
      <c r="E131" s="665" t="s">
        <v>5931</v>
      </c>
      <c r="F131" s="668">
        <v>3</v>
      </c>
      <c r="G131" s="668">
        <v>684</v>
      </c>
      <c r="H131" s="668">
        <v>1</v>
      </c>
      <c r="I131" s="668">
        <v>228</v>
      </c>
      <c r="J131" s="668">
        <v>2</v>
      </c>
      <c r="K131" s="668">
        <v>458</v>
      </c>
      <c r="L131" s="668">
        <v>0.66959064327485385</v>
      </c>
      <c r="M131" s="668">
        <v>229</v>
      </c>
      <c r="N131" s="668">
        <v>7</v>
      </c>
      <c r="O131" s="668">
        <v>1645</v>
      </c>
      <c r="P131" s="681">
        <v>2.4049707602339181</v>
      </c>
      <c r="Q131" s="669">
        <v>235</v>
      </c>
    </row>
    <row r="132" spans="1:17" ht="14.4" customHeight="1" x14ac:dyDescent="0.3">
      <c r="A132" s="664" t="s">
        <v>520</v>
      </c>
      <c r="B132" s="665" t="s">
        <v>5932</v>
      </c>
      <c r="C132" s="665" t="s">
        <v>5725</v>
      </c>
      <c r="D132" s="665" t="s">
        <v>5933</v>
      </c>
      <c r="E132" s="665" t="s">
        <v>5934</v>
      </c>
      <c r="F132" s="668"/>
      <c r="G132" s="668"/>
      <c r="H132" s="668"/>
      <c r="I132" s="668"/>
      <c r="J132" s="668">
        <v>1</v>
      </c>
      <c r="K132" s="668">
        <v>4389</v>
      </c>
      <c r="L132" s="668"/>
      <c r="M132" s="668">
        <v>4389</v>
      </c>
      <c r="N132" s="668"/>
      <c r="O132" s="668"/>
      <c r="P132" s="681"/>
      <c r="Q132" s="669"/>
    </row>
    <row r="133" spans="1:17" ht="14.4" customHeight="1" x14ac:dyDescent="0.3">
      <c r="A133" s="664" t="s">
        <v>520</v>
      </c>
      <c r="B133" s="665" t="s">
        <v>5935</v>
      </c>
      <c r="C133" s="665" t="s">
        <v>5725</v>
      </c>
      <c r="D133" s="665" t="s">
        <v>5936</v>
      </c>
      <c r="E133" s="665" t="s">
        <v>5937</v>
      </c>
      <c r="F133" s="668">
        <v>1</v>
      </c>
      <c r="G133" s="668">
        <v>1889</v>
      </c>
      <c r="H133" s="668">
        <v>1</v>
      </c>
      <c r="I133" s="668">
        <v>1889</v>
      </c>
      <c r="J133" s="668">
        <v>1</v>
      </c>
      <c r="K133" s="668">
        <v>1904</v>
      </c>
      <c r="L133" s="668">
        <v>1.007940709370037</v>
      </c>
      <c r="M133" s="668">
        <v>1904</v>
      </c>
      <c r="N133" s="668">
        <v>4</v>
      </c>
      <c r="O133" s="668">
        <v>7856</v>
      </c>
      <c r="P133" s="681">
        <v>4.1588141874007407</v>
      </c>
      <c r="Q133" s="669">
        <v>1964</v>
      </c>
    </row>
    <row r="134" spans="1:17" ht="14.4" customHeight="1" x14ac:dyDescent="0.3">
      <c r="A134" s="664" t="s">
        <v>520</v>
      </c>
      <c r="B134" s="665" t="s">
        <v>5935</v>
      </c>
      <c r="C134" s="665" t="s">
        <v>5725</v>
      </c>
      <c r="D134" s="665" t="s">
        <v>5938</v>
      </c>
      <c r="E134" s="665" t="s">
        <v>5939</v>
      </c>
      <c r="F134" s="668"/>
      <c r="G134" s="668"/>
      <c r="H134" s="668"/>
      <c r="I134" s="668"/>
      <c r="J134" s="668">
        <v>1</v>
      </c>
      <c r="K134" s="668">
        <v>2698</v>
      </c>
      <c r="L134" s="668"/>
      <c r="M134" s="668">
        <v>2698</v>
      </c>
      <c r="N134" s="668"/>
      <c r="O134" s="668"/>
      <c r="P134" s="681"/>
      <c r="Q134" s="669"/>
    </row>
    <row r="135" spans="1:17" ht="14.4" customHeight="1" x14ac:dyDescent="0.3">
      <c r="A135" s="664" t="s">
        <v>520</v>
      </c>
      <c r="B135" s="665" t="s">
        <v>5935</v>
      </c>
      <c r="C135" s="665" t="s">
        <v>5725</v>
      </c>
      <c r="D135" s="665" t="s">
        <v>5940</v>
      </c>
      <c r="E135" s="665" t="s">
        <v>5941</v>
      </c>
      <c r="F135" s="668">
        <v>1</v>
      </c>
      <c r="G135" s="668">
        <v>0</v>
      </c>
      <c r="H135" s="668"/>
      <c r="I135" s="668">
        <v>0</v>
      </c>
      <c r="J135" s="668"/>
      <c r="K135" s="668"/>
      <c r="L135" s="668"/>
      <c r="M135" s="668"/>
      <c r="N135" s="668">
        <v>1</v>
      </c>
      <c r="O135" s="668">
        <v>0</v>
      </c>
      <c r="P135" s="681"/>
      <c r="Q135" s="669">
        <v>0</v>
      </c>
    </row>
    <row r="136" spans="1:17" ht="14.4" customHeight="1" x14ac:dyDescent="0.3">
      <c r="A136" s="664" t="s">
        <v>520</v>
      </c>
      <c r="B136" s="665" t="s">
        <v>5935</v>
      </c>
      <c r="C136" s="665" t="s">
        <v>5725</v>
      </c>
      <c r="D136" s="665" t="s">
        <v>5942</v>
      </c>
      <c r="E136" s="665" t="s">
        <v>5943</v>
      </c>
      <c r="F136" s="668">
        <v>1</v>
      </c>
      <c r="G136" s="668">
        <v>0</v>
      </c>
      <c r="H136" s="668"/>
      <c r="I136" s="668">
        <v>0</v>
      </c>
      <c r="J136" s="668"/>
      <c r="K136" s="668"/>
      <c r="L136" s="668"/>
      <c r="M136" s="668"/>
      <c r="N136" s="668">
        <v>1</v>
      </c>
      <c r="O136" s="668">
        <v>0</v>
      </c>
      <c r="P136" s="681"/>
      <c r="Q136" s="669">
        <v>0</v>
      </c>
    </row>
    <row r="137" spans="1:17" ht="14.4" customHeight="1" x14ac:dyDescent="0.3">
      <c r="A137" s="664" t="s">
        <v>520</v>
      </c>
      <c r="B137" s="665" t="s">
        <v>5935</v>
      </c>
      <c r="C137" s="665" t="s">
        <v>5725</v>
      </c>
      <c r="D137" s="665" t="s">
        <v>5944</v>
      </c>
      <c r="E137" s="665" t="s">
        <v>5945</v>
      </c>
      <c r="F137" s="668"/>
      <c r="G137" s="668"/>
      <c r="H137" s="668"/>
      <c r="I137" s="668"/>
      <c r="J137" s="668"/>
      <c r="K137" s="668"/>
      <c r="L137" s="668"/>
      <c r="M137" s="668"/>
      <c r="N137" s="668">
        <v>1</v>
      </c>
      <c r="O137" s="668">
        <v>0</v>
      </c>
      <c r="P137" s="681"/>
      <c r="Q137" s="669">
        <v>0</v>
      </c>
    </row>
    <row r="138" spans="1:17" ht="14.4" customHeight="1" x14ac:dyDescent="0.3">
      <c r="A138" s="664" t="s">
        <v>520</v>
      </c>
      <c r="B138" s="665" t="s">
        <v>5935</v>
      </c>
      <c r="C138" s="665" t="s">
        <v>5725</v>
      </c>
      <c r="D138" s="665" t="s">
        <v>5946</v>
      </c>
      <c r="E138" s="665" t="s">
        <v>5947</v>
      </c>
      <c r="F138" s="668"/>
      <c r="G138" s="668"/>
      <c r="H138" s="668"/>
      <c r="I138" s="668"/>
      <c r="J138" s="668">
        <v>1</v>
      </c>
      <c r="K138" s="668">
        <v>707</v>
      </c>
      <c r="L138" s="668"/>
      <c r="M138" s="668">
        <v>707</v>
      </c>
      <c r="N138" s="668"/>
      <c r="O138" s="668"/>
      <c r="P138" s="681"/>
      <c r="Q138" s="669"/>
    </row>
    <row r="139" spans="1:17" ht="14.4" customHeight="1" x14ac:dyDescent="0.3">
      <c r="A139" s="664" t="s">
        <v>520</v>
      </c>
      <c r="B139" s="665" t="s">
        <v>5935</v>
      </c>
      <c r="C139" s="665" t="s">
        <v>5725</v>
      </c>
      <c r="D139" s="665" t="s">
        <v>5948</v>
      </c>
      <c r="E139" s="665" t="s">
        <v>5949</v>
      </c>
      <c r="F139" s="668">
        <v>1</v>
      </c>
      <c r="G139" s="668">
        <v>0</v>
      </c>
      <c r="H139" s="668"/>
      <c r="I139" s="668">
        <v>0</v>
      </c>
      <c r="J139" s="668"/>
      <c r="K139" s="668"/>
      <c r="L139" s="668"/>
      <c r="M139" s="668"/>
      <c r="N139" s="668">
        <v>1</v>
      </c>
      <c r="O139" s="668">
        <v>0</v>
      </c>
      <c r="P139" s="681"/>
      <c r="Q139" s="669">
        <v>0</v>
      </c>
    </row>
    <row r="140" spans="1:17" ht="14.4" customHeight="1" x14ac:dyDescent="0.3">
      <c r="A140" s="664" t="s">
        <v>520</v>
      </c>
      <c r="B140" s="665" t="s">
        <v>5935</v>
      </c>
      <c r="C140" s="665" t="s">
        <v>5725</v>
      </c>
      <c r="D140" s="665" t="s">
        <v>5950</v>
      </c>
      <c r="E140" s="665" t="s">
        <v>5951</v>
      </c>
      <c r="F140" s="668"/>
      <c r="G140" s="668"/>
      <c r="H140" s="668"/>
      <c r="I140" s="668"/>
      <c r="J140" s="668"/>
      <c r="K140" s="668"/>
      <c r="L140" s="668"/>
      <c r="M140" s="668"/>
      <c r="N140" s="668">
        <v>1</v>
      </c>
      <c r="O140" s="668">
        <v>86</v>
      </c>
      <c r="P140" s="681"/>
      <c r="Q140" s="669">
        <v>86</v>
      </c>
    </row>
    <row r="141" spans="1:17" ht="14.4" customHeight="1" x14ac:dyDescent="0.3">
      <c r="A141" s="664" t="s">
        <v>520</v>
      </c>
      <c r="B141" s="665" t="s">
        <v>5935</v>
      </c>
      <c r="C141" s="665" t="s">
        <v>5725</v>
      </c>
      <c r="D141" s="665" t="s">
        <v>5952</v>
      </c>
      <c r="E141" s="665" t="s">
        <v>5953</v>
      </c>
      <c r="F141" s="668">
        <v>1</v>
      </c>
      <c r="G141" s="668">
        <v>2661</v>
      </c>
      <c r="H141" s="668">
        <v>1</v>
      </c>
      <c r="I141" s="668">
        <v>2661</v>
      </c>
      <c r="J141" s="668"/>
      <c r="K141" s="668"/>
      <c r="L141" s="668"/>
      <c r="M141" s="668"/>
      <c r="N141" s="668">
        <v>1</v>
      </c>
      <c r="O141" s="668">
        <v>2736</v>
      </c>
      <c r="P141" s="681">
        <v>1.0281848928974069</v>
      </c>
      <c r="Q141" s="669">
        <v>2736</v>
      </c>
    </row>
    <row r="142" spans="1:17" ht="14.4" customHeight="1" x14ac:dyDescent="0.3">
      <c r="A142" s="664" t="s">
        <v>520</v>
      </c>
      <c r="B142" s="665" t="s">
        <v>5935</v>
      </c>
      <c r="C142" s="665" t="s">
        <v>5725</v>
      </c>
      <c r="D142" s="665" t="s">
        <v>5954</v>
      </c>
      <c r="E142" s="665" t="s">
        <v>5955</v>
      </c>
      <c r="F142" s="668">
        <v>1</v>
      </c>
      <c r="G142" s="668">
        <v>0</v>
      </c>
      <c r="H142" s="668"/>
      <c r="I142" s="668">
        <v>0</v>
      </c>
      <c r="J142" s="668"/>
      <c r="K142" s="668"/>
      <c r="L142" s="668"/>
      <c r="M142" s="668"/>
      <c r="N142" s="668">
        <v>1</v>
      </c>
      <c r="O142" s="668">
        <v>0</v>
      </c>
      <c r="P142" s="681"/>
      <c r="Q142" s="669">
        <v>0</v>
      </c>
    </row>
    <row r="143" spans="1:17" ht="14.4" customHeight="1" x14ac:dyDescent="0.3">
      <c r="A143" s="664" t="s">
        <v>520</v>
      </c>
      <c r="B143" s="665" t="s">
        <v>5935</v>
      </c>
      <c r="C143" s="665" t="s">
        <v>5725</v>
      </c>
      <c r="D143" s="665" t="s">
        <v>5956</v>
      </c>
      <c r="E143" s="665" t="s">
        <v>5957</v>
      </c>
      <c r="F143" s="668">
        <v>1</v>
      </c>
      <c r="G143" s="668">
        <v>0</v>
      </c>
      <c r="H143" s="668"/>
      <c r="I143" s="668">
        <v>0</v>
      </c>
      <c r="J143" s="668"/>
      <c r="K143" s="668"/>
      <c r="L143" s="668"/>
      <c r="M143" s="668"/>
      <c r="N143" s="668">
        <v>1</v>
      </c>
      <c r="O143" s="668">
        <v>0</v>
      </c>
      <c r="P143" s="681"/>
      <c r="Q143" s="669">
        <v>0</v>
      </c>
    </row>
    <row r="144" spans="1:17" ht="14.4" customHeight="1" x14ac:dyDescent="0.3">
      <c r="A144" s="664" t="s">
        <v>520</v>
      </c>
      <c r="B144" s="665" t="s">
        <v>5935</v>
      </c>
      <c r="C144" s="665" t="s">
        <v>5725</v>
      </c>
      <c r="D144" s="665" t="s">
        <v>5958</v>
      </c>
      <c r="E144" s="665" t="s">
        <v>5959</v>
      </c>
      <c r="F144" s="668">
        <v>1</v>
      </c>
      <c r="G144" s="668">
        <v>3219</v>
      </c>
      <c r="H144" s="668">
        <v>1</v>
      </c>
      <c r="I144" s="668">
        <v>3219</v>
      </c>
      <c r="J144" s="668"/>
      <c r="K144" s="668"/>
      <c r="L144" s="668"/>
      <c r="M144" s="668"/>
      <c r="N144" s="668"/>
      <c r="O144" s="668"/>
      <c r="P144" s="681"/>
      <c r="Q144" s="669"/>
    </row>
    <row r="145" spans="1:17" ht="14.4" customHeight="1" x14ac:dyDescent="0.3">
      <c r="A145" s="664" t="s">
        <v>520</v>
      </c>
      <c r="B145" s="665" t="s">
        <v>5960</v>
      </c>
      <c r="C145" s="665" t="s">
        <v>5725</v>
      </c>
      <c r="D145" s="665" t="s">
        <v>5961</v>
      </c>
      <c r="E145" s="665" t="s">
        <v>5962</v>
      </c>
      <c r="F145" s="668">
        <v>1</v>
      </c>
      <c r="G145" s="668">
        <v>118</v>
      </c>
      <c r="H145" s="668">
        <v>1</v>
      </c>
      <c r="I145" s="668">
        <v>118</v>
      </c>
      <c r="J145" s="668"/>
      <c r="K145" s="668"/>
      <c r="L145" s="668"/>
      <c r="M145" s="668"/>
      <c r="N145" s="668"/>
      <c r="O145" s="668"/>
      <c r="P145" s="681"/>
      <c r="Q145" s="669"/>
    </row>
    <row r="146" spans="1:17" ht="14.4" customHeight="1" x14ac:dyDescent="0.3">
      <c r="A146" s="664" t="s">
        <v>520</v>
      </c>
      <c r="B146" s="665" t="s">
        <v>5963</v>
      </c>
      <c r="C146" s="665" t="s">
        <v>5725</v>
      </c>
      <c r="D146" s="665" t="s">
        <v>5964</v>
      </c>
      <c r="E146" s="665" t="s">
        <v>5965</v>
      </c>
      <c r="F146" s="668">
        <v>1</v>
      </c>
      <c r="G146" s="668">
        <v>485</v>
      </c>
      <c r="H146" s="668">
        <v>1</v>
      </c>
      <c r="I146" s="668">
        <v>485</v>
      </c>
      <c r="J146" s="668"/>
      <c r="K146" s="668"/>
      <c r="L146" s="668"/>
      <c r="M146" s="668"/>
      <c r="N146" s="668"/>
      <c r="O146" s="668"/>
      <c r="P146" s="681"/>
      <c r="Q146" s="669"/>
    </row>
    <row r="147" spans="1:17" ht="14.4" customHeight="1" x14ac:dyDescent="0.3">
      <c r="A147" s="664" t="s">
        <v>520</v>
      </c>
      <c r="B147" s="665" t="s">
        <v>5963</v>
      </c>
      <c r="C147" s="665" t="s">
        <v>5725</v>
      </c>
      <c r="D147" s="665" t="s">
        <v>5950</v>
      </c>
      <c r="E147" s="665" t="s">
        <v>5951</v>
      </c>
      <c r="F147" s="668">
        <v>1</v>
      </c>
      <c r="G147" s="668">
        <v>82</v>
      </c>
      <c r="H147" s="668">
        <v>1</v>
      </c>
      <c r="I147" s="668">
        <v>82</v>
      </c>
      <c r="J147" s="668"/>
      <c r="K147" s="668"/>
      <c r="L147" s="668"/>
      <c r="M147" s="668"/>
      <c r="N147" s="668"/>
      <c r="O147" s="668"/>
      <c r="P147" s="681"/>
      <c r="Q147" s="669"/>
    </row>
    <row r="148" spans="1:17" ht="14.4" customHeight="1" x14ac:dyDescent="0.3">
      <c r="A148" s="664" t="s">
        <v>520</v>
      </c>
      <c r="B148" s="665" t="s">
        <v>5963</v>
      </c>
      <c r="C148" s="665" t="s">
        <v>5725</v>
      </c>
      <c r="D148" s="665" t="s">
        <v>5966</v>
      </c>
      <c r="E148" s="665" t="s">
        <v>5967</v>
      </c>
      <c r="F148" s="668">
        <v>1</v>
      </c>
      <c r="G148" s="668">
        <v>242</v>
      </c>
      <c r="H148" s="668">
        <v>1</v>
      </c>
      <c r="I148" s="668">
        <v>242</v>
      </c>
      <c r="J148" s="668"/>
      <c r="K148" s="668"/>
      <c r="L148" s="668"/>
      <c r="M148" s="668"/>
      <c r="N148" s="668"/>
      <c r="O148" s="668"/>
      <c r="P148" s="681"/>
      <c r="Q148" s="669"/>
    </row>
    <row r="149" spans="1:17" ht="14.4" customHeight="1" x14ac:dyDescent="0.3">
      <c r="A149" s="664" t="s">
        <v>520</v>
      </c>
      <c r="B149" s="665" t="s">
        <v>5963</v>
      </c>
      <c r="C149" s="665" t="s">
        <v>5725</v>
      </c>
      <c r="D149" s="665" t="s">
        <v>5968</v>
      </c>
      <c r="E149" s="665" t="s">
        <v>5969</v>
      </c>
      <c r="F149" s="668">
        <v>1</v>
      </c>
      <c r="G149" s="668">
        <v>883</v>
      </c>
      <c r="H149" s="668">
        <v>1</v>
      </c>
      <c r="I149" s="668">
        <v>883</v>
      </c>
      <c r="J149" s="668"/>
      <c r="K149" s="668"/>
      <c r="L149" s="668"/>
      <c r="M149" s="668"/>
      <c r="N149" s="668"/>
      <c r="O149" s="668"/>
      <c r="P149" s="681"/>
      <c r="Q149" s="669"/>
    </row>
    <row r="150" spans="1:17" ht="14.4" customHeight="1" x14ac:dyDescent="0.3">
      <c r="A150" s="664" t="s">
        <v>520</v>
      </c>
      <c r="B150" s="665" t="s">
        <v>5970</v>
      </c>
      <c r="C150" s="665" t="s">
        <v>5725</v>
      </c>
      <c r="D150" s="665" t="s">
        <v>5971</v>
      </c>
      <c r="E150" s="665" t="s">
        <v>5972</v>
      </c>
      <c r="F150" s="668">
        <v>1</v>
      </c>
      <c r="G150" s="668">
        <v>0</v>
      </c>
      <c r="H150" s="668"/>
      <c r="I150" s="668">
        <v>0</v>
      </c>
      <c r="J150" s="668"/>
      <c r="K150" s="668"/>
      <c r="L150" s="668"/>
      <c r="M150" s="668"/>
      <c r="N150" s="668"/>
      <c r="O150" s="668"/>
      <c r="P150" s="681"/>
      <c r="Q150" s="669"/>
    </row>
    <row r="151" spans="1:17" ht="14.4" customHeight="1" x14ac:dyDescent="0.3">
      <c r="A151" s="664" t="s">
        <v>520</v>
      </c>
      <c r="B151" s="665" t="s">
        <v>5970</v>
      </c>
      <c r="C151" s="665" t="s">
        <v>5725</v>
      </c>
      <c r="D151" s="665" t="s">
        <v>5973</v>
      </c>
      <c r="E151" s="665" t="s">
        <v>5974</v>
      </c>
      <c r="F151" s="668">
        <v>1</v>
      </c>
      <c r="G151" s="668">
        <v>0</v>
      </c>
      <c r="H151" s="668"/>
      <c r="I151" s="668">
        <v>0</v>
      </c>
      <c r="J151" s="668"/>
      <c r="K151" s="668"/>
      <c r="L151" s="668"/>
      <c r="M151" s="668"/>
      <c r="N151" s="668"/>
      <c r="O151" s="668"/>
      <c r="P151" s="681"/>
      <c r="Q151" s="669"/>
    </row>
    <row r="152" spans="1:17" ht="14.4" customHeight="1" x14ac:dyDescent="0.3">
      <c r="A152" s="664" t="s">
        <v>520</v>
      </c>
      <c r="B152" s="665" t="s">
        <v>5970</v>
      </c>
      <c r="C152" s="665" t="s">
        <v>5725</v>
      </c>
      <c r="D152" s="665" t="s">
        <v>5975</v>
      </c>
      <c r="E152" s="665" t="s">
        <v>5976</v>
      </c>
      <c r="F152" s="668">
        <v>1</v>
      </c>
      <c r="G152" s="668">
        <v>4674</v>
      </c>
      <c r="H152" s="668">
        <v>1</v>
      </c>
      <c r="I152" s="668">
        <v>4674</v>
      </c>
      <c r="J152" s="668"/>
      <c r="K152" s="668"/>
      <c r="L152" s="668"/>
      <c r="M152" s="668"/>
      <c r="N152" s="668"/>
      <c r="O152" s="668"/>
      <c r="P152" s="681"/>
      <c r="Q152" s="669"/>
    </row>
    <row r="153" spans="1:17" ht="14.4" customHeight="1" x14ac:dyDescent="0.3">
      <c r="A153" s="664" t="s">
        <v>5977</v>
      </c>
      <c r="B153" s="665" t="s">
        <v>5748</v>
      </c>
      <c r="C153" s="665" t="s">
        <v>5725</v>
      </c>
      <c r="D153" s="665" t="s">
        <v>5726</v>
      </c>
      <c r="E153" s="665" t="s">
        <v>5727</v>
      </c>
      <c r="F153" s="668">
        <v>2</v>
      </c>
      <c r="G153" s="668">
        <v>69</v>
      </c>
      <c r="H153" s="668">
        <v>1</v>
      </c>
      <c r="I153" s="668">
        <v>34.5</v>
      </c>
      <c r="J153" s="668">
        <v>1</v>
      </c>
      <c r="K153" s="668">
        <v>35</v>
      </c>
      <c r="L153" s="668">
        <v>0.50724637681159424</v>
      </c>
      <c r="M153" s="668">
        <v>35</v>
      </c>
      <c r="N153" s="668">
        <v>2</v>
      </c>
      <c r="O153" s="668">
        <v>74</v>
      </c>
      <c r="P153" s="681">
        <v>1.0724637681159421</v>
      </c>
      <c r="Q153" s="669">
        <v>37</v>
      </c>
    </row>
    <row r="154" spans="1:17" ht="14.4" customHeight="1" x14ac:dyDescent="0.3">
      <c r="A154" s="664" t="s">
        <v>5977</v>
      </c>
      <c r="B154" s="665" t="s">
        <v>5748</v>
      </c>
      <c r="C154" s="665" t="s">
        <v>5725</v>
      </c>
      <c r="D154" s="665" t="s">
        <v>5736</v>
      </c>
      <c r="E154" s="665" t="s">
        <v>5737</v>
      </c>
      <c r="F154" s="668">
        <v>152</v>
      </c>
      <c r="G154" s="668">
        <v>50061</v>
      </c>
      <c r="H154" s="668">
        <v>1</v>
      </c>
      <c r="I154" s="668">
        <v>329.3486842105263</v>
      </c>
      <c r="J154" s="668">
        <v>158</v>
      </c>
      <c r="K154" s="668">
        <v>52298</v>
      </c>
      <c r="L154" s="668">
        <v>1.044685483709874</v>
      </c>
      <c r="M154" s="668">
        <v>331</v>
      </c>
      <c r="N154" s="668">
        <v>167</v>
      </c>
      <c r="O154" s="668">
        <v>59118</v>
      </c>
      <c r="P154" s="681">
        <v>1.180919278480254</v>
      </c>
      <c r="Q154" s="669">
        <v>354</v>
      </c>
    </row>
    <row r="155" spans="1:17" ht="14.4" customHeight="1" x14ac:dyDescent="0.3">
      <c r="A155" s="664" t="s">
        <v>5978</v>
      </c>
      <c r="B155" s="665" t="s">
        <v>5748</v>
      </c>
      <c r="C155" s="665" t="s">
        <v>5725</v>
      </c>
      <c r="D155" s="665" t="s">
        <v>5736</v>
      </c>
      <c r="E155" s="665" t="s">
        <v>5737</v>
      </c>
      <c r="F155" s="668">
        <v>2</v>
      </c>
      <c r="G155" s="668">
        <v>660</v>
      </c>
      <c r="H155" s="668">
        <v>1</v>
      </c>
      <c r="I155" s="668">
        <v>330</v>
      </c>
      <c r="J155" s="668">
        <v>5</v>
      </c>
      <c r="K155" s="668">
        <v>1655</v>
      </c>
      <c r="L155" s="668">
        <v>2.5075757575757578</v>
      </c>
      <c r="M155" s="668">
        <v>331</v>
      </c>
      <c r="N155" s="668">
        <v>4</v>
      </c>
      <c r="O155" s="668">
        <v>1416</v>
      </c>
      <c r="P155" s="681">
        <v>2.1454545454545455</v>
      </c>
      <c r="Q155" s="669">
        <v>354</v>
      </c>
    </row>
    <row r="156" spans="1:17" ht="14.4" customHeight="1" x14ac:dyDescent="0.3">
      <c r="A156" s="664" t="s">
        <v>5979</v>
      </c>
      <c r="B156" s="665" t="s">
        <v>5748</v>
      </c>
      <c r="C156" s="665" t="s">
        <v>5725</v>
      </c>
      <c r="D156" s="665" t="s">
        <v>5736</v>
      </c>
      <c r="E156" s="665" t="s">
        <v>5737</v>
      </c>
      <c r="F156" s="668">
        <v>2</v>
      </c>
      <c r="G156" s="668">
        <v>660</v>
      </c>
      <c r="H156" s="668">
        <v>1</v>
      </c>
      <c r="I156" s="668">
        <v>330</v>
      </c>
      <c r="J156" s="668"/>
      <c r="K156" s="668"/>
      <c r="L156" s="668"/>
      <c r="M156" s="668"/>
      <c r="N156" s="668">
        <v>3</v>
      </c>
      <c r="O156" s="668">
        <v>1062</v>
      </c>
      <c r="P156" s="681">
        <v>1.6090909090909091</v>
      </c>
      <c r="Q156" s="669">
        <v>354</v>
      </c>
    </row>
    <row r="157" spans="1:17" ht="14.4" customHeight="1" thickBot="1" x14ac:dyDescent="0.35">
      <c r="A157" s="670" t="s">
        <v>5980</v>
      </c>
      <c r="B157" s="671" t="s">
        <v>5748</v>
      </c>
      <c r="C157" s="671" t="s">
        <v>5725</v>
      </c>
      <c r="D157" s="671" t="s">
        <v>5736</v>
      </c>
      <c r="E157" s="671" t="s">
        <v>5737</v>
      </c>
      <c r="F157" s="674">
        <v>5</v>
      </c>
      <c r="G157" s="674">
        <v>1644</v>
      </c>
      <c r="H157" s="674">
        <v>1</v>
      </c>
      <c r="I157" s="674">
        <v>328.8</v>
      </c>
      <c r="J157" s="674">
        <v>6</v>
      </c>
      <c r="K157" s="674">
        <v>1986</v>
      </c>
      <c r="L157" s="674">
        <v>1.2080291970802919</v>
      </c>
      <c r="M157" s="674">
        <v>331</v>
      </c>
      <c r="N157" s="674">
        <v>7</v>
      </c>
      <c r="O157" s="674">
        <v>2478</v>
      </c>
      <c r="P157" s="682">
        <v>1.5072992700729928</v>
      </c>
      <c r="Q157" s="675">
        <v>354</v>
      </c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2">
    <tabColor theme="5" tint="0.39997558519241921"/>
    <pageSetUpPr fitToPage="1"/>
  </sheetPr>
  <dimension ref="A1:M46"/>
  <sheetViews>
    <sheetView showGridLines="0" showRowColHeaders="0" zoomScaleNormal="100" workbookViewId="0">
      <selection sqref="A1:M1"/>
    </sheetView>
  </sheetViews>
  <sheetFormatPr defaultColWidth="9.33203125" defaultRowHeight="14.4" customHeight="1" outlineLevelRow="1" x14ac:dyDescent="0.25"/>
  <cols>
    <col min="1" max="1" width="29.109375" style="360" customWidth="1"/>
    <col min="2" max="4" width="7.88671875" style="360" customWidth="1"/>
    <col min="5" max="5" width="7.88671875" style="369" customWidth="1"/>
    <col min="6" max="8" width="7.88671875" style="360" customWidth="1"/>
    <col min="9" max="9" width="7.88671875" style="370" customWidth="1"/>
    <col min="10" max="13" width="7.88671875" style="360" customWidth="1"/>
    <col min="14" max="16384" width="9.33203125" style="360"/>
  </cols>
  <sheetData>
    <row r="1" spans="1:13" ht="18.600000000000001" customHeight="1" thickBot="1" x14ac:dyDescent="0.4">
      <c r="A1" s="593" t="s">
        <v>135</v>
      </c>
      <c r="B1" s="553"/>
      <c r="C1" s="553"/>
      <c r="D1" s="553"/>
      <c r="E1" s="553"/>
      <c r="F1" s="553"/>
      <c r="G1" s="553"/>
      <c r="H1" s="553"/>
      <c r="I1" s="553"/>
      <c r="J1" s="553"/>
      <c r="K1" s="553"/>
      <c r="L1" s="553"/>
      <c r="M1" s="553"/>
    </row>
    <row r="2" spans="1:13" ht="14.4" customHeight="1" thickBot="1" x14ac:dyDescent="0.35">
      <c r="A2" s="382" t="s">
        <v>310</v>
      </c>
      <c r="B2" s="361"/>
      <c r="C2" s="361"/>
      <c r="D2" s="361"/>
      <c r="E2" s="361"/>
      <c r="F2" s="361"/>
      <c r="G2" s="361"/>
      <c r="H2" s="361"/>
      <c r="I2" s="361"/>
      <c r="J2" s="361"/>
      <c r="K2" s="361"/>
      <c r="L2" s="361"/>
      <c r="M2" s="361"/>
    </row>
    <row r="3" spans="1:13" ht="14.4" customHeight="1" thickBot="1" x14ac:dyDescent="0.35">
      <c r="A3" s="594" t="s">
        <v>70</v>
      </c>
      <c r="B3" s="556" t="s">
        <v>71</v>
      </c>
      <c r="C3" s="557"/>
      <c r="D3" s="557"/>
      <c r="E3" s="558"/>
      <c r="F3" s="556" t="s">
        <v>258</v>
      </c>
      <c r="G3" s="557"/>
      <c r="H3" s="557"/>
      <c r="I3" s="558"/>
      <c r="J3" s="123"/>
      <c r="K3" s="124"/>
      <c r="L3" s="123"/>
      <c r="M3" s="125"/>
    </row>
    <row r="4" spans="1:13" ht="14.4" customHeight="1" thickBot="1" x14ac:dyDescent="0.35">
      <c r="A4" s="595"/>
      <c r="B4" s="126">
        <v>2014</v>
      </c>
      <c r="C4" s="127">
        <v>2015</v>
      </c>
      <c r="D4" s="127">
        <v>2016</v>
      </c>
      <c r="E4" s="128" t="s">
        <v>2</v>
      </c>
      <c r="F4" s="126">
        <v>2014</v>
      </c>
      <c r="G4" s="127">
        <v>2015</v>
      </c>
      <c r="H4" s="127">
        <v>2016</v>
      </c>
      <c r="I4" s="128" t="s">
        <v>2</v>
      </c>
      <c r="J4" s="123"/>
      <c r="K4" s="123"/>
      <c r="L4" s="129" t="s">
        <v>72</v>
      </c>
      <c r="M4" s="130" t="s">
        <v>73</v>
      </c>
    </row>
    <row r="5" spans="1:13" ht="14.4" hidden="1" customHeight="1" outlineLevel="1" x14ac:dyDescent="0.3">
      <c r="A5" s="118" t="s">
        <v>168</v>
      </c>
      <c r="B5" s="121">
        <v>761.27200000000005</v>
      </c>
      <c r="C5" s="114">
        <v>763.91399999999999</v>
      </c>
      <c r="D5" s="114">
        <v>761.38400000000001</v>
      </c>
      <c r="E5" s="131">
        <v>0.99668810887089387</v>
      </c>
      <c r="F5" s="132">
        <v>381</v>
      </c>
      <c r="G5" s="114">
        <v>366</v>
      </c>
      <c r="H5" s="114">
        <v>403</v>
      </c>
      <c r="I5" s="133">
        <v>1.1010928961748634</v>
      </c>
      <c r="J5" s="123"/>
      <c r="K5" s="123"/>
      <c r="L5" s="7">
        <f>D5-B5</f>
        <v>0.11199999999996635</v>
      </c>
      <c r="M5" s="8">
        <f>H5-F5</f>
        <v>22</v>
      </c>
    </row>
    <row r="6" spans="1:13" ht="14.4" hidden="1" customHeight="1" outlineLevel="1" x14ac:dyDescent="0.3">
      <c r="A6" s="119" t="s">
        <v>169</v>
      </c>
      <c r="B6" s="122">
        <v>165.65</v>
      </c>
      <c r="C6" s="113">
        <v>174.036</v>
      </c>
      <c r="D6" s="113">
        <v>210.273</v>
      </c>
      <c r="E6" s="134">
        <v>1.2082155416120803</v>
      </c>
      <c r="F6" s="135">
        <v>78</v>
      </c>
      <c r="G6" s="113">
        <v>104</v>
      </c>
      <c r="H6" s="113">
        <v>110</v>
      </c>
      <c r="I6" s="136">
        <v>1.0576923076923077</v>
      </c>
      <c r="J6" s="123"/>
      <c r="K6" s="123"/>
      <c r="L6" s="5">
        <f t="shared" ref="L6:L11" si="0">D6-B6</f>
        <v>44.62299999999999</v>
      </c>
      <c r="M6" s="6">
        <f t="shared" ref="M6:M13" si="1">H6-F6</f>
        <v>32</v>
      </c>
    </row>
    <row r="7" spans="1:13" ht="14.4" hidden="1" customHeight="1" outlineLevel="1" x14ac:dyDescent="0.3">
      <c r="A7" s="119" t="s">
        <v>170</v>
      </c>
      <c r="B7" s="122">
        <v>153.21799999999999</v>
      </c>
      <c r="C7" s="113">
        <v>236.4</v>
      </c>
      <c r="D7" s="113">
        <v>282.20100000000002</v>
      </c>
      <c r="E7" s="134">
        <v>1.193743654822335</v>
      </c>
      <c r="F7" s="135">
        <v>85</v>
      </c>
      <c r="G7" s="113">
        <v>88</v>
      </c>
      <c r="H7" s="113">
        <v>125</v>
      </c>
      <c r="I7" s="136">
        <v>1.4204545454545454</v>
      </c>
      <c r="J7" s="123"/>
      <c r="K7" s="123"/>
      <c r="L7" s="5">
        <f t="shared" si="0"/>
        <v>128.98300000000003</v>
      </c>
      <c r="M7" s="6">
        <f t="shared" si="1"/>
        <v>40</v>
      </c>
    </row>
    <row r="8" spans="1:13" ht="14.4" hidden="1" customHeight="1" outlineLevel="1" x14ac:dyDescent="0.3">
      <c r="A8" s="119" t="s">
        <v>171</v>
      </c>
      <c r="B8" s="122">
        <v>17.321999999999999</v>
      </c>
      <c r="C8" s="113">
        <v>48.564999999999998</v>
      </c>
      <c r="D8" s="113">
        <v>51.789000000000001</v>
      </c>
      <c r="E8" s="134">
        <v>1.0663852568722332</v>
      </c>
      <c r="F8" s="135">
        <v>11</v>
      </c>
      <c r="G8" s="113">
        <v>18</v>
      </c>
      <c r="H8" s="113">
        <v>18</v>
      </c>
      <c r="I8" s="136">
        <v>1</v>
      </c>
      <c r="J8" s="123"/>
      <c r="K8" s="123"/>
      <c r="L8" s="5">
        <f t="shared" si="0"/>
        <v>34.466999999999999</v>
      </c>
      <c r="M8" s="6">
        <f t="shared" si="1"/>
        <v>7</v>
      </c>
    </row>
    <row r="9" spans="1:13" ht="14.4" hidden="1" customHeight="1" outlineLevel="1" x14ac:dyDescent="0.3">
      <c r="A9" s="119" t="s">
        <v>172</v>
      </c>
      <c r="B9" s="122">
        <v>0</v>
      </c>
      <c r="C9" s="113">
        <v>0.68300000000000005</v>
      </c>
      <c r="D9" s="113">
        <v>0</v>
      </c>
      <c r="E9" s="134" t="s">
        <v>522</v>
      </c>
      <c r="F9" s="135">
        <v>0</v>
      </c>
      <c r="G9" s="113">
        <v>1</v>
      </c>
      <c r="H9" s="113">
        <v>0</v>
      </c>
      <c r="I9" s="136" t="s">
        <v>522</v>
      </c>
      <c r="J9" s="123"/>
      <c r="K9" s="123"/>
      <c r="L9" s="5">
        <f t="shared" si="0"/>
        <v>0</v>
      </c>
      <c r="M9" s="6">
        <f t="shared" si="1"/>
        <v>0</v>
      </c>
    </row>
    <row r="10" spans="1:13" ht="14.4" hidden="1" customHeight="1" outlineLevel="1" x14ac:dyDescent="0.3">
      <c r="A10" s="119" t="s">
        <v>173</v>
      </c>
      <c r="B10" s="122">
        <v>194.81700000000001</v>
      </c>
      <c r="C10" s="113">
        <v>224.768</v>
      </c>
      <c r="D10" s="113">
        <v>210.43700000000001</v>
      </c>
      <c r="E10" s="134">
        <v>0.93624092397494307</v>
      </c>
      <c r="F10" s="135">
        <v>80</v>
      </c>
      <c r="G10" s="113">
        <v>92</v>
      </c>
      <c r="H10" s="113">
        <v>89</v>
      </c>
      <c r="I10" s="136">
        <v>0.96739130434782605</v>
      </c>
      <c r="J10" s="123"/>
      <c r="K10" s="123"/>
      <c r="L10" s="5">
        <f t="shared" si="0"/>
        <v>15.620000000000005</v>
      </c>
      <c r="M10" s="6">
        <f t="shared" si="1"/>
        <v>9</v>
      </c>
    </row>
    <row r="11" spans="1:13" ht="14.4" hidden="1" customHeight="1" outlineLevel="1" x14ac:dyDescent="0.3">
      <c r="A11" s="119" t="s">
        <v>174</v>
      </c>
      <c r="B11" s="122">
        <v>1.365</v>
      </c>
      <c r="C11" s="113">
        <v>4.7549999999999999</v>
      </c>
      <c r="D11" s="113">
        <v>15.923999999999999</v>
      </c>
      <c r="E11" s="134">
        <v>3.3488958990536277</v>
      </c>
      <c r="F11" s="135">
        <v>2</v>
      </c>
      <c r="G11" s="113">
        <v>3</v>
      </c>
      <c r="H11" s="113">
        <v>9</v>
      </c>
      <c r="I11" s="136">
        <v>3</v>
      </c>
      <c r="J11" s="123"/>
      <c r="K11" s="123"/>
      <c r="L11" s="5">
        <f t="shared" si="0"/>
        <v>14.558999999999999</v>
      </c>
      <c r="M11" s="6">
        <f t="shared" si="1"/>
        <v>7</v>
      </c>
    </row>
    <row r="12" spans="1:13" ht="14.4" hidden="1" customHeight="1" outlineLevel="1" thickBot="1" x14ac:dyDescent="0.35">
      <c r="A12" s="244" t="s">
        <v>211</v>
      </c>
      <c r="B12" s="245">
        <v>0</v>
      </c>
      <c r="C12" s="246">
        <v>3.5019999999999998</v>
      </c>
      <c r="D12" s="246">
        <v>0</v>
      </c>
      <c r="E12" s="247" t="s">
        <v>522</v>
      </c>
      <c r="F12" s="248">
        <v>0</v>
      </c>
      <c r="G12" s="246">
        <v>2</v>
      </c>
      <c r="H12" s="246">
        <v>0</v>
      </c>
      <c r="I12" s="249" t="s">
        <v>522</v>
      </c>
      <c r="J12" s="123"/>
      <c r="K12" s="123"/>
      <c r="L12" s="250">
        <f>D12-B12</f>
        <v>0</v>
      </c>
      <c r="M12" s="251">
        <f>H12-F12</f>
        <v>0</v>
      </c>
    </row>
    <row r="13" spans="1:13" ht="14.4" customHeight="1" collapsed="1" thickBot="1" x14ac:dyDescent="0.35">
      <c r="A13" s="120" t="s">
        <v>3</v>
      </c>
      <c r="B13" s="115">
        <f>SUM(B5:B12)</f>
        <v>1293.644</v>
      </c>
      <c r="C13" s="116">
        <f>SUM(C5:C12)</f>
        <v>1456.6230000000003</v>
      </c>
      <c r="D13" s="116">
        <f>SUM(D5:D12)</f>
        <v>1532.0080000000003</v>
      </c>
      <c r="E13" s="137">
        <f>IF(OR(D13=0,B13=0),0,D13/B13)</f>
        <v>1.1842578019918928</v>
      </c>
      <c r="F13" s="138">
        <f>SUM(F5:F12)</f>
        <v>637</v>
      </c>
      <c r="G13" s="116">
        <f>SUM(G5:G12)</f>
        <v>674</v>
      </c>
      <c r="H13" s="116">
        <f>SUM(H5:H12)</f>
        <v>754</v>
      </c>
      <c r="I13" s="139">
        <f>IF(OR(H13=0,F13=0),0,H13/F13)</f>
        <v>1.1836734693877551</v>
      </c>
      <c r="J13" s="123"/>
      <c r="K13" s="123"/>
      <c r="L13" s="129">
        <f>D13-B13</f>
        <v>238.36400000000026</v>
      </c>
      <c r="M13" s="140">
        <f t="shared" si="1"/>
        <v>117</v>
      </c>
    </row>
    <row r="14" spans="1:13" ht="14.4" customHeight="1" x14ac:dyDescent="0.3">
      <c r="A14" s="141"/>
      <c r="B14" s="587"/>
      <c r="C14" s="587"/>
      <c r="D14" s="587"/>
      <c r="E14" s="587"/>
      <c r="F14" s="587"/>
      <c r="G14" s="587"/>
      <c r="H14" s="587"/>
      <c r="I14" s="587"/>
      <c r="J14" s="123"/>
      <c r="K14" s="123"/>
      <c r="L14" s="123"/>
      <c r="M14" s="125"/>
    </row>
    <row r="15" spans="1:13" ht="14.4" customHeight="1" thickBot="1" x14ac:dyDescent="0.35">
      <c r="A15" s="141"/>
      <c r="B15" s="362"/>
      <c r="C15" s="363"/>
      <c r="D15" s="363"/>
      <c r="E15" s="363"/>
      <c r="F15" s="362"/>
      <c r="G15" s="363"/>
      <c r="H15" s="363"/>
      <c r="I15" s="363"/>
      <c r="J15" s="123"/>
      <c r="K15" s="123"/>
      <c r="L15" s="123"/>
      <c r="M15" s="125"/>
    </row>
    <row r="16" spans="1:13" ht="14.4" customHeight="1" thickBot="1" x14ac:dyDescent="0.35">
      <c r="A16" s="582" t="s">
        <v>207</v>
      </c>
      <c r="B16" s="584" t="s">
        <v>71</v>
      </c>
      <c r="C16" s="585"/>
      <c r="D16" s="585"/>
      <c r="E16" s="586"/>
      <c r="F16" s="584" t="s">
        <v>258</v>
      </c>
      <c r="G16" s="585"/>
      <c r="H16" s="585"/>
      <c r="I16" s="586"/>
      <c r="J16" s="589" t="s">
        <v>179</v>
      </c>
      <c r="K16" s="590"/>
      <c r="L16" s="158"/>
      <c r="M16" s="158"/>
    </row>
    <row r="17" spans="1:13" ht="14.4" customHeight="1" thickBot="1" x14ac:dyDescent="0.35">
      <c r="A17" s="583"/>
      <c r="B17" s="142">
        <v>2014</v>
      </c>
      <c r="C17" s="143">
        <v>2015</v>
      </c>
      <c r="D17" s="143">
        <v>2016</v>
      </c>
      <c r="E17" s="144" t="s">
        <v>2</v>
      </c>
      <c r="F17" s="142">
        <v>2014</v>
      </c>
      <c r="G17" s="143">
        <v>2015</v>
      </c>
      <c r="H17" s="143">
        <v>2016</v>
      </c>
      <c r="I17" s="144" t="s">
        <v>2</v>
      </c>
      <c r="J17" s="591" t="s">
        <v>180</v>
      </c>
      <c r="K17" s="592"/>
      <c r="L17" s="145" t="s">
        <v>72</v>
      </c>
      <c r="M17" s="146" t="s">
        <v>73</v>
      </c>
    </row>
    <row r="18" spans="1:13" ht="14.4" hidden="1" customHeight="1" outlineLevel="1" x14ac:dyDescent="0.3">
      <c r="A18" s="118" t="s">
        <v>168</v>
      </c>
      <c r="B18" s="121">
        <v>656.99</v>
      </c>
      <c r="C18" s="114">
        <v>696.50199999999995</v>
      </c>
      <c r="D18" s="114">
        <v>628.84299999999996</v>
      </c>
      <c r="E18" s="131">
        <v>0.90285885754814776</v>
      </c>
      <c r="F18" s="121">
        <v>356</v>
      </c>
      <c r="G18" s="114">
        <v>350</v>
      </c>
      <c r="H18" s="114">
        <v>368</v>
      </c>
      <c r="I18" s="133">
        <v>1.0514285714285714</v>
      </c>
      <c r="J18" s="575">
        <v>0.91871999999999998</v>
      </c>
      <c r="K18" s="576"/>
      <c r="L18" s="147">
        <f>D18-B18</f>
        <v>-28.147000000000048</v>
      </c>
      <c r="M18" s="148">
        <f>H18-F18</f>
        <v>12</v>
      </c>
    </row>
    <row r="19" spans="1:13" ht="14.4" hidden="1" customHeight="1" outlineLevel="1" x14ac:dyDescent="0.3">
      <c r="A19" s="119" t="s">
        <v>169</v>
      </c>
      <c r="B19" s="122">
        <v>138.68700000000001</v>
      </c>
      <c r="C19" s="113">
        <v>149.39400000000001</v>
      </c>
      <c r="D19" s="113">
        <v>176.495</v>
      </c>
      <c r="E19" s="134">
        <v>1.1814062144396695</v>
      </c>
      <c r="F19" s="122">
        <v>71</v>
      </c>
      <c r="G19" s="113">
        <v>97</v>
      </c>
      <c r="H19" s="113">
        <v>100</v>
      </c>
      <c r="I19" s="136">
        <v>1.0309278350515463</v>
      </c>
      <c r="J19" s="575">
        <v>0.99456</v>
      </c>
      <c r="K19" s="576"/>
      <c r="L19" s="149">
        <f t="shared" ref="L19:L26" si="2">D19-B19</f>
        <v>37.807999999999993</v>
      </c>
      <c r="M19" s="150">
        <f t="shared" ref="M19:M26" si="3">H19-F19</f>
        <v>29</v>
      </c>
    </row>
    <row r="20" spans="1:13" ht="14.4" hidden="1" customHeight="1" outlineLevel="1" x14ac:dyDescent="0.3">
      <c r="A20" s="119" t="s">
        <v>170</v>
      </c>
      <c r="B20" s="122">
        <v>140.67699999999999</v>
      </c>
      <c r="C20" s="113">
        <v>203.87299999999999</v>
      </c>
      <c r="D20" s="113">
        <v>245.34800000000001</v>
      </c>
      <c r="E20" s="134">
        <v>1.2034354720831106</v>
      </c>
      <c r="F20" s="122">
        <v>81</v>
      </c>
      <c r="G20" s="113">
        <v>82</v>
      </c>
      <c r="H20" s="113">
        <v>114</v>
      </c>
      <c r="I20" s="136">
        <v>1.3902439024390243</v>
      </c>
      <c r="J20" s="575">
        <v>0.96671999999999991</v>
      </c>
      <c r="K20" s="576"/>
      <c r="L20" s="149">
        <f t="shared" si="2"/>
        <v>104.67100000000002</v>
      </c>
      <c r="M20" s="150">
        <f t="shared" si="3"/>
        <v>33</v>
      </c>
    </row>
    <row r="21" spans="1:13" ht="14.4" hidden="1" customHeight="1" outlineLevel="1" x14ac:dyDescent="0.3">
      <c r="A21" s="119" t="s">
        <v>171</v>
      </c>
      <c r="B21" s="122">
        <v>11.102</v>
      </c>
      <c r="C21" s="113">
        <v>45.542999999999999</v>
      </c>
      <c r="D21" s="113">
        <v>51.789000000000001</v>
      </c>
      <c r="E21" s="134">
        <v>1.1371451156050327</v>
      </c>
      <c r="F21" s="122">
        <v>9</v>
      </c>
      <c r="G21" s="113">
        <v>17</v>
      </c>
      <c r="H21" s="113">
        <v>18</v>
      </c>
      <c r="I21" s="136">
        <v>1.0588235294117647</v>
      </c>
      <c r="J21" s="575">
        <v>1.11744</v>
      </c>
      <c r="K21" s="576"/>
      <c r="L21" s="149">
        <f t="shared" si="2"/>
        <v>40.686999999999998</v>
      </c>
      <c r="M21" s="150">
        <f t="shared" si="3"/>
        <v>9</v>
      </c>
    </row>
    <row r="22" spans="1:13" ht="14.4" hidden="1" customHeight="1" outlineLevel="1" x14ac:dyDescent="0.3">
      <c r="A22" s="119" t="s">
        <v>172</v>
      </c>
      <c r="B22" s="122">
        <v>0</v>
      </c>
      <c r="C22" s="113">
        <v>0.68300000000000005</v>
      </c>
      <c r="D22" s="113">
        <v>0</v>
      </c>
      <c r="E22" s="134" t="s">
        <v>522</v>
      </c>
      <c r="F22" s="122">
        <v>0</v>
      </c>
      <c r="G22" s="113">
        <v>1</v>
      </c>
      <c r="H22" s="113">
        <v>0</v>
      </c>
      <c r="I22" s="136" t="s">
        <v>522</v>
      </c>
      <c r="J22" s="575">
        <v>0.96</v>
      </c>
      <c r="K22" s="576"/>
      <c r="L22" s="149">
        <f t="shared" si="2"/>
        <v>0</v>
      </c>
      <c r="M22" s="150">
        <f t="shared" si="3"/>
        <v>0</v>
      </c>
    </row>
    <row r="23" spans="1:13" ht="14.4" hidden="1" customHeight="1" outlineLevel="1" x14ac:dyDescent="0.3">
      <c r="A23" s="119" t="s">
        <v>173</v>
      </c>
      <c r="B23" s="122">
        <v>177.625</v>
      </c>
      <c r="C23" s="113">
        <v>208.46</v>
      </c>
      <c r="D23" s="113">
        <v>190.702</v>
      </c>
      <c r="E23" s="134">
        <v>0.91481339345677826</v>
      </c>
      <c r="F23" s="122">
        <v>76</v>
      </c>
      <c r="G23" s="113">
        <v>87</v>
      </c>
      <c r="H23" s="113">
        <v>84</v>
      </c>
      <c r="I23" s="136">
        <v>0.96551724137931039</v>
      </c>
      <c r="J23" s="575">
        <v>0.98495999999999995</v>
      </c>
      <c r="K23" s="576"/>
      <c r="L23" s="149">
        <f t="shared" si="2"/>
        <v>13.076999999999998</v>
      </c>
      <c r="M23" s="150">
        <f t="shared" si="3"/>
        <v>8</v>
      </c>
    </row>
    <row r="24" spans="1:13" ht="14.4" hidden="1" customHeight="1" outlineLevel="1" x14ac:dyDescent="0.3">
      <c r="A24" s="119" t="s">
        <v>174</v>
      </c>
      <c r="B24" s="122">
        <v>1.365</v>
      </c>
      <c r="C24" s="113">
        <v>4.7549999999999999</v>
      </c>
      <c r="D24" s="113">
        <v>9.7040000000000006</v>
      </c>
      <c r="E24" s="134">
        <v>2.0407991587802314</v>
      </c>
      <c r="F24" s="122">
        <v>2</v>
      </c>
      <c r="G24" s="113">
        <v>3</v>
      </c>
      <c r="H24" s="113">
        <v>7</v>
      </c>
      <c r="I24" s="136">
        <v>2.3333333333333335</v>
      </c>
      <c r="J24" s="575">
        <v>1.0147199999999998</v>
      </c>
      <c r="K24" s="576"/>
      <c r="L24" s="149">
        <f t="shared" si="2"/>
        <v>8.3390000000000004</v>
      </c>
      <c r="M24" s="150">
        <f t="shared" si="3"/>
        <v>5</v>
      </c>
    </row>
    <row r="25" spans="1:13" ht="14.4" hidden="1" customHeight="1" outlineLevel="1" thickBot="1" x14ac:dyDescent="0.35">
      <c r="A25" s="244" t="s">
        <v>211</v>
      </c>
      <c r="B25" s="245">
        <v>0</v>
      </c>
      <c r="C25" s="246">
        <v>3.5019999999999998</v>
      </c>
      <c r="D25" s="246">
        <v>0</v>
      </c>
      <c r="E25" s="247" t="s">
        <v>522</v>
      </c>
      <c r="F25" s="245">
        <v>0</v>
      </c>
      <c r="G25" s="246">
        <v>2</v>
      </c>
      <c r="H25" s="246">
        <v>0</v>
      </c>
      <c r="I25" s="249" t="s">
        <v>522</v>
      </c>
      <c r="J25" s="364"/>
      <c r="K25" s="365"/>
      <c r="L25" s="252">
        <f>D25-B25</f>
        <v>0</v>
      </c>
      <c r="M25" s="253">
        <f>H25-F25</f>
        <v>0</v>
      </c>
    </row>
    <row r="26" spans="1:13" ht="14.4" customHeight="1" collapsed="1" thickBot="1" x14ac:dyDescent="0.35">
      <c r="A26" s="151" t="s">
        <v>3</v>
      </c>
      <c r="B26" s="152">
        <f>SUM(B18:B25)</f>
        <v>1126.4460000000001</v>
      </c>
      <c r="C26" s="153">
        <f>SUM(C18:C25)</f>
        <v>1312.712</v>
      </c>
      <c r="D26" s="153">
        <f>SUM(D18:D25)</f>
        <v>1302.8809999999999</v>
      </c>
      <c r="E26" s="154">
        <f>IF(OR(D26=0,B26=0),0,D26/B26)</f>
        <v>1.1566297896215174</v>
      </c>
      <c r="F26" s="152">
        <f>SUM(F18:F25)</f>
        <v>595</v>
      </c>
      <c r="G26" s="153">
        <f>SUM(G18:G25)</f>
        <v>639</v>
      </c>
      <c r="H26" s="153">
        <f>SUM(H18:H25)</f>
        <v>691</v>
      </c>
      <c r="I26" s="155">
        <f>IF(OR(H26=0,F26=0),0,H26/F26)</f>
        <v>1.1613445378151261</v>
      </c>
      <c r="J26" s="123"/>
      <c r="K26" s="123"/>
      <c r="L26" s="145">
        <f t="shared" si="2"/>
        <v>176.43499999999972</v>
      </c>
      <c r="M26" s="156">
        <f t="shared" si="3"/>
        <v>96</v>
      </c>
    </row>
    <row r="27" spans="1:13" ht="14.4" customHeight="1" x14ac:dyDescent="0.3">
      <c r="A27" s="157"/>
      <c r="B27" s="587" t="s">
        <v>209</v>
      </c>
      <c r="C27" s="588"/>
      <c r="D27" s="588"/>
      <c r="E27" s="588"/>
      <c r="F27" s="587" t="s">
        <v>210</v>
      </c>
      <c r="G27" s="588"/>
      <c r="H27" s="588"/>
      <c r="I27" s="588"/>
      <c r="J27" s="158"/>
      <c r="K27" s="158"/>
      <c r="L27" s="158"/>
      <c r="M27" s="159"/>
    </row>
    <row r="28" spans="1:13" ht="14.4" customHeight="1" thickBot="1" x14ac:dyDescent="0.35">
      <c r="A28" s="157"/>
      <c r="B28" s="362"/>
      <c r="C28" s="363"/>
      <c r="D28" s="363"/>
      <c r="E28" s="363"/>
      <c r="F28" s="362"/>
      <c r="G28" s="363"/>
      <c r="H28" s="363"/>
      <c r="I28" s="363"/>
      <c r="J28" s="158"/>
      <c r="K28" s="158"/>
      <c r="L28" s="158"/>
      <c r="M28" s="159"/>
    </row>
    <row r="29" spans="1:13" ht="14.4" customHeight="1" thickBot="1" x14ac:dyDescent="0.35">
      <c r="A29" s="577" t="s">
        <v>208</v>
      </c>
      <c r="B29" s="579" t="s">
        <v>71</v>
      </c>
      <c r="C29" s="580"/>
      <c r="D29" s="580"/>
      <c r="E29" s="581"/>
      <c r="F29" s="580" t="s">
        <v>258</v>
      </c>
      <c r="G29" s="580"/>
      <c r="H29" s="580"/>
      <c r="I29" s="581"/>
      <c r="J29" s="158"/>
      <c r="K29" s="158"/>
      <c r="L29" s="158"/>
      <c r="M29" s="159"/>
    </row>
    <row r="30" spans="1:13" ht="14.4" customHeight="1" thickBot="1" x14ac:dyDescent="0.35">
      <c r="A30" s="578"/>
      <c r="B30" s="160">
        <v>2014</v>
      </c>
      <c r="C30" s="161">
        <v>2015</v>
      </c>
      <c r="D30" s="161">
        <v>2016</v>
      </c>
      <c r="E30" s="162" t="s">
        <v>2</v>
      </c>
      <c r="F30" s="161">
        <v>2014</v>
      </c>
      <c r="G30" s="161">
        <v>2015</v>
      </c>
      <c r="H30" s="161">
        <v>2016</v>
      </c>
      <c r="I30" s="162" t="s">
        <v>2</v>
      </c>
      <c r="J30" s="158"/>
      <c r="K30" s="158"/>
      <c r="L30" s="163" t="s">
        <v>72</v>
      </c>
      <c r="M30" s="164" t="s">
        <v>73</v>
      </c>
    </row>
    <row r="31" spans="1:13" ht="14.4" hidden="1" customHeight="1" outlineLevel="1" x14ac:dyDescent="0.3">
      <c r="A31" s="118" t="s">
        <v>168</v>
      </c>
      <c r="B31" s="121">
        <v>104.282</v>
      </c>
      <c r="C31" s="114">
        <v>67.412000000000006</v>
      </c>
      <c r="D31" s="114">
        <v>132.541</v>
      </c>
      <c r="E31" s="131">
        <v>1.9661336260606419</v>
      </c>
      <c r="F31" s="132">
        <v>25</v>
      </c>
      <c r="G31" s="114">
        <v>16</v>
      </c>
      <c r="H31" s="114">
        <v>35</v>
      </c>
      <c r="I31" s="133">
        <v>2.1875</v>
      </c>
      <c r="J31" s="158"/>
      <c r="K31" s="158"/>
      <c r="L31" s="147">
        <f t="shared" ref="L31:L39" si="4">D31-B31</f>
        <v>28.259</v>
      </c>
      <c r="M31" s="148">
        <f t="shared" ref="M31:M39" si="5">H31-F31</f>
        <v>10</v>
      </c>
    </row>
    <row r="32" spans="1:13" ht="14.4" hidden="1" customHeight="1" outlineLevel="1" x14ac:dyDescent="0.3">
      <c r="A32" s="119" t="s">
        <v>169</v>
      </c>
      <c r="B32" s="122">
        <v>26.963000000000001</v>
      </c>
      <c r="C32" s="113">
        <v>24.641999999999999</v>
      </c>
      <c r="D32" s="113">
        <v>33.777999999999999</v>
      </c>
      <c r="E32" s="134">
        <v>1.3707491275058843</v>
      </c>
      <c r="F32" s="135">
        <v>7</v>
      </c>
      <c r="G32" s="113">
        <v>7</v>
      </c>
      <c r="H32" s="113">
        <v>10</v>
      </c>
      <c r="I32" s="136">
        <v>1.4285714285714286</v>
      </c>
      <c r="J32" s="158"/>
      <c r="K32" s="158"/>
      <c r="L32" s="149">
        <f t="shared" si="4"/>
        <v>6.8149999999999977</v>
      </c>
      <c r="M32" s="150">
        <f t="shared" si="5"/>
        <v>3</v>
      </c>
    </row>
    <row r="33" spans="1:13" ht="14.4" hidden="1" customHeight="1" outlineLevel="1" x14ac:dyDescent="0.3">
      <c r="A33" s="119" t="s">
        <v>170</v>
      </c>
      <c r="B33" s="122">
        <v>12.541</v>
      </c>
      <c r="C33" s="113">
        <v>32.527000000000001</v>
      </c>
      <c r="D33" s="113">
        <v>36.853000000000002</v>
      </c>
      <c r="E33" s="134">
        <v>1.132997202324223</v>
      </c>
      <c r="F33" s="135">
        <v>4</v>
      </c>
      <c r="G33" s="113">
        <v>6</v>
      </c>
      <c r="H33" s="113">
        <v>11</v>
      </c>
      <c r="I33" s="136">
        <v>1.8333333333333333</v>
      </c>
      <c r="J33" s="158"/>
      <c r="K33" s="158"/>
      <c r="L33" s="149">
        <f t="shared" si="4"/>
        <v>24.312000000000001</v>
      </c>
      <c r="M33" s="150">
        <f t="shared" si="5"/>
        <v>7</v>
      </c>
    </row>
    <row r="34" spans="1:13" ht="14.4" hidden="1" customHeight="1" outlineLevel="1" x14ac:dyDescent="0.3">
      <c r="A34" s="119" t="s">
        <v>171</v>
      </c>
      <c r="B34" s="122">
        <v>6.22</v>
      </c>
      <c r="C34" s="113">
        <v>3.0219999999999998</v>
      </c>
      <c r="D34" s="113">
        <v>0</v>
      </c>
      <c r="E34" s="134" t="s">
        <v>522</v>
      </c>
      <c r="F34" s="135">
        <v>2</v>
      </c>
      <c r="G34" s="113">
        <v>1</v>
      </c>
      <c r="H34" s="113">
        <v>0</v>
      </c>
      <c r="I34" s="136" t="s">
        <v>522</v>
      </c>
      <c r="J34" s="158"/>
      <c r="K34" s="158"/>
      <c r="L34" s="149">
        <f t="shared" si="4"/>
        <v>-6.22</v>
      </c>
      <c r="M34" s="150">
        <f t="shared" si="5"/>
        <v>-2</v>
      </c>
    </row>
    <row r="35" spans="1:13" ht="14.4" hidden="1" customHeight="1" outlineLevel="1" x14ac:dyDescent="0.3">
      <c r="A35" s="119" t="s">
        <v>172</v>
      </c>
      <c r="B35" s="122">
        <v>0</v>
      </c>
      <c r="C35" s="113">
        <v>0</v>
      </c>
      <c r="D35" s="113">
        <v>0</v>
      </c>
      <c r="E35" s="134" t="s">
        <v>522</v>
      </c>
      <c r="F35" s="135">
        <v>0</v>
      </c>
      <c r="G35" s="113">
        <v>0</v>
      </c>
      <c r="H35" s="113">
        <v>0</v>
      </c>
      <c r="I35" s="136" t="s">
        <v>522</v>
      </c>
      <c r="J35" s="158"/>
      <c r="K35" s="158"/>
      <c r="L35" s="149">
        <f t="shared" si="4"/>
        <v>0</v>
      </c>
      <c r="M35" s="150">
        <f t="shared" si="5"/>
        <v>0</v>
      </c>
    </row>
    <row r="36" spans="1:13" ht="14.4" hidden="1" customHeight="1" outlineLevel="1" x14ac:dyDescent="0.3">
      <c r="A36" s="119" t="s">
        <v>173</v>
      </c>
      <c r="B36" s="122">
        <v>17.192</v>
      </c>
      <c r="C36" s="113">
        <v>16.308</v>
      </c>
      <c r="D36" s="113">
        <v>19.734999999999999</v>
      </c>
      <c r="E36" s="134">
        <v>1.2101422614667647</v>
      </c>
      <c r="F36" s="135">
        <v>4</v>
      </c>
      <c r="G36" s="113">
        <v>5</v>
      </c>
      <c r="H36" s="113">
        <v>5</v>
      </c>
      <c r="I36" s="136">
        <v>1</v>
      </c>
      <c r="J36" s="158"/>
      <c r="K36" s="158"/>
      <c r="L36" s="149">
        <f t="shared" si="4"/>
        <v>2.5429999999999993</v>
      </c>
      <c r="M36" s="150">
        <f t="shared" si="5"/>
        <v>1</v>
      </c>
    </row>
    <row r="37" spans="1:13" ht="14.4" hidden="1" customHeight="1" outlineLevel="1" x14ac:dyDescent="0.3">
      <c r="A37" s="119" t="s">
        <v>174</v>
      </c>
      <c r="B37" s="122">
        <v>0</v>
      </c>
      <c r="C37" s="113">
        <v>0</v>
      </c>
      <c r="D37" s="113">
        <v>6.22</v>
      </c>
      <c r="E37" s="134" t="s">
        <v>522</v>
      </c>
      <c r="F37" s="135">
        <v>0</v>
      </c>
      <c r="G37" s="113">
        <v>0</v>
      </c>
      <c r="H37" s="113">
        <v>2</v>
      </c>
      <c r="I37" s="136" t="s">
        <v>522</v>
      </c>
      <c r="J37" s="158"/>
      <c r="K37" s="158"/>
      <c r="L37" s="149">
        <f t="shared" si="4"/>
        <v>6.22</v>
      </c>
      <c r="M37" s="150">
        <f t="shared" si="5"/>
        <v>2</v>
      </c>
    </row>
    <row r="38" spans="1:13" ht="14.4" hidden="1" customHeight="1" outlineLevel="1" thickBot="1" x14ac:dyDescent="0.35">
      <c r="A38" s="244" t="s">
        <v>211</v>
      </c>
      <c r="B38" s="245">
        <v>0</v>
      </c>
      <c r="C38" s="246">
        <v>0</v>
      </c>
      <c r="D38" s="246">
        <v>0</v>
      </c>
      <c r="E38" s="247" t="s">
        <v>522</v>
      </c>
      <c r="F38" s="248">
        <v>0</v>
      </c>
      <c r="G38" s="246">
        <v>0</v>
      </c>
      <c r="H38" s="246">
        <v>0</v>
      </c>
      <c r="I38" s="249" t="s">
        <v>522</v>
      </c>
      <c r="J38" s="158"/>
      <c r="K38" s="158"/>
      <c r="L38" s="252">
        <f>D38-B38</f>
        <v>0</v>
      </c>
      <c r="M38" s="253">
        <f>H38-F38</f>
        <v>0</v>
      </c>
    </row>
    <row r="39" spans="1:13" ht="14.4" customHeight="1" collapsed="1" thickBot="1" x14ac:dyDescent="0.35">
      <c r="A39" s="165" t="s">
        <v>3</v>
      </c>
      <c r="B39" s="117">
        <f>SUM(B31:B38)</f>
        <v>167.19800000000001</v>
      </c>
      <c r="C39" s="166">
        <f>SUM(C31:C38)</f>
        <v>143.911</v>
      </c>
      <c r="D39" s="166">
        <f>SUM(D31:D38)</f>
        <v>229.12699999999998</v>
      </c>
      <c r="E39" s="167">
        <f>IF(OR(D39=0,B39=0),0,D39/B39)</f>
        <v>1.3703931865213697</v>
      </c>
      <c r="F39" s="168">
        <f>SUM(F31:F38)</f>
        <v>42</v>
      </c>
      <c r="G39" s="166">
        <f>SUM(G31:G38)</f>
        <v>35</v>
      </c>
      <c r="H39" s="166">
        <f>SUM(H31:H38)</f>
        <v>63</v>
      </c>
      <c r="I39" s="169">
        <f>IF(OR(H39=0,F39=0),0,H39/F39)</f>
        <v>1.5</v>
      </c>
      <c r="J39" s="158"/>
      <c r="K39" s="158"/>
      <c r="L39" s="163">
        <f t="shared" si="4"/>
        <v>61.928999999999974</v>
      </c>
      <c r="M39" s="170">
        <f t="shared" si="5"/>
        <v>21</v>
      </c>
    </row>
    <row r="40" spans="1:13" ht="14.4" customHeight="1" x14ac:dyDescent="0.25">
      <c r="A40" s="366"/>
      <c r="B40" s="366"/>
      <c r="C40" s="366"/>
      <c r="D40" s="366"/>
      <c r="E40" s="367"/>
      <c r="F40" s="366"/>
      <c r="G40" s="366"/>
      <c r="H40" s="366"/>
      <c r="I40" s="368"/>
      <c r="J40" s="366"/>
      <c r="K40" s="366"/>
      <c r="L40" s="366"/>
      <c r="M40" s="366"/>
    </row>
    <row r="41" spans="1:13" ht="14.4" customHeight="1" x14ac:dyDescent="0.3">
      <c r="A41" s="262" t="s">
        <v>259</v>
      </c>
      <c r="B41" s="366"/>
      <c r="C41" s="366"/>
      <c r="D41" s="366"/>
      <c r="E41" s="367"/>
      <c r="F41" s="366"/>
      <c r="G41" s="366"/>
      <c r="H41" s="366"/>
      <c r="I41" s="368"/>
      <c r="J41" s="366"/>
      <c r="K41" s="366"/>
      <c r="L41" s="366"/>
      <c r="M41" s="366"/>
    </row>
    <row r="42" spans="1:13" ht="14.4" customHeight="1" x14ac:dyDescent="0.25">
      <c r="A42" s="450" t="s">
        <v>305</v>
      </c>
    </row>
    <row r="43" spans="1:13" ht="14.4" customHeight="1" x14ac:dyDescent="0.25">
      <c r="A43" s="451" t="s">
        <v>306</v>
      </c>
    </row>
    <row r="44" spans="1:13" ht="14.4" customHeight="1" x14ac:dyDescent="0.25">
      <c r="A44" s="450" t="s">
        <v>307</v>
      </c>
    </row>
    <row r="45" spans="1:13" ht="14.4" customHeight="1" x14ac:dyDescent="0.25">
      <c r="A45" s="451" t="s">
        <v>308</v>
      </c>
    </row>
    <row r="46" spans="1:13" ht="14.4" customHeight="1" x14ac:dyDescent="0.3">
      <c r="A46" s="243" t="s">
        <v>276</v>
      </c>
    </row>
  </sheetData>
  <mergeCells count="23">
    <mergeCell ref="J16:K16"/>
    <mergeCell ref="J17:K17"/>
    <mergeCell ref="J18:K18"/>
    <mergeCell ref="A1:M1"/>
    <mergeCell ref="A3:A4"/>
    <mergeCell ref="B3:E3"/>
    <mergeCell ref="F3:I3"/>
    <mergeCell ref="B14:E14"/>
    <mergeCell ref="F14:I14"/>
    <mergeCell ref="A29:A30"/>
    <mergeCell ref="B29:E29"/>
    <mergeCell ref="F29:I29"/>
    <mergeCell ref="A16:A17"/>
    <mergeCell ref="B16:E16"/>
    <mergeCell ref="F16:I16"/>
    <mergeCell ref="B27:E27"/>
    <mergeCell ref="F27:I27"/>
    <mergeCell ref="J24:K24"/>
    <mergeCell ref="J19:K19"/>
    <mergeCell ref="J20:K20"/>
    <mergeCell ref="J21:K21"/>
    <mergeCell ref="J22:K22"/>
    <mergeCell ref="J23:K23"/>
  </mergeCells>
  <conditionalFormatting sqref="E18:E26">
    <cfRule type="cellIs" dxfId="17" priority="11" stopIfTrue="1" operator="lessThan">
      <formula>1</formula>
    </cfRule>
  </conditionalFormatting>
  <conditionalFormatting sqref="I18:I26">
    <cfRule type="cellIs" dxfId="16" priority="10" stopIfTrue="1" operator="lessThan">
      <formula>0.95</formula>
    </cfRule>
  </conditionalFormatting>
  <conditionalFormatting sqref="L5:M13 L18:M26 L31:M39">
    <cfRule type="cellIs" dxfId="15" priority="9" stopIfTrue="1" operator="lessThan">
      <formula>0</formula>
    </cfRule>
  </conditionalFormatting>
  <conditionalFormatting sqref="D31:D38 D5:D12 H5:H12 D18:D25 H18:H25 H31:H38">
    <cfRule type="dataBar" priority="8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{42AE6CD6-2D5D-4743-B35C-69F84FE26F98}</x14:id>
        </ext>
      </extLst>
    </cfRule>
  </conditionalFormatting>
  <conditionalFormatting sqref="D5:D12">
    <cfRule type="dataBar" priority="7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{A4EF560A-8599-4347-B851-343B92BCD5E1}</x14:id>
        </ext>
      </extLst>
    </cfRule>
  </conditionalFormatting>
  <conditionalFormatting sqref="H5:H12">
    <cfRule type="dataBar" priority="6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{C26992FC-93C6-46A0-A6FF-231000D745AA}</x14:id>
        </ext>
      </extLst>
    </cfRule>
  </conditionalFormatting>
  <conditionalFormatting sqref="D18:D25">
    <cfRule type="dataBar" priority="5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{6B84CA98-94F0-413A-8305-92901160F8F9}</x14:id>
        </ext>
      </extLst>
    </cfRule>
  </conditionalFormatting>
  <conditionalFormatting sqref="H18:H25">
    <cfRule type="dataBar" priority="4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{22330AD9-BF89-40A5-88DF-FF41314428B1}</x14:id>
        </ext>
      </extLst>
    </cfRule>
  </conditionalFormatting>
  <conditionalFormatting sqref="D31:D38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{1583B143-B462-4C73-A979-5D07CBCBE895}</x14:id>
        </ext>
      </extLst>
    </cfRule>
  </conditionalFormatting>
  <conditionalFormatting sqref="H31:H38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{DD197DDA-FC0B-4F23-81BF-C02D70CD23CB}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3" fitToHeight="0" orientation="portrait" r:id="rId1"/>
  <headerFooter alignWithMargins="0">
    <oddFooter>&amp;L&amp;F</oddFooter>
  </headerFooter>
  <ignoredErrors>
    <ignoredError sqref="E13 E26 E39" formula="1"/>
    <ignoredError sqref="B39:D39 F39:H39 B13:D13 F13:H13 B26:D26 F26:H26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42AE6CD6-2D5D-4743-B35C-69F84FE26F98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D31:D38 D5:D12 H5:H12 D18:D25 H18:H25 H31:H38</xm:sqref>
        </x14:conditionalFormatting>
        <x14:conditionalFormatting xmlns:xm="http://schemas.microsoft.com/office/excel/2006/main">
          <x14:cfRule type="dataBar" id="{A4EF560A-8599-4347-B851-343B92BCD5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D5:D12</xm:sqref>
        </x14:conditionalFormatting>
        <x14:conditionalFormatting xmlns:xm="http://schemas.microsoft.com/office/excel/2006/main">
          <x14:cfRule type="dataBar" id="{C26992FC-93C6-46A0-A6FF-231000D745AA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H5:H12</xm:sqref>
        </x14:conditionalFormatting>
        <x14:conditionalFormatting xmlns:xm="http://schemas.microsoft.com/office/excel/2006/main">
          <x14:cfRule type="dataBar" id="{6B84CA98-94F0-413A-8305-92901160F8F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D18:D25</xm:sqref>
        </x14:conditionalFormatting>
        <x14:conditionalFormatting xmlns:xm="http://schemas.microsoft.com/office/excel/2006/main">
          <x14:cfRule type="dataBar" id="{22330AD9-BF89-40A5-88DF-FF41314428B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H18:H25</xm:sqref>
        </x14:conditionalFormatting>
        <x14:conditionalFormatting xmlns:xm="http://schemas.microsoft.com/office/excel/2006/main">
          <x14:cfRule type="dataBar" id="{1583B143-B462-4C73-A979-5D07CBCBE8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D31:D38</xm:sqref>
        </x14:conditionalFormatting>
        <x14:conditionalFormatting xmlns:xm="http://schemas.microsoft.com/office/excel/2006/main">
          <x14:cfRule type="dataBar" id="{DD197DDA-FC0B-4F23-81BF-C02D70CD23CB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H31:H38</xm:sqref>
        </x14:conditionalFormatting>
      </x14:conditionalFormattings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3">
    <tabColor theme="0" tint="-0.249977111117893"/>
    <pageSetUpPr fitToPage="1"/>
  </sheetPr>
  <dimension ref="A1:M45"/>
  <sheetViews>
    <sheetView showGridLines="0" showRowColHeaders="0" zoomScaleNormal="100" workbookViewId="0">
      <selection sqref="A1:M1"/>
    </sheetView>
  </sheetViews>
  <sheetFormatPr defaultRowHeight="14.4" customHeight="1" x14ac:dyDescent="0.3"/>
  <cols>
    <col min="1" max="1" width="5.44140625" style="81" bestFit="1" customWidth="1"/>
    <col min="2" max="3" width="7.77734375" style="206" customWidth="1"/>
    <col min="4" max="5" width="7.77734375" style="81" customWidth="1"/>
    <col min="6" max="6" width="14.88671875" style="81" bestFit="1" customWidth="1"/>
    <col min="7" max="7" width="2" style="81" bestFit="1" customWidth="1"/>
    <col min="8" max="8" width="5.33203125" style="81" bestFit="1" customWidth="1"/>
    <col min="9" max="9" width="7.6640625" style="81" bestFit="1" customWidth="1"/>
    <col min="10" max="10" width="6.88671875" style="81" bestFit="1" customWidth="1"/>
    <col min="11" max="11" width="17.33203125" style="81" bestFit="1" customWidth="1"/>
    <col min="12" max="13" width="19.6640625" style="81" bestFit="1" customWidth="1"/>
    <col min="14" max="16384" width="8.88671875" style="81"/>
  </cols>
  <sheetData>
    <row r="1" spans="1:13" ht="18.600000000000001" customHeight="1" thickBot="1" x14ac:dyDescent="0.4">
      <c r="A1" s="511" t="s">
        <v>115</v>
      </c>
      <c r="B1" s="553"/>
      <c r="C1" s="553"/>
      <c r="D1" s="553"/>
      <c r="E1" s="553"/>
      <c r="F1" s="553"/>
      <c r="G1" s="553"/>
      <c r="H1" s="553"/>
      <c r="I1" s="553"/>
      <c r="J1" s="553"/>
      <c r="K1" s="553"/>
      <c r="L1" s="553"/>
      <c r="M1" s="553"/>
    </row>
    <row r="2" spans="1:13" ht="14.4" customHeight="1" x14ac:dyDescent="0.3">
      <c r="A2" s="382" t="s">
        <v>310</v>
      </c>
      <c r="B2" s="202"/>
      <c r="C2" s="202"/>
      <c r="D2" s="82"/>
      <c r="E2" s="82"/>
      <c r="F2" s="82"/>
      <c r="G2" s="82"/>
      <c r="H2" s="82"/>
      <c r="I2" s="82"/>
      <c r="J2" s="82"/>
      <c r="K2" s="82"/>
      <c r="L2" s="82"/>
      <c r="M2" s="82"/>
    </row>
    <row r="3" spans="1:13" ht="14.4" customHeight="1" x14ac:dyDescent="0.3">
      <c r="A3" s="80"/>
      <c r="B3" s="371"/>
      <c r="C3" s="371"/>
      <c r="D3" s="80"/>
      <c r="E3" s="80"/>
      <c r="F3" s="80"/>
      <c r="G3" s="80"/>
      <c r="H3" s="80"/>
      <c r="I3" s="80"/>
      <c r="J3" s="80"/>
      <c r="K3" s="80"/>
      <c r="L3" s="80"/>
      <c r="M3" s="80"/>
    </row>
    <row r="4" spans="1:13" ht="14.4" customHeight="1" x14ac:dyDescent="0.3">
      <c r="A4" s="80"/>
      <c r="B4" s="371"/>
      <c r="C4" s="371"/>
      <c r="D4" s="80"/>
      <c r="E4" s="80"/>
      <c r="F4" s="80"/>
      <c r="G4" s="80"/>
      <c r="H4" s="80"/>
      <c r="I4" s="80"/>
      <c r="J4" s="80"/>
      <c r="K4" s="80"/>
      <c r="L4" s="80"/>
      <c r="M4" s="80"/>
    </row>
    <row r="5" spans="1:13" ht="14.4" customHeight="1" x14ac:dyDescent="0.3">
      <c r="A5" s="80"/>
      <c r="B5" s="371"/>
      <c r="C5" s="371"/>
      <c r="D5" s="80"/>
      <c r="E5" s="80"/>
      <c r="F5" s="80"/>
      <c r="G5" s="80"/>
      <c r="H5" s="80"/>
      <c r="I5" s="80"/>
      <c r="J5" s="80"/>
      <c r="K5" s="80"/>
      <c r="L5" s="80"/>
      <c r="M5" s="80"/>
    </row>
    <row r="6" spans="1:13" ht="14.4" customHeight="1" x14ac:dyDescent="0.3">
      <c r="A6" s="80"/>
      <c r="B6" s="371"/>
      <c r="C6" s="371"/>
      <c r="D6" s="80"/>
      <c r="E6" s="80"/>
      <c r="F6" s="80"/>
      <c r="G6" s="80"/>
      <c r="H6" s="80"/>
      <c r="I6" s="80"/>
      <c r="J6" s="80"/>
      <c r="K6" s="80"/>
      <c r="L6" s="80"/>
      <c r="M6" s="80"/>
    </row>
    <row r="7" spans="1:13" ht="14.4" customHeight="1" x14ac:dyDescent="0.3">
      <c r="A7" s="80"/>
      <c r="B7" s="371"/>
      <c r="C7" s="371"/>
      <c r="D7" s="80"/>
      <c r="E7" s="80"/>
      <c r="F7" s="80"/>
      <c r="G7" s="80"/>
      <c r="H7" s="80"/>
      <c r="I7" s="80"/>
      <c r="J7" s="80"/>
      <c r="K7" s="80"/>
      <c r="L7" s="80"/>
      <c r="M7" s="80"/>
    </row>
    <row r="8" spans="1:13" ht="14.4" customHeight="1" x14ac:dyDescent="0.3">
      <c r="A8" s="80"/>
      <c r="B8" s="371"/>
      <c r="C8" s="371"/>
      <c r="D8" s="80"/>
      <c r="E8" s="80"/>
      <c r="F8" s="80"/>
      <c r="G8" s="80"/>
      <c r="H8" s="80"/>
      <c r="I8" s="80"/>
      <c r="J8" s="80"/>
      <c r="K8" s="80"/>
      <c r="L8" s="80"/>
      <c r="M8" s="80"/>
    </row>
    <row r="9" spans="1:13" ht="14.4" customHeight="1" x14ac:dyDescent="0.3">
      <c r="A9" s="80"/>
      <c r="B9" s="371"/>
      <c r="C9" s="371"/>
      <c r="D9" s="80"/>
      <c r="E9" s="80"/>
      <c r="F9" s="80"/>
      <c r="G9" s="80"/>
      <c r="H9" s="80"/>
      <c r="I9" s="80"/>
      <c r="J9" s="80"/>
      <c r="K9" s="80"/>
      <c r="L9" s="80"/>
      <c r="M9" s="80"/>
    </row>
    <row r="10" spans="1:13" ht="14.4" customHeight="1" x14ac:dyDescent="0.3">
      <c r="A10" s="80"/>
      <c r="B10" s="371"/>
      <c r="C10" s="371"/>
      <c r="D10" s="80"/>
      <c r="E10" s="80"/>
      <c r="F10" s="80"/>
      <c r="G10" s="80"/>
      <c r="H10" s="80"/>
      <c r="I10" s="80"/>
      <c r="J10" s="80"/>
      <c r="K10" s="80"/>
      <c r="L10" s="80"/>
      <c r="M10" s="80"/>
    </row>
    <row r="11" spans="1:13" ht="14.4" customHeight="1" x14ac:dyDescent="0.3">
      <c r="A11" s="80"/>
      <c r="B11" s="371"/>
      <c r="C11" s="371"/>
      <c r="D11" s="80"/>
      <c r="E11" s="80"/>
      <c r="F11" s="80"/>
      <c r="G11" s="80"/>
      <c r="H11" s="80"/>
      <c r="I11" s="80"/>
      <c r="J11" s="80"/>
      <c r="K11" s="80"/>
      <c r="L11" s="80"/>
      <c r="M11" s="80"/>
    </row>
    <row r="12" spans="1:13" ht="14.4" customHeight="1" x14ac:dyDescent="0.3">
      <c r="A12" s="80"/>
      <c r="B12" s="371"/>
      <c r="C12" s="371"/>
      <c r="D12" s="80"/>
      <c r="E12" s="80"/>
      <c r="F12" s="80"/>
      <c r="G12" s="80"/>
      <c r="H12" s="80"/>
      <c r="I12" s="80"/>
      <c r="J12" s="80"/>
      <c r="K12" s="80"/>
      <c r="L12" s="80"/>
      <c r="M12" s="80"/>
    </row>
    <row r="13" spans="1:13" ht="14.4" customHeight="1" x14ac:dyDescent="0.3">
      <c r="A13" s="80"/>
      <c r="B13" s="371"/>
      <c r="C13" s="371"/>
      <c r="D13" s="80"/>
      <c r="E13" s="80"/>
      <c r="F13" s="80"/>
      <c r="G13" s="80"/>
      <c r="H13" s="80"/>
      <c r="I13" s="80"/>
      <c r="J13" s="80"/>
      <c r="K13" s="80"/>
      <c r="L13" s="80"/>
      <c r="M13" s="80"/>
    </row>
    <row r="14" spans="1:13" ht="14.4" customHeight="1" x14ac:dyDescent="0.3">
      <c r="A14" s="80"/>
      <c r="B14" s="371"/>
      <c r="C14" s="371"/>
      <c r="D14" s="80"/>
      <c r="E14" s="80"/>
      <c r="F14" s="80"/>
      <c r="G14" s="80"/>
      <c r="H14" s="80"/>
      <c r="I14" s="80"/>
      <c r="J14" s="80"/>
      <c r="K14" s="80"/>
      <c r="L14" s="80"/>
      <c r="M14" s="80"/>
    </row>
    <row r="15" spans="1:13" ht="14.4" customHeight="1" x14ac:dyDescent="0.3">
      <c r="A15" s="80"/>
      <c r="B15" s="371"/>
      <c r="C15" s="371"/>
      <c r="D15" s="80"/>
      <c r="E15" s="80"/>
      <c r="F15" s="80"/>
      <c r="G15" s="80"/>
      <c r="H15" s="80"/>
      <c r="I15" s="80"/>
      <c r="J15" s="80"/>
      <c r="K15" s="80"/>
      <c r="L15" s="80"/>
      <c r="M15" s="80"/>
    </row>
    <row r="16" spans="1:13" ht="14.4" customHeight="1" x14ac:dyDescent="0.3">
      <c r="A16" s="80"/>
      <c r="B16" s="371"/>
      <c r="C16" s="371"/>
      <c r="D16" s="80"/>
      <c r="E16" s="80"/>
      <c r="F16" s="80"/>
      <c r="G16" s="80"/>
      <c r="H16" s="80"/>
      <c r="I16" s="80"/>
      <c r="J16" s="80"/>
      <c r="K16" s="80"/>
      <c r="L16" s="80"/>
      <c r="M16" s="80"/>
    </row>
    <row r="17" spans="1:13" ht="14.4" customHeight="1" x14ac:dyDescent="0.3">
      <c r="A17" s="80"/>
      <c r="B17" s="371"/>
      <c r="C17" s="371"/>
      <c r="D17" s="80"/>
      <c r="E17" s="80"/>
      <c r="F17" s="80"/>
      <c r="G17" s="80"/>
      <c r="H17" s="80"/>
      <c r="I17" s="80"/>
      <c r="J17" s="80"/>
      <c r="K17" s="80"/>
      <c r="L17" s="80"/>
      <c r="M17" s="80"/>
    </row>
    <row r="18" spans="1:13" ht="14.4" customHeight="1" x14ac:dyDescent="0.3">
      <c r="A18" s="80"/>
      <c r="B18" s="371"/>
      <c r="C18" s="371"/>
      <c r="D18" s="80"/>
      <c r="E18" s="80"/>
      <c r="F18" s="80"/>
      <c r="G18" s="80"/>
      <c r="H18" s="80"/>
      <c r="I18" s="80"/>
      <c r="J18" s="80"/>
      <c r="K18" s="80"/>
      <c r="L18" s="80"/>
      <c r="M18" s="80"/>
    </row>
    <row r="19" spans="1:13" ht="14.4" customHeight="1" x14ac:dyDescent="0.3">
      <c r="A19" s="80"/>
      <c r="B19" s="371"/>
      <c r="C19" s="371"/>
      <c r="D19" s="80"/>
      <c r="E19" s="80"/>
      <c r="F19" s="80"/>
      <c r="G19" s="80"/>
      <c r="H19" s="80"/>
      <c r="I19" s="80"/>
      <c r="J19" s="80"/>
      <c r="K19" s="80"/>
      <c r="L19" s="80"/>
      <c r="M19" s="80"/>
    </row>
    <row r="20" spans="1:13" ht="14.4" customHeight="1" x14ac:dyDescent="0.3">
      <c r="A20" s="80"/>
      <c r="B20" s="371"/>
      <c r="C20" s="371"/>
      <c r="D20" s="80"/>
      <c r="E20" s="80"/>
      <c r="F20" s="80"/>
      <c r="G20" s="80"/>
      <c r="H20" s="80"/>
      <c r="I20" s="80"/>
      <c r="J20" s="80"/>
      <c r="K20" s="80"/>
      <c r="L20" s="80"/>
      <c r="M20" s="80"/>
    </row>
    <row r="21" spans="1:13" ht="14.4" customHeight="1" x14ac:dyDescent="0.3">
      <c r="A21" s="80"/>
      <c r="B21" s="371"/>
      <c r="C21" s="371"/>
      <c r="D21" s="80"/>
      <c r="E21" s="80"/>
      <c r="F21" s="80"/>
      <c r="G21" s="80"/>
      <c r="H21" s="80"/>
      <c r="I21" s="80"/>
      <c r="J21" s="80"/>
      <c r="K21" s="80"/>
      <c r="L21" s="80"/>
      <c r="M21" s="80"/>
    </row>
    <row r="22" spans="1:13" ht="14.4" customHeight="1" x14ac:dyDescent="0.3">
      <c r="A22" s="80"/>
      <c r="B22" s="371"/>
      <c r="C22" s="371"/>
      <c r="D22" s="80"/>
      <c r="E22" s="80"/>
      <c r="F22" s="80"/>
      <c r="G22" s="80"/>
      <c r="H22" s="80"/>
      <c r="I22" s="80"/>
      <c r="J22" s="80"/>
      <c r="K22" s="80"/>
      <c r="L22" s="80"/>
      <c r="M22" s="80"/>
    </row>
    <row r="23" spans="1:13" ht="14.4" customHeight="1" x14ac:dyDescent="0.3">
      <c r="A23" s="80"/>
      <c r="B23" s="371"/>
      <c r="C23" s="371"/>
      <c r="D23" s="80"/>
      <c r="E23" s="80"/>
      <c r="F23" s="80"/>
      <c r="G23" s="80"/>
      <c r="H23" s="80"/>
      <c r="I23" s="80"/>
      <c r="J23" s="80"/>
      <c r="K23" s="80"/>
      <c r="L23" s="80"/>
      <c r="M23" s="80"/>
    </row>
    <row r="24" spans="1:13" ht="14.4" customHeight="1" x14ac:dyDescent="0.3">
      <c r="A24" s="80"/>
      <c r="B24" s="371"/>
      <c r="C24" s="371"/>
      <c r="D24" s="80"/>
      <c r="E24" s="80"/>
      <c r="F24" s="80"/>
      <c r="G24" s="80"/>
      <c r="H24" s="80"/>
      <c r="I24" s="80"/>
      <c r="J24" s="80"/>
      <c r="K24" s="80"/>
      <c r="L24" s="80"/>
      <c r="M24" s="80"/>
    </row>
    <row r="25" spans="1:13" ht="14.4" customHeight="1" x14ac:dyDescent="0.3">
      <c r="A25" s="80"/>
      <c r="B25" s="371"/>
      <c r="C25" s="371"/>
      <c r="D25" s="80"/>
      <c r="E25" s="80"/>
      <c r="F25" s="80"/>
      <c r="G25" s="80"/>
      <c r="H25" s="80"/>
      <c r="I25" s="80"/>
      <c r="J25" s="80"/>
      <c r="K25" s="80"/>
      <c r="L25" s="80"/>
      <c r="M25" s="80"/>
    </row>
    <row r="26" spans="1:13" ht="14.4" customHeight="1" x14ac:dyDescent="0.3">
      <c r="A26" s="80"/>
      <c r="B26" s="371"/>
      <c r="C26" s="371"/>
      <c r="D26" s="80"/>
      <c r="E26" s="80"/>
      <c r="F26" s="80"/>
      <c r="G26" s="80"/>
      <c r="H26" s="80"/>
      <c r="I26" s="80"/>
      <c r="J26" s="80"/>
      <c r="K26" s="80"/>
      <c r="L26" s="80"/>
      <c r="M26" s="80"/>
    </row>
    <row r="27" spans="1:13" ht="14.4" customHeight="1" x14ac:dyDescent="0.3">
      <c r="A27" s="80"/>
      <c r="B27" s="371"/>
      <c r="C27" s="371"/>
      <c r="D27" s="80"/>
      <c r="E27" s="80"/>
      <c r="F27" s="80"/>
      <c r="G27" s="80"/>
      <c r="H27" s="80"/>
      <c r="I27" s="80"/>
      <c r="J27" s="80"/>
      <c r="K27" s="80"/>
      <c r="L27" s="80"/>
      <c r="M27" s="80"/>
    </row>
    <row r="28" spans="1:13" ht="14.4" customHeight="1" x14ac:dyDescent="0.3">
      <c r="A28" s="80"/>
      <c r="B28" s="371"/>
      <c r="C28" s="371"/>
      <c r="D28" s="80"/>
      <c r="E28" s="80"/>
      <c r="F28" s="80"/>
      <c r="G28" s="80"/>
      <c r="H28" s="80"/>
      <c r="I28" s="80"/>
      <c r="J28" s="80"/>
      <c r="K28" s="80"/>
      <c r="L28" s="80"/>
      <c r="M28" s="80"/>
    </row>
    <row r="29" spans="1:13" ht="14.4" customHeight="1" x14ac:dyDescent="0.3">
      <c r="A29" s="80"/>
      <c r="B29" s="371"/>
      <c r="C29" s="371"/>
      <c r="D29" s="80"/>
      <c r="E29" s="80"/>
      <c r="F29" s="80"/>
      <c r="G29" s="80"/>
      <c r="H29" s="80"/>
      <c r="I29" s="80"/>
      <c r="J29" s="80"/>
      <c r="K29" s="80"/>
      <c r="L29" s="80"/>
      <c r="M29" s="80"/>
    </row>
    <row r="30" spans="1:13" ht="14.4" customHeight="1" thickBot="1" x14ac:dyDescent="0.35">
      <c r="A30" s="80"/>
      <c r="B30" s="371"/>
      <c r="C30" s="371"/>
      <c r="D30" s="80"/>
      <c r="E30" s="80"/>
      <c r="F30" s="80"/>
      <c r="G30" s="80"/>
      <c r="H30" s="80"/>
      <c r="I30" s="80"/>
      <c r="J30" s="80"/>
      <c r="K30" s="80"/>
      <c r="L30" s="80"/>
      <c r="M30" s="80"/>
    </row>
    <row r="31" spans="1:13" ht="14.4" customHeight="1" x14ac:dyDescent="0.3">
      <c r="A31" s="179"/>
      <c r="B31" s="596" t="s">
        <v>83</v>
      </c>
      <c r="C31" s="597"/>
      <c r="D31" s="597"/>
      <c r="E31" s="598"/>
      <c r="F31" s="171" t="s">
        <v>83</v>
      </c>
      <c r="G31" s="83"/>
      <c r="H31" s="83"/>
      <c r="I31" s="80"/>
      <c r="J31" s="80"/>
      <c r="K31" s="80"/>
      <c r="L31" s="80"/>
      <c r="M31" s="80"/>
    </row>
    <row r="32" spans="1:13" ht="14.4" customHeight="1" thickBot="1" x14ac:dyDescent="0.35">
      <c r="A32" s="180" t="s">
        <v>67</v>
      </c>
      <c r="B32" s="172" t="s">
        <v>86</v>
      </c>
      <c r="C32" s="173" t="s">
        <v>87</v>
      </c>
      <c r="D32" s="173" t="s">
        <v>88</v>
      </c>
      <c r="E32" s="174" t="s">
        <v>2</v>
      </c>
      <c r="F32" s="175" t="s">
        <v>89</v>
      </c>
      <c r="G32" s="372"/>
      <c r="H32" s="372" t="s">
        <v>116</v>
      </c>
      <c r="I32" s="80"/>
      <c r="J32" s="80"/>
      <c r="K32" s="80"/>
      <c r="L32" s="80"/>
      <c r="M32" s="80"/>
    </row>
    <row r="33" spans="1:13" ht="14.4" customHeight="1" x14ac:dyDescent="0.3">
      <c r="A33" s="176" t="s">
        <v>103</v>
      </c>
      <c r="B33" s="203">
        <v>402</v>
      </c>
      <c r="C33" s="203">
        <v>1146</v>
      </c>
      <c r="D33" s="84">
        <f>IF(C33="","",C33-B33)</f>
        <v>744</v>
      </c>
      <c r="E33" s="85">
        <f>IF(C33="","",C33/B33)</f>
        <v>2.8507462686567164</v>
      </c>
      <c r="F33" s="86">
        <v>751</v>
      </c>
      <c r="G33" s="372">
        <v>0</v>
      </c>
      <c r="H33" s="373">
        <v>1</v>
      </c>
      <c r="I33" s="80"/>
      <c r="J33" s="80"/>
      <c r="K33" s="80"/>
      <c r="L33" s="80"/>
      <c r="M33" s="80"/>
    </row>
    <row r="34" spans="1:13" ht="14.4" customHeight="1" x14ac:dyDescent="0.3">
      <c r="A34" s="177" t="s">
        <v>104</v>
      </c>
      <c r="B34" s="204">
        <v>982</v>
      </c>
      <c r="C34" s="204">
        <v>2909</v>
      </c>
      <c r="D34" s="87">
        <f t="shared" ref="D34:D45" si="0">IF(C34="","",C34-B34)</f>
        <v>1927</v>
      </c>
      <c r="E34" s="88">
        <f t="shared" ref="E34:E45" si="1">IF(C34="","",C34/B34)</f>
        <v>2.9623217922606924</v>
      </c>
      <c r="F34" s="89">
        <v>1940</v>
      </c>
      <c r="G34" s="372">
        <v>1</v>
      </c>
      <c r="H34" s="373">
        <v>1</v>
      </c>
      <c r="I34" s="80"/>
      <c r="J34" s="80"/>
      <c r="K34" s="80"/>
      <c r="L34" s="80"/>
      <c r="M34" s="80"/>
    </row>
    <row r="35" spans="1:13" ht="14.4" customHeight="1" x14ac:dyDescent="0.3">
      <c r="A35" s="177" t="s">
        <v>105</v>
      </c>
      <c r="B35" s="204">
        <v>1643</v>
      </c>
      <c r="C35" s="204">
        <v>4562</v>
      </c>
      <c r="D35" s="87">
        <f t="shared" si="0"/>
        <v>2919</v>
      </c>
      <c r="E35" s="88">
        <f t="shared" si="1"/>
        <v>2.7766281192939744</v>
      </c>
      <c r="F35" s="89">
        <v>2993</v>
      </c>
      <c r="G35" s="374"/>
      <c r="H35" s="374"/>
      <c r="I35" s="80"/>
      <c r="J35" s="80"/>
      <c r="K35" s="80"/>
      <c r="L35" s="80"/>
      <c r="M35" s="80"/>
    </row>
    <row r="36" spans="1:13" ht="14.4" customHeight="1" x14ac:dyDescent="0.3">
      <c r="A36" s="177" t="s">
        <v>106</v>
      </c>
      <c r="B36" s="204">
        <v>2245</v>
      </c>
      <c r="C36" s="204">
        <v>6420</v>
      </c>
      <c r="D36" s="87">
        <f t="shared" si="0"/>
        <v>4175</v>
      </c>
      <c r="E36" s="88">
        <f t="shared" si="1"/>
        <v>2.8596881959910911</v>
      </c>
      <c r="F36" s="89">
        <v>4293</v>
      </c>
      <c r="G36" s="374"/>
      <c r="H36" s="374"/>
      <c r="I36" s="80"/>
      <c r="J36" s="80"/>
      <c r="K36" s="80"/>
      <c r="L36" s="80"/>
      <c r="M36" s="80"/>
    </row>
    <row r="37" spans="1:13" ht="14.4" customHeight="1" x14ac:dyDescent="0.3">
      <c r="A37" s="177" t="s">
        <v>107</v>
      </c>
      <c r="B37" s="204">
        <v>3093</v>
      </c>
      <c r="C37" s="204">
        <v>8273</v>
      </c>
      <c r="D37" s="87">
        <f t="shared" si="0"/>
        <v>5180</v>
      </c>
      <c r="E37" s="88">
        <f t="shared" si="1"/>
        <v>2.6747494342062721</v>
      </c>
      <c r="F37" s="89">
        <v>5432</v>
      </c>
      <c r="G37" s="374"/>
      <c r="H37" s="374"/>
      <c r="I37" s="80"/>
      <c r="J37" s="80"/>
      <c r="K37" s="80"/>
      <c r="L37" s="80"/>
      <c r="M37" s="80"/>
    </row>
    <row r="38" spans="1:13" ht="14.4" customHeight="1" x14ac:dyDescent="0.3">
      <c r="A38" s="177" t="s">
        <v>108</v>
      </c>
      <c r="B38" s="204">
        <v>3693</v>
      </c>
      <c r="C38" s="204">
        <v>9789</v>
      </c>
      <c r="D38" s="87">
        <f t="shared" si="0"/>
        <v>6096</v>
      </c>
      <c r="E38" s="88">
        <f t="shared" si="1"/>
        <v>2.6506904955320878</v>
      </c>
      <c r="F38" s="89">
        <v>6415</v>
      </c>
      <c r="G38" s="374"/>
      <c r="H38" s="374"/>
      <c r="I38" s="80"/>
      <c r="J38" s="80"/>
      <c r="K38" s="80"/>
      <c r="L38" s="80"/>
      <c r="M38" s="80"/>
    </row>
    <row r="39" spans="1:13" ht="14.4" customHeight="1" x14ac:dyDescent="0.3">
      <c r="A39" s="177" t="s">
        <v>109</v>
      </c>
      <c r="B39" s="204">
        <v>4063</v>
      </c>
      <c r="C39" s="204">
        <v>11364</v>
      </c>
      <c r="D39" s="87">
        <f t="shared" si="0"/>
        <v>7301</v>
      </c>
      <c r="E39" s="88">
        <f t="shared" si="1"/>
        <v>2.7969480679301011</v>
      </c>
      <c r="F39" s="89">
        <v>7517</v>
      </c>
      <c r="G39" s="374"/>
      <c r="H39" s="374"/>
      <c r="I39" s="80"/>
      <c r="J39" s="80"/>
      <c r="K39" s="80"/>
      <c r="L39" s="80"/>
      <c r="M39" s="80"/>
    </row>
    <row r="40" spans="1:13" ht="14.4" customHeight="1" x14ac:dyDescent="0.3">
      <c r="A40" s="177" t="s">
        <v>110</v>
      </c>
      <c r="B40" s="204">
        <v>4505</v>
      </c>
      <c r="C40" s="204">
        <v>12970</v>
      </c>
      <c r="D40" s="87">
        <f t="shared" si="0"/>
        <v>8465</v>
      </c>
      <c r="E40" s="88">
        <f t="shared" si="1"/>
        <v>2.879023307436182</v>
      </c>
      <c r="F40" s="89">
        <v>8681</v>
      </c>
      <c r="G40" s="374"/>
      <c r="H40" s="374"/>
      <c r="I40" s="80"/>
      <c r="J40" s="80"/>
      <c r="K40" s="80"/>
      <c r="L40" s="80"/>
      <c r="M40" s="80"/>
    </row>
    <row r="41" spans="1:13" ht="14.4" customHeight="1" x14ac:dyDescent="0.3">
      <c r="A41" s="177" t="s">
        <v>111</v>
      </c>
      <c r="B41" s="204">
        <v>4907</v>
      </c>
      <c r="C41" s="204">
        <v>14211</v>
      </c>
      <c r="D41" s="87">
        <f t="shared" si="0"/>
        <v>9304</v>
      </c>
      <c r="E41" s="88">
        <f t="shared" si="1"/>
        <v>2.8960668432851029</v>
      </c>
      <c r="F41" s="89">
        <v>9522</v>
      </c>
      <c r="G41" s="374"/>
      <c r="H41" s="374"/>
      <c r="I41" s="80"/>
      <c r="J41" s="80"/>
      <c r="K41" s="80"/>
      <c r="L41" s="80"/>
      <c r="M41" s="80"/>
    </row>
    <row r="42" spans="1:13" ht="14.4" customHeight="1" x14ac:dyDescent="0.3">
      <c r="A42" s="177" t="s">
        <v>112</v>
      </c>
      <c r="B42" s="204">
        <v>5428</v>
      </c>
      <c r="C42" s="204">
        <v>15805</v>
      </c>
      <c r="D42" s="87">
        <f t="shared" si="0"/>
        <v>10377</v>
      </c>
      <c r="E42" s="88">
        <f t="shared" si="1"/>
        <v>2.9117538688282978</v>
      </c>
      <c r="F42" s="89">
        <v>10613</v>
      </c>
      <c r="G42" s="374"/>
      <c r="H42" s="374"/>
      <c r="I42" s="80"/>
      <c r="J42" s="80"/>
      <c r="K42" s="80"/>
      <c r="L42" s="80"/>
      <c r="M42" s="80"/>
    </row>
    <row r="43" spans="1:13" ht="14.4" customHeight="1" x14ac:dyDescent="0.3">
      <c r="A43" s="177" t="s">
        <v>113</v>
      </c>
      <c r="B43" s="204">
        <v>5861</v>
      </c>
      <c r="C43" s="204">
        <v>17749</v>
      </c>
      <c r="D43" s="87">
        <f t="shared" si="0"/>
        <v>11888</v>
      </c>
      <c r="E43" s="88">
        <f t="shared" si="1"/>
        <v>3.0283228118068588</v>
      </c>
      <c r="F43" s="89">
        <v>12124</v>
      </c>
      <c r="G43" s="374"/>
      <c r="H43" s="374"/>
      <c r="I43" s="80"/>
      <c r="J43" s="80"/>
      <c r="K43" s="80"/>
      <c r="L43" s="80"/>
      <c r="M43" s="80"/>
    </row>
    <row r="44" spans="1:13" ht="14.4" customHeight="1" x14ac:dyDescent="0.3">
      <c r="A44" s="177" t="s">
        <v>114</v>
      </c>
      <c r="B44" s="204"/>
      <c r="C44" s="204"/>
      <c r="D44" s="87" t="str">
        <f t="shared" si="0"/>
        <v/>
      </c>
      <c r="E44" s="88" t="str">
        <f t="shared" si="1"/>
        <v/>
      </c>
      <c r="F44" s="89"/>
      <c r="G44" s="374"/>
      <c r="H44" s="374"/>
      <c r="I44" s="80"/>
      <c r="J44" s="80"/>
      <c r="K44" s="80"/>
      <c r="L44" s="80"/>
      <c r="M44" s="80"/>
    </row>
    <row r="45" spans="1:13" ht="14.4" customHeight="1" thickBot="1" x14ac:dyDescent="0.35">
      <c r="A45" s="178" t="s">
        <v>117</v>
      </c>
      <c r="B45" s="205"/>
      <c r="C45" s="205"/>
      <c r="D45" s="90" t="str">
        <f t="shared" si="0"/>
        <v/>
      </c>
      <c r="E45" s="91" t="str">
        <f t="shared" si="1"/>
        <v/>
      </c>
      <c r="F45" s="92"/>
      <c r="G45" s="374"/>
      <c r="H45" s="374"/>
      <c r="I45" s="80"/>
      <c r="J45" s="80"/>
      <c r="K45" s="80"/>
      <c r="L45" s="80"/>
      <c r="M45" s="80"/>
    </row>
  </sheetData>
  <mergeCells count="2">
    <mergeCell ref="A1:M1"/>
    <mergeCell ref="B31:E31"/>
  </mergeCells>
  <conditionalFormatting sqref="E33:E45">
    <cfRule type="cellIs" dxfId="14" priority="2" operator="greaterThan">
      <formula>1</formula>
    </cfRule>
  </conditionalFormatting>
  <conditionalFormatting sqref="F33:F45">
    <cfRule type="cellIs" dxfId="13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77" fitToHeight="0" orientation="portrait" r:id="rId1"/>
  <headerFooter alignWithMargins="0"/>
  <ignoredErrors>
    <ignoredError sqref="A45" twoDigitTextYear="1"/>
  </ignoredErrors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4">
    <tabColor theme="0" tint="-0.249977111117893"/>
    <pageSetUpPr fitToPage="1"/>
  </sheetPr>
  <dimension ref="A1:W325"/>
  <sheetViews>
    <sheetView showGridLines="0" showRowColHeaders="0" zoomScaleNormal="100" workbookViewId="0">
      <pane ySplit="4" topLeftCell="A5" activePane="bottomLeft" state="frozen"/>
      <selection sqref="A1:N1"/>
      <selection pane="bottomLeft" sqref="A1:W1"/>
    </sheetView>
  </sheetViews>
  <sheetFormatPr defaultRowHeight="14.4" customHeight="1" x14ac:dyDescent="0.3"/>
  <cols>
    <col min="1" max="1" width="6.109375" style="96" customWidth="1"/>
    <col min="2" max="2" width="6.5546875" style="217" customWidth="1"/>
    <col min="3" max="3" width="5.88671875" style="217" customWidth="1"/>
    <col min="4" max="4" width="7.6640625" style="217" customWidth="1"/>
    <col min="5" max="5" width="6.5546875" style="99" customWidth="1"/>
    <col min="6" max="6" width="5.88671875" style="99" customWidth="1"/>
    <col min="7" max="7" width="7.6640625" style="99" customWidth="1"/>
    <col min="8" max="8" width="6.6640625" style="99" bestFit="1" customWidth="1"/>
    <col min="9" max="9" width="6" style="99" bestFit="1" customWidth="1"/>
    <col min="10" max="10" width="7.77734375" style="99" bestFit="1" customWidth="1"/>
    <col min="11" max="11" width="9.109375" style="99" bestFit="1" customWidth="1"/>
    <col min="12" max="12" width="3.88671875" style="99" bestFit="1" customWidth="1"/>
    <col min="13" max="13" width="4.33203125" style="99" bestFit="1" customWidth="1"/>
    <col min="14" max="14" width="5.44140625" style="99" bestFit="1" customWidth="1"/>
    <col min="15" max="15" width="4" style="99" bestFit="1" customWidth="1"/>
    <col min="16" max="16" width="55.44140625" style="93" customWidth="1"/>
    <col min="17" max="17" width="7.88671875" style="97" bestFit="1" customWidth="1"/>
    <col min="18" max="18" width="6" style="97" bestFit="1" customWidth="1"/>
    <col min="19" max="19" width="9.5546875" style="217" customWidth="1"/>
    <col min="20" max="20" width="9.6640625" style="217" customWidth="1"/>
    <col min="21" max="21" width="7.6640625" style="217" bestFit="1" customWidth="1"/>
    <col min="22" max="22" width="7.109375" style="100" bestFit="1" customWidth="1"/>
    <col min="23" max="23" width="17.21875" style="98" bestFit="1" customWidth="1"/>
    <col min="24" max="16384" width="8.88671875" style="93"/>
  </cols>
  <sheetData>
    <row r="1" spans="1:23" s="320" customFormat="1" ht="18.600000000000001" customHeight="1" thickBot="1" x14ac:dyDescent="0.4">
      <c r="A1" s="552" t="s">
        <v>6570</v>
      </c>
      <c r="B1" s="482"/>
      <c r="C1" s="482"/>
      <c r="D1" s="482"/>
      <c r="E1" s="482"/>
      <c r="F1" s="482"/>
      <c r="G1" s="482"/>
      <c r="H1" s="482"/>
      <c r="I1" s="482"/>
      <c r="J1" s="482"/>
      <c r="K1" s="482"/>
      <c r="L1" s="482"/>
      <c r="M1" s="482"/>
      <c r="N1" s="482"/>
      <c r="O1" s="482"/>
      <c r="P1" s="482"/>
      <c r="Q1" s="482"/>
      <c r="R1" s="482"/>
      <c r="S1" s="482"/>
      <c r="T1" s="482"/>
      <c r="U1" s="482"/>
      <c r="V1" s="482"/>
      <c r="W1" s="482"/>
    </row>
    <row r="2" spans="1:23" ht="14.4" customHeight="1" thickBot="1" x14ac:dyDescent="0.35">
      <c r="A2" s="382" t="s">
        <v>310</v>
      </c>
      <c r="B2" s="376"/>
      <c r="C2" s="376"/>
      <c r="D2" s="376"/>
      <c r="E2" s="376"/>
      <c r="F2" s="376"/>
      <c r="G2" s="376"/>
      <c r="H2" s="376"/>
      <c r="I2" s="376"/>
      <c r="J2" s="376"/>
      <c r="K2" s="376"/>
      <c r="L2" s="376"/>
      <c r="M2" s="376"/>
      <c r="N2" s="376"/>
      <c r="O2" s="376"/>
      <c r="P2" s="375"/>
      <c r="Q2" s="375"/>
      <c r="R2" s="375"/>
      <c r="S2" s="376"/>
      <c r="T2" s="376"/>
      <c r="U2" s="376"/>
      <c r="V2" s="375"/>
      <c r="W2" s="377"/>
    </row>
    <row r="3" spans="1:23" s="94" customFormat="1" ht="14.4" customHeight="1" x14ac:dyDescent="0.3">
      <c r="A3" s="605" t="s">
        <v>75</v>
      </c>
      <c r="B3" s="606">
        <v>2014</v>
      </c>
      <c r="C3" s="607"/>
      <c r="D3" s="608"/>
      <c r="E3" s="606">
        <v>2015</v>
      </c>
      <c r="F3" s="607"/>
      <c r="G3" s="608"/>
      <c r="H3" s="606">
        <v>2016</v>
      </c>
      <c r="I3" s="607"/>
      <c r="J3" s="608"/>
      <c r="K3" s="609" t="s">
        <v>76</v>
      </c>
      <c r="L3" s="601" t="s">
        <v>77</v>
      </c>
      <c r="M3" s="601" t="s">
        <v>78</v>
      </c>
      <c r="N3" s="601" t="s">
        <v>79</v>
      </c>
      <c r="O3" s="270" t="s">
        <v>80</v>
      </c>
      <c r="P3" s="602" t="s">
        <v>81</v>
      </c>
      <c r="Q3" s="603" t="s">
        <v>82</v>
      </c>
      <c r="R3" s="604"/>
      <c r="S3" s="599" t="s">
        <v>83</v>
      </c>
      <c r="T3" s="600"/>
      <c r="U3" s="600"/>
      <c r="V3" s="600"/>
      <c r="W3" s="218" t="s">
        <v>83</v>
      </c>
    </row>
    <row r="4" spans="1:23" s="95" customFormat="1" ht="14.4" customHeight="1" thickBot="1" x14ac:dyDescent="0.35">
      <c r="A4" s="888"/>
      <c r="B4" s="889" t="s">
        <v>84</v>
      </c>
      <c r="C4" s="890" t="s">
        <v>72</v>
      </c>
      <c r="D4" s="891" t="s">
        <v>85</v>
      </c>
      <c r="E4" s="889" t="s">
        <v>84</v>
      </c>
      <c r="F4" s="890" t="s">
        <v>72</v>
      </c>
      <c r="G4" s="891" t="s">
        <v>85</v>
      </c>
      <c r="H4" s="889" t="s">
        <v>84</v>
      </c>
      <c r="I4" s="890" t="s">
        <v>72</v>
      </c>
      <c r="J4" s="891" t="s">
        <v>85</v>
      </c>
      <c r="K4" s="892"/>
      <c r="L4" s="893"/>
      <c r="M4" s="893"/>
      <c r="N4" s="893"/>
      <c r="O4" s="894"/>
      <c r="P4" s="895"/>
      <c r="Q4" s="896" t="s">
        <v>73</v>
      </c>
      <c r="R4" s="897" t="s">
        <v>72</v>
      </c>
      <c r="S4" s="898" t="s">
        <v>86</v>
      </c>
      <c r="T4" s="899" t="s">
        <v>87</v>
      </c>
      <c r="U4" s="899" t="s">
        <v>88</v>
      </c>
      <c r="V4" s="900" t="s">
        <v>2</v>
      </c>
      <c r="W4" s="901" t="s">
        <v>89</v>
      </c>
    </row>
    <row r="5" spans="1:23" ht="14.4" customHeight="1" x14ac:dyDescent="0.3">
      <c r="A5" s="931" t="s">
        <v>5982</v>
      </c>
      <c r="B5" s="902"/>
      <c r="C5" s="903"/>
      <c r="D5" s="904"/>
      <c r="E5" s="905">
        <v>1</v>
      </c>
      <c r="F5" s="906">
        <v>30.1</v>
      </c>
      <c r="G5" s="907">
        <v>117</v>
      </c>
      <c r="H5" s="908"/>
      <c r="I5" s="909"/>
      <c r="J5" s="910"/>
      <c r="K5" s="911">
        <v>13.87</v>
      </c>
      <c r="L5" s="908">
        <v>11</v>
      </c>
      <c r="M5" s="908">
        <v>72</v>
      </c>
      <c r="N5" s="912">
        <v>24</v>
      </c>
      <c r="O5" s="908" t="s">
        <v>5983</v>
      </c>
      <c r="P5" s="913" t="s">
        <v>5984</v>
      </c>
      <c r="Q5" s="914">
        <f>H5-B5</f>
        <v>0</v>
      </c>
      <c r="R5" s="914">
        <f>I5-C5</f>
        <v>0</v>
      </c>
      <c r="S5" s="902" t="str">
        <f>IF(H5=0,"",H5*N5)</f>
        <v/>
      </c>
      <c r="T5" s="902" t="str">
        <f>IF(H5=0,"",H5*J5)</f>
        <v/>
      </c>
      <c r="U5" s="902" t="str">
        <f>IF(H5=0,"",T5-S5)</f>
        <v/>
      </c>
      <c r="V5" s="915" t="str">
        <f>IF(H5=0,"",T5/S5)</f>
        <v/>
      </c>
      <c r="W5" s="916"/>
    </row>
    <row r="6" spans="1:23" ht="14.4" customHeight="1" x14ac:dyDescent="0.3">
      <c r="A6" s="932" t="s">
        <v>5985</v>
      </c>
      <c r="B6" s="832">
        <v>1</v>
      </c>
      <c r="C6" s="833">
        <v>15.24</v>
      </c>
      <c r="D6" s="834">
        <v>74</v>
      </c>
      <c r="E6" s="874"/>
      <c r="F6" s="826"/>
      <c r="G6" s="827"/>
      <c r="H6" s="825"/>
      <c r="I6" s="826"/>
      <c r="J6" s="827"/>
      <c r="K6" s="828">
        <v>7.09</v>
      </c>
      <c r="L6" s="825">
        <v>5</v>
      </c>
      <c r="M6" s="825">
        <v>45</v>
      </c>
      <c r="N6" s="829">
        <v>15</v>
      </c>
      <c r="O6" s="825" t="s">
        <v>5983</v>
      </c>
      <c r="P6" s="872" t="s">
        <v>5986</v>
      </c>
      <c r="Q6" s="830">
        <f t="shared" ref="Q6:R69" si="0">H6-B6</f>
        <v>-1</v>
      </c>
      <c r="R6" s="830">
        <f t="shared" si="0"/>
        <v>-15.24</v>
      </c>
      <c r="S6" s="869" t="str">
        <f t="shared" ref="S6:S69" si="1">IF(H6=0,"",H6*N6)</f>
        <v/>
      </c>
      <c r="T6" s="869" t="str">
        <f t="shared" ref="T6:T69" si="2">IF(H6=0,"",H6*J6)</f>
        <v/>
      </c>
      <c r="U6" s="869" t="str">
        <f t="shared" ref="U6:U69" si="3">IF(H6=0,"",T6-S6)</f>
        <v/>
      </c>
      <c r="V6" s="873" t="str">
        <f t="shared" ref="V6:V69" si="4">IF(H6=0,"",T6/S6)</f>
        <v/>
      </c>
      <c r="W6" s="831"/>
    </row>
    <row r="7" spans="1:23" ht="14.4" customHeight="1" x14ac:dyDescent="0.3">
      <c r="A7" s="933" t="s">
        <v>5987</v>
      </c>
      <c r="B7" s="917">
        <v>1</v>
      </c>
      <c r="C7" s="918">
        <v>7.09</v>
      </c>
      <c r="D7" s="835">
        <v>43</v>
      </c>
      <c r="E7" s="919"/>
      <c r="F7" s="920"/>
      <c r="G7" s="836"/>
      <c r="H7" s="921"/>
      <c r="I7" s="920"/>
      <c r="J7" s="836"/>
      <c r="K7" s="922">
        <v>7.09</v>
      </c>
      <c r="L7" s="921">
        <v>5</v>
      </c>
      <c r="M7" s="921">
        <v>45</v>
      </c>
      <c r="N7" s="923">
        <v>15</v>
      </c>
      <c r="O7" s="921" t="s">
        <v>5983</v>
      </c>
      <c r="P7" s="924" t="s">
        <v>5988</v>
      </c>
      <c r="Q7" s="925">
        <f t="shared" si="0"/>
        <v>-1</v>
      </c>
      <c r="R7" s="925">
        <f t="shared" si="0"/>
        <v>-7.09</v>
      </c>
      <c r="S7" s="926" t="str">
        <f t="shared" si="1"/>
        <v/>
      </c>
      <c r="T7" s="926" t="str">
        <f t="shared" si="2"/>
        <v/>
      </c>
      <c r="U7" s="926" t="str">
        <f t="shared" si="3"/>
        <v/>
      </c>
      <c r="V7" s="927" t="str">
        <f t="shared" si="4"/>
        <v/>
      </c>
      <c r="W7" s="837"/>
    </row>
    <row r="8" spans="1:23" ht="14.4" customHeight="1" x14ac:dyDescent="0.3">
      <c r="A8" s="933" t="s">
        <v>5989</v>
      </c>
      <c r="B8" s="917"/>
      <c r="C8" s="918"/>
      <c r="D8" s="835"/>
      <c r="E8" s="919">
        <v>1</v>
      </c>
      <c r="F8" s="920">
        <v>13.49</v>
      </c>
      <c r="G8" s="836">
        <v>64</v>
      </c>
      <c r="H8" s="921"/>
      <c r="I8" s="920"/>
      <c r="J8" s="836"/>
      <c r="K8" s="922">
        <v>7.77</v>
      </c>
      <c r="L8" s="921">
        <v>5</v>
      </c>
      <c r="M8" s="921">
        <v>45</v>
      </c>
      <c r="N8" s="923">
        <v>15</v>
      </c>
      <c r="O8" s="921" t="s">
        <v>5983</v>
      </c>
      <c r="P8" s="924" t="s">
        <v>5988</v>
      </c>
      <c r="Q8" s="925">
        <f t="shared" si="0"/>
        <v>0</v>
      </c>
      <c r="R8" s="925">
        <f t="shared" si="0"/>
        <v>0</v>
      </c>
      <c r="S8" s="926" t="str">
        <f t="shared" si="1"/>
        <v/>
      </c>
      <c r="T8" s="926" t="str">
        <f t="shared" si="2"/>
        <v/>
      </c>
      <c r="U8" s="926" t="str">
        <f t="shared" si="3"/>
        <v/>
      </c>
      <c r="V8" s="927" t="str">
        <f t="shared" si="4"/>
        <v/>
      </c>
      <c r="W8" s="837"/>
    </row>
    <row r="9" spans="1:23" ht="14.4" customHeight="1" x14ac:dyDescent="0.3">
      <c r="A9" s="934" t="s">
        <v>5990</v>
      </c>
      <c r="B9" s="875">
        <v>1</v>
      </c>
      <c r="C9" s="876">
        <v>20.34</v>
      </c>
      <c r="D9" s="877">
        <v>70</v>
      </c>
      <c r="E9" s="878">
        <v>2</v>
      </c>
      <c r="F9" s="838">
        <v>40.68</v>
      </c>
      <c r="G9" s="839">
        <v>74.5</v>
      </c>
      <c r="H9" s="840">
        <v>2</v>
      </c>
      <c r="I9" s="841">
        <v>43.49</v>
      </c>
      <c r="J9" s="842">
        <v>66</v>
      </c>
      <c r="K9" s="843">
        <v>20.34</v>
      </c>
      <c r="L9" s="844">
        <v>11</v>
      </c>
      <c r="M9" s="844">
        <v>87</v>
      </c>
      <c r="N9" s="845">
        <v>29</v>
      </c>
      <c r="O9" s="844" t="s">
        <v>5983</v>
      </c>
      <c r="P9" s="879" t="s">
        <v>5984</v>
      </c>
      <c r="Q9" s="846">
        <f t="shared" si="0"/>
        <v>1</v>
      </c>
      <c r="R9" s="846">
        <f t="shared" si="0"/>
        <v>23.150000000000002</v>
      </c>
      <c r="S9" s="875">
        <f t="shared" si="1"/>
        <v>58</v>
      </c>
      <c r="T9" s="875">
        <f t="shared" si="2"/>
        <v>132</v>
      </c>
      <c r="U9" s="875">
        <f t="shared" si="3"/>
        <v>74</v>
      </c>
      <c r="V9" s="880">
        <f t="shared" si="4"/>
        <v>2.2758620689655173</v>
      </c>
      <c r="W9" s="847">
        <v>74</v>
      </c>
    </row>
    <row r="10" spans="1:23" ht="14.4" customHeight="1" x14ac:dyDescent="0.3">
      <c r="A10" s="932" t="s">
        <v>5991</v>
      </c>
      <c r="B10" s="869"/>
      <c r="C10" s="870"/>
      <c r="D10" s="871"/>
      <c r="E10" s="822">
        <v>3</v>
      </c>
      <c r="F10" s="823">
        <v>37.39</v>
      </c>
      <c r="G10" s="824">
        <v>36.700000000000003</v>
      </c>
      <c r="H10" s="825"/>
      <c r="I10" s="826"/>
      <c r="J10" s="827"/>
      <c r="K10" s="828">
        <v>12.38</v>
      </c>
      <c r="L10" s="825">
        <v>5</v>
      </c>
      <c r="M10" s="825">
        <v>60</v>
      </c>
      <c r="N10" s="829">
        <v>20</v>
      </c>
      <c r="O10" s="825" t="s">
        <v>5983</v>
      </c>
      <c r="P10" s="872" t="s">
        <v>5988</v>
      </c>
      <c r="Q10" s="830">
        <f t="shared" si="0"/>
        <v>0</v>
      </c>
      <c r="R10" s="830">
        <f t="shared" si="0"/>
        <v>0</v>
      </c>
      <c r="S10" s="869" t="str">
        <f t="shared" si="1"/>
        <v/>
      </c>
      <c r="T10" s="869" t="str">
        <f t="shared" si="2"/>
        <v/>
      </c>
      <c r="U10" s="869" t="str">
        <f t="shared" si="3"/>
        <v/>
      </c>
      <c r="V10" s="873" t="str">
        <f t="shared" si="4"/>
        <v/>
      </c>
      <c r="W10" s="831"/>
    </row>
    <row r="11" spans="1:23" ht="14.4" customHeight="1" x14ac:dyDescent="0.3">
      <c r="A11" s="933" t="s">
        <v>5992</v>
      </c>
      <c r="B11" s="926"/>
      <c r="C11" s="928"/>
      <c r="D11" s="881"/>
      <c r="E11" s="929">
        <v>2</v>
      </c>
      <c r="F11" s="930">
        <v>24.75</v>
      </c>
      <c r="G11" s="848">
        <v>42</v>
      </c>
      <c r="H11" s="921"/>
      <c r="I11" s="920"/>
      <c r="J11" s="836"/>
      <c r="K11" s="922">
        <v>12.38</v>
      </c>
      <c r="L11" s="921">
        <v>5</v>
      </c>
      <c r="M11" s="921">
        <v>60</v>
      </c>
      <c r="N11" s="923">
        <v>20</v>
      </c>
      <c r="O11" s="921" t="s">
        <v>5983</v>
      </c>
      <c r="P11" s="924" t="s">
        <v>5988</v>
      </c>
      <c r="Q11" s="925">
        <f t="shared" si="0"/>
        <v>0</v>
      </c>
      <c r="R11" s="925">
        <f t="shared" si="0"/>
        <v>0</v>
      </c>
      <c r="S11" s="926" t="str">
        <f t="shared" si="1"/>
        <v/>
      </c>
      <c r="T11" s="926" t="str">
        <f t="shared" si="2"/>
        <v/>
      </c>
      <c r="U11" s="926" t="str">
        <f t="shared" si="3"/>
        <v/>
      </c>
      <c r="V11" s="927" t="str">
        <f t="shared" si="4"/>
        <v/>
      </c>
      <c r="W11" s="837"/>
    </row>
    <row r="12" spans="1:23" ht="14.4" customHeight="1" x14ac:dyDescent="0.3">
      <c r="A12" s="933" t="s">
        <v>5993</v>
      </c>
      <c r="B12" s="926">
        <v>1</v>
      </c>
      <c r="C12" s="928">
        <v>40.270000000000003</v>
      </c>
      <c r="D12" s="881">
        <v>126</v>
      </c>
      <c r="E12" s="929">
        <v>2</v>
      </c>
      <c r="F12" s="930">
        <v>31.94</v>
      </c>
      <c r="G12" s="848">
        <v>61</v>
      </c>
      <c r="H12" s="921">
        <v>3</v>
      </c>
      <c r="I12" s="920">
        <v>64.52</v>
      </c>
      <c r="J12" s="849">
        <v>66.7</v>
      </c>
      <c r="K12" s="922">
        <v>12.65</v>
      </c>
      <c r="L12" s="921">
        <v>5</v>
      </c>
      <c r="M12" s="921">
        <v>60</v>
      </c>
      <c r="N12" s="923">
        <v>20</v>
      </c>
      <c r="O12" s="921" t="s">
        <v>5983</v>
      </c>
      <c r="P12" s="924" t="s">
        <v>5988</v>
      </c>
      <c r="Q12" s="925">
        <f t="shared" si="0"/>
        <v>2</v>
      </c>
      <c r="R12" s="925">
        <f t="shared" si="0"/>
        <v>24.249999999999993</v>
      </c>
      <c r="S12" s="926">
        <f t="shared" si="1"/>
        <v>60</v>
      </c>
      <c r="T12" s="926">
        <f t="shared" si="2"/>
        <v>200.10000000000002</v>
      </c>
      <c r="U12" s="926">
        <f t="shared" si="3"/>
        <v>140.10000000000002</v>
      </c>
      <c r="V12" s="927">
        <f t="shared" si="4"/>
        <v>3.3350000000000004</v>
      </c>
      <c r="W12" s="837">
        <v>144</v>
      </c>
    </row>
    <row r="13" spans="1:23" ht="14.4" customHeight="1" x14ac:dyDescent="0.3">
      <c r="A13" s="934" t="s">
        <v>5994</v>
      </c>
      <c r="B13" s="850">
        <v>3</v>
      </c>
      <c r="C13" s="851">
        <v>10.91</v>
      </c>
      <c r="D13" s="852">
        <v>29.7</v>
      </c>
      <c r="E13" s="878"/>
      <c r="F13" s="838"/>
      <c r="G13" s="839"/>
      <c r="H13" s="844">
        <v>1</v>
      </c>
      <c r="I13" s="838">
        <v>3.29</v>
      </c>
      <c r="J13" s="842">
        <v>28</v>
      </c>
      <c r="K13" s="843">
        <v>3.29</v>
      </c>
      <c r="L13" s="844">
        <v>3</v>
      </c>
      <c r="M13" s="844">
        <v>30</v>
      </c>
      <c r="N13" s="845">
        <v>10</v>
      </c>
      <c r="O13" s="844" t="s">
        <v>5983</v>
      </c>
      <c r="P13" s="879" t="s">
        <v>5995</v>
      </c>
      <c r="Q13" s="846">
        <f t="shared" si="0"/>
        <v>-2</v>
      </c>
      <c r="R13" s="846">
        <f t="shared" si="0"/>
        <v>-7.62</v>
      </c>
      <c r="S13" s="875">
        <f t="shared" si="1"/>
        <v>10</v>
      </c>
      <c r="T13" s="875">
        <f t="shared" si="2"/>
        <v>28</v>
      </c>
      <c r="U13" s="875">
        <f t="shared" si="3"/>
        <v>18</v>
      </c>
      <c r="V13" s="880">
        <f t="shared" si="4"/>
        <v>2.8</v>
      </c>
      <c r="W13" s="847">
        <v>18</v>
      </c>
    </row>
    <row r="14" spans="1:23" ht="14.4" customHeight="1" x14ac:dyDescent="0.3">
      <c r="A14" s="933" t="s">
        <v>5996</v>
      </c>
      <c r="B14" s="917">
        <v>3</v>
      </c>
      <c r="C14" s="918">
        <v>20.61</v>
      </c>
      <c r="D14" s="835">
        <v>45.7</v>
      </c>
      <c r="E14" s="919"/>
      <c r="F14" s="920"/>
      <c r="G14" s="836"/>
      <c r="H14" s="921">
        <v>2</v>
      </c>
      <c r="I14" s="920">
        <v>9.77</v>
      </c>
      <c r="J14" s="849">
        <v>37</v>
      </c>
      <c r="K14" s="922">
        <v>4.5999999999999996</v>
      </c>
      <c r="L14" s="921">
        <v>4</v>
      </c>
      <c r="M14" s="921">
        <v>39</v>
      </c>
      <c r="N14" s="923">
        <v>13</v>
      </c>
      <c r="O14" s="921" t="s">
        <v>5983</v>
      </c>
      <c r="P14" s="924" t="s">
        <v>5997</v>
      </c>
      <c r="Q14" s="925">
        <f t="shared" si="0"/>
        <v>-1</v>
      </c>
      <c r="R14" s="925">
        <f t="shared" si="0"/>
        <v>-10.84</v>
      </c>
      <c r="S14" s="926">
        <f t="shared" si="1"/>
        <v>26</v>
      </c>
      <c r="T14" s="926">
        <f t="shared" si="2"/>
        <v>74</v>
      </c>
      <c r="U14" s="926">
        <f t="shared" si="3"/>
        <v>48</v>
      </c>
      <c r="V14" s="927">
        <f t="shared" si="4"/>
        <v>2.8461538461538463</v>
      </c>
      <c r="W14" s="837">
        <v>48</v>
      </c>
    </row>
    <row r="15" spans="1:23" ht="14.4" customHeight="1" x14ac:dyDescent="0.3">
      <c r="A15" s="933" t="s">
        <v>5998</v>
      </c>
      <c r="B15" s="917">
        <v>1</v>
      </c>
      <c r="C15" s="918">
        <v>6.5</v>
      </c>
      <c r="D15" s="835">
        <v>34</v>
      </c>
      <c r="E15" s="919"/>
      <c r="F15" s="920"/>
      <c r="G15" s="836"/>
      <c r="H15" s="921">
        <v>1</v>
      </c>
      <c r="I15" s="920">
        <v>6.5</v>
      </c>
      <c r="J15" s="849">
        <v>37</v>
      </c>
      <c r="K15" s="922">
        <v>6.5</v>
      </c>
      <c r="L15" s="921">
        <v>4</v>
      </c>
      <c r="M15" s="921">
        <v>39</v>
      </c>
      <c r="N15" s="923">
        <v>13</v>
      </c>
      <c r="O15" s="921" t="s">
        <v>5983</v>
      </c>
      <c r="P15" s="924" t="s">
        <v>5999</v>
      </c>
      <c r="Q15" s="925">
        <f t="shared" si="0"/>
        <v>0</v>
      </c>
      <c r="R15" s="925">
        <f t="shared" si="0"/>
        <v>0</v>
      </c>
      <c r="S15" s="926">
        <f t="shared" si="1"/>
        <v>13</v>
      </c>
      <c r="T15" s="926">
        <f t="shared" si="2"/>
        <v>37</v>
      </c>
      <c r="U15" s="926">
        <f t="shared" si="3"/>
        <v>24</v>
      </c>
      <c r="V15" s="927">
        <f t="shared" si="4"/>
        <v>2.8461538461538463</v>
      </c>
      <c r="W15" s="837">
        <v>24</v>
      </c>
    </row>
    <row r="16" spans="1:23" ht="14.4" customHeight="1" x14ac:dyDescent="0.3">
      <c r="A16" s="934" t="s">
        <v>6000</v>
      </c>
      <c r="B16" s="875"/>
      <c r="C16" s="876"/>
      <c r="D16" s="877"/>
      <c r="E16" s="878">
        <v>1</v>
      </c>
      <c r="F16" s="838">
        <v>4.3499999999999996</v>
      </c>
      <c r="G16" s="839">
        <v>40</v>
      </c>
      <c r="H16" s="840">
        <v>1</v>
      </c>
      <c r="I16" s="841">
        <v>6.78</v>
      </c>
      <c r="J16" s="842">
        <v>55</v>
      </c>
      <c r="K16" s="843">
        <v>3.22</v>
      </c>
      <c r="L16" s="844">
        <v>4</v>
      </c>
      <c r="M16" s="844">
        <v>33</v>
      </c>
      <c r="N16" s="845">
        <v>11</v>
      </c>
      <c r="O16" s="844" t="s">
        <v>5983</v>
      </c>
      <c r="P16" s="879" t="s">
        <v>6001</v>
      </c>
      <c r="Q16" s="846">
        <f t="shared" si="0"/>
        <v>1</v>
      </c>
      <c r="R16" s="846">
        <f t="shared" si="0"/>
        <v>6.78</v>
      </c>
      <c r="S16" s="875">
        <f t="shared" si="1"/>
        <v>11</v>
      </c>
      <c r="T16" s="875">
        <f t="shared" si="2"/>
        <v>55</v>
      </c>
      <c r="U16" s="875">
        <f t="shared" si="3"/>
        <v>44</v>
      </c>
      <c r="V16" s="880">
        <f t="shared" si="4"/>
        <v>5</v>
      </c>
      <c r="W16" s="847">
        <v>44</v>
      </c>
    </row>
    <row r="17" spans="1:23" ht="14.4" customHeight="1" x14ac:dyDescent="0.3">
      <c r="A17" s="934" t="s">
        <v>6002</v>
      </c>
      <c r="B17" s="875">
        <v>1</v>
      </c>
      <c r="C17" s="876">
        <v>3.79</v>
      </c>
      <c r="D17" s="877">
        <v>35</v>
      </c>
      <c r="E17" s="878"/>
      <c r="F17" s="838"/>
      <c r="G17" s="839"/>
      <c r="H17" s="840"/>
      <c r="I17" s="841"/>
      <c r="J17" s="853"/>
      <c r="K17" s="843">
        <v>1.69</v>
      </c>
      <c r="L17" s="844">
        <v>2</v>
      </c>
      <c r="M17" s="844">
        <v>21</v>
      </c>
      <c r="N17" s="845">
        <v>7</v>
      </c>
      <c r="O17" s="844" t="s">
        <v>5983</v>
      </c>
      <c r="P17" s="879" t="s">
        <v>6003</v>
      </c>
      <c r="Q17" s="846">
        <f t="shared" si="0"/>
        <v>-1</v>
      </c>
      <c r="R17" s="846">
        <f t="shared" si="0"/>
        <v>-3.79</v>
      </c>
      <c r="S17" s="875" t="str">
        <f t="shared" si="1"/>
        <v/>
      </c>
      <c r="T17" s="875" t="str">
        <f t="shared" si="2"/>
        <v/>
      </c>
      <c r="U17" s="875" t="str">
        <f t="shared" si="3"/>
        <v/>
      </c>
      <c r="V17" s="880" t="str">
        <f t="shared" si="4"/>
        <v/>
      </c>
      <c r="W17" s="847"/>
    </row>
    <row r="18" spans="1:23" ht="14.4" customHeight="1" x14ac:dyDescent="0.3">
      <c r="A18" s="933" t="s">
        <v>6004</v>
      </c>
      <c r="B18" s="926"/>
      <c r="C18" s="928"/>
      <c r="D18" s="881"/>
      <c r="E18" s="919">
        <v>1</v>
      </c>
      <c r="F18" s="920">
        <v>4.3600000000000003</v>
      </c>
      <c r="G18" s="836">
        <v>41</v>
      </c>
      <c r="H18" s="929">
        <v>1</v>
      </c>
      <c r="I18" s="930">
        <v>5.78</v>
      </c>
      <c r="J18" s="849">
        <v>50</v>
      </c>
      <c r="K18" s="922">
        <v>2.2799999999999998</v>
      </c>
      <c r="L18" s="921">
        <v>3</v>
      </c>
      <c r="M18" s="921">
        <v>27</v>
      </c>
      <c r="N18" s="923">
        <v>9</v>
      </c>
      <c r="O18" s="921" t="s">
        <v>5983</v>
      </c>
      <c r="P18" s="924" t="s">
        <v>6005</v>
      </c>
      <c r="Q18" s="925">
        <f t="shared" si="0"/>
        <v>1</v>
      </c>
      <c r="R18" s="925">
        <f t="shared" si="0"/>
        <v>5.78</v>
      </c>
      <c r="S18" s="926">
        <f t="shared" si="1"/>
        <v>9</v>
      </c>
      <c r="T18" s="926">
        <f t="shared" si="2"/>
        <v>50</v>
      </c>
      <c r="U18" s="926">
        <f t="shared" si="3"/>
        <v>41</v>
      </c>
      <c r="V18" s="927">
        <f t="shared" si="4"/>
        <v>5.5555555555555554</v>
      </c>
      <c r="W18" s="837">
        <v>41</v>
      </c>
    </row>
    <row r="19" spans="1:23" ht="14.4" customHeight="1" x14ac:dyDescent="0.3">
      <c r="A19" s="932" t="s">
        <v>6006</v>
      </c>
      <c r="B19" s="869"/>
      <c r="C19" s="870"/>
      <c r="D19" s="871"/>
      <c r="E19" s="822">
        <v>1</v>
      </c>
      <c r="F19" s="823">
        <v>6.52</v>
      </c>
      <c r="G19" s="824">
        <v>74</v>
      </c>
      <c r="H19" s="825"/>
      <c r="I19" s="826"/>
      <c r="J19" s="827"/>
      <c r="K19" s="828">
        <v>5.42</v>
      </c>
      <c r="L19" s="825">
        <v>7</v>
      </c>
      <c r="M19" s="825">
        <v>66</v>
      </c>
      <c r="N19" s="829">
        <v>22</v>
      </c>
      <c r="O19" s="825" t="s">
        <v>5983</v>
      </c>
      <c r="P19" s="872" t="s">
        <v>6007</v>
      </c>
      <c r="Q19" s="830">
        <f t="shared" si="0"/>
        <v>0</v>
      </c>
      <c r="R19" s="830">
        <f t="shared" si="0"/>
        <v>0</v>
      </c>
      <c r="S19" s="869" t="str">
        <f t="shared" si="1"/>
        <v/>
      </c>
      <c r="T19" s="869" t="str">
        <f t="shared" si="2"/>
        <v/>
      </c>
      <c r="U19" s="869" t="str">
        <f t="shared" si="3"/>
        <v/>
      </c>
      <c r="V19" s="873" t="str">
        <f t="shared" si="4"/>
        <v/>
      </c>
      <c r="W19" s="831"/>
    </row>
    <row r="20" spans="1:23" ht="14.4" customHeight="1" x14ac:dyDescent="0.3">
      <c r="A20" s="935" t="s">
        <v>6008</v>
      </c>
      <c r="B20" s="882">
        <v>1</v>
      </c>
      <c r="C20" s="883">
        <v>7.19</v>
      </c>
      <c r="D20" s="884">
        <v>21</v>
      </c>
      <c r="E20" s="885">
        <v>1</v>
      </c>
      <c r="F20" s="854">
        <v>10.25</v>
      </c>
      <c r="G20" s="855">
        <v>44</v>
      </c>
      <c r="H20" s="856">
        <v>5</v>
      </c>
      <c r="I20" s="857">
        <v>54.29</v>
      </c>
      <c r="J20" s="858">
        <v>46.4</v>
      </c>
      <c r="K20" s="859">
        <v>7.19</v>
      </c>
      <c r="L20" s="860">
        <v>3</v>
      </c>
      <c r="M20" s="860">
        <v>30</v>
      </c>
      <c r="N20" s="861">
        <v>10</v>
      </c>
      <c r="O20" s="860" t="s">
        <v>5983</v>
      </c>
      <c r="P20" s="886" t="s">
        <v>6009</v>
      </c>
      <c r="Q20" s="862">
        <f t="shared" si="0"/>
        <v>4</v>
      </c>
      <c r="R20" s="862">
        <f t="shared" si="0"/>
        <v>47.1</v>
      </c>
      <c r="S20" s="882">
        <f t="shared" si="1"/>
        <v>50</v>
      </c>
      <c r="T20" s="882">
        <f t="shared" si="2"/>
        <v>232</v>
      </c>
      <c r="U20" s="882">
        <f t="shared" si="3"/>
        <v>182</v>
      </c>
      <c r="V20" s="887">
        <f t="shared" si="4"/>
        <v>4.6399999999999997</v>
      </c>
      <c r="W20" s="863">
        <v>182</v>
      </c>
    </row>
    <row r="21" spans="1:23" ht="14.4" customHeight="1" x14ac:dyDescent="0.3">
      <c r="A21" s="935" t="s">
        <v>6010</v>
      </c>
      <c r="B21" s="882">
        <v>1</v>
      </c>
      <c r="C21" s="883">
        <v>6.28</v>
      </c>
      <c r="D21" s="884">
        <v>34</v>
      </c>
      <c r="E21" s="856">
        <v>1</v>
      </c>
      <c r="F21" s="857">
        <v>6.86</v>
      </c>
      <c r="G21" s="864">
        <v>38</v>
      </c>
      <c r="H21" s="860"/>
      <c r="I21" s="854"/>
      <c r="J21" s="855"/>
      <c r="K21" s="859">
        <v>3.99</v>
      </c>
      <c r="L21" s="860">
        <v>2</v>
      </c>
      <c r="M21" s="860">
        <v>18</v>
      </c>
      <c r="N21" s="861">
        <v>6</v>
      </c>
      <c r="O21" s="860" t="s">
        <v>5983</v>
      </c>
      <c r="P21" s="886" t="s">
        <v>6011</v>
      </c>
      <c r="Q21" s="862">
        <f t="shared" si="0"/>
        <v>-1</v>
      </c>
      <c r="R21" s="862">
        <f t="shared" si="0"/>
        <v>-6.28</v>
      </c>
      <c r="S21" s="882" t="str">
        <f t="shared" si="1"/>
        <v/>
      </c>
      <c r="T21" s="882" t="str">
        <f t="shared" si="2"/>
        <v/>
      </c>
      <c r="U21" s="882" t="str">
        <f t="shared" si="3"/>
        <v/>
      </c>
      <c r="V21" s="887" t="str">
        <f t="shared" si="4"/>
        <v/>
      </c>
      <c r="W21" s="863"/>
    </row>
    <row r="22" spans="1:23" ht="14.4" customHeight="1" x14ac:dyDescent="0.3">
      <c r="A22" s="932" t="s">
        <v>6012</v>
      </c>
      <c r="B22" s="869"/>
      <c r="C22" s="870"/>
      <c r="D22" s="871"/>
      <c r="E22" s="822">
        <v>3</v>
      </c>
      <c r="F22" s="823">
        <v>4.5599999999999996</v>
      </c>
      <c r="G22" s="824">
        <v>28</v>
      </c>
      <c r="H22" s="825"/>
      <c r="I22" s="826"/>
      <c r="J22" s="827"/>
      <c r="K22" s="828">
        <v>1.0900000000000001</v>
      </c>
      <c r="L22" s="825">
        <v>3</v>
      </c>
      <c r="M22" s="825">
        <v>27</v>
      </c>
      <c r="N22" s="829">
        <v>9</v>
      </c>
      <c r="O22" s="825" t="s">
        <v>5983</v>
      </c>
      <c r="P22" s="872" t="s">
        <v>6013</v>
      </c>
      <c r="Q22" s="830">
        <f t="shared" si="0"/>
        <v>0</v>
      </c>
      <c r="R22" s="830">
        <f t="shared" si="0"/>
        <v>0</v>
      </c>
      <c r="S22" s="869" t="str">
        <f t="shared" si="1"/>
        <v/>
      </c>
      <c r="T22" s="869" t="str">
        <f t="shared" si="2"/>
        <v/>
      </c>
      <c r="U22" s="869" t="str">
        <f t="shared" si="3"/>
        <v/>
      </c>
      <c r="V22" s="873" t="str">
        <f t="shared" si="4"/>
        <v/>
      </c>
      <c r="W22" s="831"/>
    </row>
    <row r="23" spans="1:23" ht="14.4" customHeight="1" x14ac:dyDescent="0.3">
      <c r="A23" s="933" t="s">
        <v>6014</v>
      </c>
      <c r="B23" s="926"/>
      <c r="C23" s="928"/>
      <c r="D23" s="881"/>
      <c r="E23" s="929"/>
      <c r="F23" s="930"/>
      <c r="G23" s="848"/>
      <c r="H23" s="921">
        <v>1</v>
      </c>
      <c r="I23" s="920">
        <v>2.39</v>
      </c>
      <c r="J23" s="849">
        <v>37</v>
      </c>
      <c r="K23" s="922">
        <v>2.39</v>
      </c>
      <c r="L23" s="921">
        <v>4</v>
      </c>
      <c r="M23" s="921">
        <v>39</v>
      </c>
      <c r="N23" s="923">
        <v>13</v>
      </c>
      <c r="O23" s="921" t="s">
        <v>5983</v>
      </c>
      <c r="P23" s="924" t="s">
        <v>6015</v>
      </c>
      <c r="Q23" s="925">
        <f t="shared" si="0"/>
        <v>1</v>
      </c>
      <c r="R23" s="925">
        <f t="shared" si="0"/>
        <v>2.39</v>
      </c>
      <c r="S23" s="926">
        <f t="shared" si="1"/>
        <v>13</v>
      </c>
      <c r="T23" s="926">
        <f t="shared" si="2"/>
        <v>37</v>
      </c>
      <c r="U23" s="926">
        <f t="shared" si="3"/>
        <v>24</v>
      </c>
      <c r="V23" s="927">
        <f t="shared" si="4"/>
        <v>2.8461538461538463</v>
      </c>
      <c r="W23" s="837">
        <v>24</v>
      </c>
    </row>
    <row r="24" spans="1:23" ht="14.4" customHeight="1" x14ac:dyDescent="0.3">
      <c r="A24" s="932" t="s">
        <v>6016</v>
      </c>
      <c r="B24" s="869">
        <v>2</v>
      </c>
      <c r="C24" s="870">
        <v>2.08</v>
      </c>
      <c r="D24" s="871">
        <v>26</v>
      </c>
      <c r="E24" s="874">
        <v>4</v>
      </c>
      <c r="F24" s="826">
        <v>5.08</v>
      </c>
      <c r="G24" s="827">
        <v>28.3</v>
      </c>
      <c r="H24" s="822">
        <v>5</v>
      </c>
      <c r="I24" s="823">
        <v>6.55</v>
      </c>
      <c r="J24" s="865">
        <v>29.4</v>
      </c>
      <c r="K24" s="828">
        <v>0.61</v>
      </c>
      <c r="L24" s="825">
        <v>2</v>
      </c>
      <c r="M24" s="825">
        <v>18</v>
      </c>
      <c r="N24" s="829">
        <v>6</v>
      </c>
      <c r="O24" s="825" t="s">
        <v>5983</v>
      </c>
      <c r="P24" s="872" t="s">
        <v>6017</v>
      </c>
      <c r="Q24" s="830">
        <f t="shared" si="0"/>
        <v>3</v>
      </c>
      <c r="R24" s="830">
        <f t="shared" si="0"/>
        <v>4.47</v>
      </c>
      <c r="S24" s="869">
        <f t="shared" si="1"/>
        <v>30</v>
      </c>
      <c r="T24" s="869">
        <f t="shared" si="2"/>
        <v>147</v>
      </c>
      <c r="U24" s="869">
        <f t="shared" si="3"/>
        <v>117</v>
      </c>
      <c r="V24" s="873">
        <f t="shared" si="4"/>
        <v>4.9000000000000004</v>
      </c>
      <c r="W24" s="831">
        <v>117</v>
      </c>
    </row>
    <row r="25" spans="1:23" ht="14.4" customHeight="1" x14ac:dyDescent="0.3">
      <c r="A25" s="933" t="s">
        <v>6018</v>
      </c>
      <c r="B25" s="926">
        <v>3</v>
      </c>
      <c r="C25" s="928">
        <v>3.51</v>
      </c>
      <c r="D25" s="881">
        <v>29.7</v>
      </c>
      <c r="E25" s="919">
        <v>1</v>
      </c>
      <c r="F25" s="920">
        <v>0.74</v>
      </c>
      <c r="G25" s="836">
        <v>9</v>
      </c>
      <c r="H25" s="929">
        <v>4</v>
      </c>
      <c r="I25" s="930">
        <v>3.54</v>
      </c>
      <c r="J25" s="849">
        <v>26.5</v>
      </c>
      <c r="K25" s="922">
        <v>0.74</v>
      </c>
      <c r="L25" s="921">
        <v>3</v>
      </c>
      <c r="M25" s="921">
        <v>24</v>
      </c>
      <c r="N25" s="923">
        <v>8</v>
      </c>
      <c r="O25" s="921" t="s">
        <v>5983</v>
      </c>
      <c r="P25" s="924" t="s">
        <v>6017</v>
      </c>
      <c r="Q25" s="925">
        <f t="shared" si="0"/>
        <v>1</v>
      </c>
      <c r="R25" s="925">
        <f t="shared" si="0"/>
        <v>3.0000000000000249E-2</v>
      </c>
      <c r="S25" s="926">
        <f t="shared" si="1"/>
        <v>32</v>
      </c>
      <c r="T25" s="926">
        <f t="shared" si="2"/>
        <v>106</v>
      </c>
      <c r="U25" s="926">
        <f t="shared" si="3"/>
        <v>74</v>
      </c>
      <c r="V25" s="927">
        <f t="shared" si="4"/>
        <v>3.3125</v>
      </c>
      <c r="W25" s="837">
        <v>74</v>
      </c>
    </row>
    <row r="26" spans="1:23" ht="14.4" customHeight="1" x14ac:dyDescent="0.3">
      <c r="A26" s="933" t="s">
        <v>6019</v>
      </c>
      <c r="B26" s="926"/>
      <c r="C26" s="928"/>
      <c r="D26" s="881"/>
      <c r="E26" s="919">
        <v>1</v>
      </c>
      <c r="F26" s="920">
        <v>2.17</v>
      </c>
      <c r="G26" s="836">
        <v>44</v>
      </c>
      <c r="H26" s="929">
        <v>2</v>
      </c>
      <c r="I26" s="930">
        <v>5.03</v>
      </c>
      <c r="J26" s="849">
        <v>52.5</v>
      </c>
      <c r="K26" s="922">
        <v>1.1000000000000001</v>
      </c>
      <c r="L26" s="921">
        <v>4</v>
      </c>
      <c r="M26" s="921">
        <v>33</v>
      </c>
      <c r="N26" s="923">
        <v>11</v>
      </c>
      <c r="O26" s="921" t="s">
        <v>5983</v>
      </c>
      <c r="P26" s="924" t="s">
        <v>6017</v>
      </c>
      <c r="Q26" s="925">
        <f t="shared" si="0"/>
        <v>2</v>
      </c>
      <c r="R26" s="925">
        <f t="shared" si="0"/>
        <v>5.03</v>
      </c>
      <c r="S26" s="926">
        <f t="shared" si="1"/>
        <v>22</v>
      </c>
      <c r="T26" s="926">
        <f t="shared" si="2"/>
        <v>105</v>
      </c>
      <c r="U26" s="926">
        <f t="shared" si="3"/>
        <v>83</v>
      </c>
      <c r="V26" s="927">
        <f t="shared" si="4"/>
        <v>4.7727272727272725</v>
      </c>
      <c r="W26" s="837">
        <v>83</v>
      </c>
    </row>
    <row r="27" spans="1:23" ht="14.4" customHeight="1" x14ac:dyDescent="0.3">
      <c r="A27" s="932" t="s">
        <v>6020</v>
      </c>
      <c r="B27" s="869"/>
      <c r="C27" s="870"/>
      <c r="D27" s="871"/>
      <c r="E27" s="874"/>
      <c r="F27" s="826"/>
      <c r="G27" s="827"/>
      <c r="H27" s="822">
        <v>1</v>
      </c>
      <c r="I27" s="823">
        <v>1.52</v>
      </c>
      <c r="J27" s="865">
        <v>37</v>
      </c>
      <c r="K27" s="828">
        <v>0.78</v>
      </c>
      <c r="L27" s="825">
        <v>3</v>
      </c>
      <c r="M27" s="825">
        <v>24</v>
      </c>
      <c r="N27" s="829">
        <v>8</v>
      </c>
      <c r="O27" s="825" t="s">
        <v>5983</v>
      </c>
      <c r="P27" s="872" t="s">
        <v>6021</v>
      </c>
      <c r="Q27" s="830">
        <f t="shared" si="0"/>
        <v>1</v>
      </c>
      <c r="R27" s="830">
        <f t="shared" si="0"/>
        <v>1.52</v>
      </c>
      <c r="S27" s="869">
        <f t="shared" si="1"/>
        <v>8</v>
      </c>
      <c r="T27" s="869">
        <f t="shared" si="2"/>
        <v>37</v>
      </c>
      <c r="U27" s="869">
        <f t="shared" si="3"/>
        <v>29</v>
      </c>
      <c r="V27" s="873">
        <f t="shared" si="4"/>
        <v>4.625</v>
      </c>
      <c r="W27" s="831">
        <v>29</v>
      </c>
    </row>
    <row r="28" spans="1:23" ht="14.4" customHeight="1" x14ac:dyDescent="0.3">
      <c r="A28" s="935" t="s">
        <v>6022</v>
      </c>
      <c r="B28" s="882">
        <v>3</v>
      </c>
      <c r="C28" s="883">
        <v>6.27</v>
      </c>
      <c r="D28" s="884">
        <v>32</v>
      </c>
      <c r="E28" s="856">
        <v>1</v>
      </c>
      <c r="F28" s="857">
        <v>1.91</v>
      </c>
      <c r="G28" s="864">
        <v>30</v>
      </c>
      <c r="H28" s="860"/>
      <c r="I28" s="854"/>
      <c r="J28" s="855"/>
      <c r="K28" s="859">
        <v>1.08</v>
      </c>
      <c r="L28" s="860">
        <v>2</v>
      </c>
      <c r="M28" s="860">
        <v>21</v>
      </c>
      <c r="N28" s="861">
        <v>7</v>
      </c>
      <c r="O28" s="860" t="s">
        <v>5983</v>
      </c>
      <c r="P28" s="886" t="s">
        <v>6023</v>
      </c>
      <c r="Q28" s="862">
        <f t="shared" si="0"/>
        <v>-3</v>
      </c>
      <c r="R28" s="862">
        <f t="shared" si="0"/>
        <v>-6.27</v>
      </c>
      <c r="S28" s="882" t="str">
        <f t="shared" si="1"/>
        <v/>
      </c>
      <c r="T28" s="882" t="str">
        <f t="shared" si="2"/>
        <v/>
      </c>
      <c r="U28" s="882" t="str">
        <f t="shared" si="3"/>
        <v/>
      </c>
      <c r="V28" s="887" t="str">
        <f t="shared" si="4"/>
        <v/>
      </c>
      <c r="W28" s="863"/>
    </row>
    <row r="29" spans="1:23" ht="14.4" customHeight="1" x14ac:dyDescent="0.3">
      <c r="A29" s="933" t="s">
        <v>6024</v>
      </c>
      <c r="B29" s="926">
        <v>1</v>
      </c>
      <c r="C29" s="928">
        <v>2.86</v>
      </c>
      <c r="D29" s="881">
        <v>43</v>
      </c>
      <c r="E29" s="929">
        <v>5</v>
      </c>
      <c r="F29" s="930">
        <v>11.6</v>
      </c>
      <c r="G29" s="848">
        <v>35.4</v>
      </c>
      <c r="H29" s="921">
        <v>3</v>
      </c>
      <c r="I29" s="920">
        <v>7.32</v>
      </c>
      <c r="J29" s="849">
        <v>35.700000000000003</v>
      </c>
      <c r="K29" s="922">
        <v>1.61</v>
      </c>
      <c r="L29" s="921">
        <v>3</v>
      </c>
      <c r="M29" s="921">
        <v>30</v>
      </c>
      <c r="N29" s="923">
        <v>10</v>
      </c>
      <c r="O29" s="921" t="s">
        <v>5983</v>
      </c>
      <c r="P29" s="924" t="s">
        <v>6025</v>
      </c>
      <c r="Q29" s="925">
        <f t="shared" si="0"/>
        <v>2</v>
      </c>
      <c r="R29" s="925">
        <f t="shared" si="0"/>
        <v>4.4600000000000009</v>
      </c>
      <c r="S29" s="926">
        <f t="shared" si="1"/>
        <v>30</v>
      </c>
      <c r="T29" s="926">
        <f t="shared" si="2"/>
        <v>107.10000000000001</v>
      </c>
      <c r="U29" s="926">
        <f t="shared" si="3"/>
        <v>77.100000000000009</v>
      </c>
      <c r="V29" s="927">
        <f t="shared" si="4"/>
        <v>3.5700000000000003</v>
      </c>
      <c r="W29" s="837">
        <v>77</v>
      </c>
    </row>
    <row r="30" spans="1:23" ht="14.4" customHeight="1" x14ac:dyDescent="0.3">
      <c r="A30" s="933" t="s">
        <v>6026</v>
      </c>
      <c r="B30" s="926">
        <v>1</v>
      </c>
      <c r="C30" s="928">
        <v>2.2200000000000002</v>
      </c>
      <c r="D30" s="881">
        <v>28</v>
      </c>
      <c r="E30" s="929">
        <v>4</v>
      </c>
      <c r="F30" s="930">
        <v>12.57</v>
      </c>
      <c r="G30" s="848">
        <v>37</v>
      </c>
      <c r="H30" s="921">
        <v>1</v>
      </c>
      <c r="I30" s="920">
        <v>6.08</v>
      </c>
      <c r="J30" s="849">
        <v>56</v>
      </c>
      <c r="K30" s="922">
        <v>2.2200000000000002</v>
      </c>
      <c r="L30" s="921">
        <v>3</v>
      </c>
      <c r="M30" s="921">
        <v>30</v>
      </c>
      <c r="N30" s="923">
        <v>10</v>
      </c>
      <c r="O30" s="921" t="s">
        <v>5983</v>
      </c>
      <c r="P30" s="924" t="s">
        <v>6027</v>
      </c>
      <c r="Q30" s="925">
        <f t="shared" si="0"/>
        <v>0</v>
      </c>
      <c r="R30" s="925">
        <f t="shared" si="0"/>
        <v>3.86</v>
      </c>
      <c r="S30" s="926">
        <f t="shared" si="1"/>
        <v>10</v>
      </c>
      <c r="T30" s="926">
        <f t="shared" si="2"/>
        <v>56</v>
      </c>
      <c r="U30" s="926">
        <f t="shared" si="3"/>
        <v>46</v>
      </c>
      <c r="V30" s="927">
        <f t="shared" si="4"/>
        <v>5.6</v>
      </c>
      <c r="W30" s="837">
        <v>46</v>
      </c>
    </row>
    <row r="31" spans="1:23" ht="14.4" customHeight="1" x14ac:dyDescent="0.3">
      <c r="A31" s="932" t="s">
        <v>6028</v>
      </c>
      <c r="B31" s="869">
        <v>21</v>
      </c>
      <c r="C31" s="870">
        <v>29.5</v>
      </c>
      <c r="D31" s="871">
        <v>28.4</v>
      </c>
      <c r="E31" s="822">
        <v>31</v>
      </c>
      <c r="F31" s="823">
        <v>47.18</v>
      </c>
      <c r="G31" s="824">
        <v>30.5</v>
      </c>
      <c r="H31" s="825">
        <v>22</v>
      </c>
      <c r="I31" s="826">
        <v>29.46</v>
      </c>
      <c r="J31" s="865">
        <v>26.4</v>
      </c>
      <c r="K31" s="828">
        <v>0.82</v>
      </c>
      <c r="L31" s="825">
        <v>2</v>
      </c>
      <c r="M31" s="825">
        <v>21</v>
      </c>
      <c r="N31" s="829">
        <v>7</v>
      </c>
      <c r="O31" s="825" t="s">
        <v>5983</v>
      </c>
      <c r="P31" s="872" t="s">
        <v>6029</v>
      </c>
      <c r="Q31" s="830">
        <f t="shared" si="0"/>
        <v>1</v>
      </c>
      <c r="R31" s="830">
        <f t="shared" si="0"/>
        <v>-3.9999999999999147E-2</v>
      </c>
      <c r="S31" s="869">
        <f t="shared" si="1"/>
        <v>154</v>
      </c>
      <c r="T31" s="869">
        <f t="shared" si="2"/>
        <v>580.79999999999995</v>
      </c>
      <c r="U31" s="869">
        <f t="shared" si="3"/>
        <v>426.79999999999995</v>
      </c>
      <c r="V31" s="873">
        <f t="shared" si="4"/>
        <v>3.7714285714285714</v>
      </c>
      <c r="W31" s="831">
        <v>430</v>
      </c>
    </row>
    <row r="32" spans="1:23" ht="14.4" customHeight="1" x14ac:dyDescent="0.3">
      <c r="A32" s="933" t="s">
        <v>6030</v>
      </c>
      <c r="B32" s="926">
        <v>25</v>
      </c>
      <c r="C32" s="928">
        <v>36.6</v>
      </c>
      <c r="D32" s="881">
        <v>29.8</v>
      </c>
      <c r="E32" s="929">
        <v>32</v>
      </c>
      <c r="F32" s="930">
        <v>47.05</v>
      </c>
      <c r="G32" s="848">
        <v>28.8</v>
      </c>
      <c r="H32" s="921">
        <v>27</v>
      </c>
      <c r="I32" s="920">
        <v>41.92</v>
      </c>
      <c r="J32" s="849">
        <v>30</v>
      </c>
      <c r="K32" s="922">
        <v>1.1100000000000001</v>
      </c>
      <c r="L32" s="921">
        <v>3</v>
      </c>
      <c r="M32" s="921">
        <v>27</v>
      </c>
      <c r="N32" s="923">
        <v>9</v>
      </c>
      <c r="O32" s="921" t="s">
        <v>5983</v>
      </c>
      <c r="P32" s="924" t="s">
        <v>6031</v>
      </c>
      <c r="Q32" s="925">
        <f t="shared" si="0"/>
        <v>2</v>
      </c>
      <c r="R32" s="925">
        <f t="shared" si="0"/>
        <v>5.32</v>
      </c>
      <c r="S32" s="926">
        <f t="shared" si="1"/>
        <v>243</v>
      </c>
      <c r="T32" s="926">
        <f t="shared" si="2"/>
        <v>810</v>
      </c>
      <c r="U32" s="926">
        <f t="shared" si="3"/>
        <v>567</v>
      </c>
      <c r="V32" s="927">
        <f t="shared" si="4"/>
        <v>3.3333333333333335</v>
      </c>
      <c r="W32" s="837">
        <v>567</v>
      </c>
    </row>
    <row r="33" spans="1:23" ht="14.4" customHeight="1" x14ac:dyDescent="0.3">
      <c r="A33" s="933" t="s">
        <v>6032</v>
      </c>
      <c r="B33" s="926">
        <v>5</v>
      </c>
      <c r="C33" s="928">
        <v>9.16</v>
      </c>
      <c r="D33" s="881">
        <v>25.6</v>
      </c>
      <c r="E33" s="929">
        <v>12</v>
      </c>
      <c r="F33" s="930">
        <v>25.67</v>
      </c>
      <c r="G33" s="848">
        <v>31.3</v>
      </c>
      <c r="H33" s="921">
        <v>9</v>
      </c>
      <c r="I33" s="920">
        <v>19.38</v>
      </c>
      <c r="J33" s="849">
        <v>33.200000000000003</v>
      </c>
      <c r="K33" s="922">
        <v>1.72</v>
      </c>
      <c r="L33" s="921">
        <v>4</v>
      </c>
      <c r="M33" s="921">
        <v>33</v>
      </c>
      <c r="N33" s="923">
        <v>11</v>
      </c>
      <c r="O33" s="921" t="s">
        <v>5983</v>
      </c>
      <c r="P33" s="924" t="s">
        <v>6033</v>
      </c>
      <c r="Q33" s="925">
        <f t="shared" si="0"/>
        <v>4</v>
      </c>
      <c r="R33" s="925">
        <f t="shared" si="0"/>
        <v>10.219999999999999</v>
      </c>
      <c r="S33" s="926">
        <f t="shared" si="1"/>
        <v>99</v>
      </c>
      <c r="T33" s="926">
        <f t="shared" si="2"/>
        <v>298.8</v>
      </c>
      <c r="U33" s="926">
        <f t="shared" si="3"/>
        <v>199.8</v>
      </c>
      <c r="V33" s="927">
        <f t="shared" si="4"/>
        <v>3.0181818181818181</v>
      </c>
      <c r="W33" s="837">
        <v>200</v>
      </c>
    </row>
    <row r="34" spans="1:23" ht="14.4" customHeight="1" x14ac:dyDescent="0.3">
      <c r="A34" s="932" t="s">
        <v>6034</v>
      </c>
      <c r="B34" s="869"/>
      <c r="C34" s="870"/>
      <c r="D34" s="871"/>
      <c r="E34" s="822">
        <v>3</v>
      </c>
      <c r="F34" s="823">
        <v>4.93</v>
      </c>
      <c r="G34" s="824">
        <v>36</v>
      </c>
      <c r="H34" s="825">
        <v>3</v>
      </c>
      <c r="I34" s="826">
        <v>3.15</v>
      </c>
      <c r="J34" s="865">
        <v>24</v>
      </c>
      <c r="K34" s="828">
        <v>0.6</v>
      </c>
      <c r="L34" s="825">
        <v>2</v>
      </c>
      <c r="M34" s="825">
        <v>18</v>
      </c>
      <c r="N34" s="829">
        <v>6</v>
      </c>
      <c r="O34" s="825" t="s">
        <v>5983</v>
      </c>
      <c r="P34" s="872" t="s">
        <v>6035</v>
      </c>
      <c r="Q34" s="830">
        <f t="shared" si="0"/>
        <v>3</v>
      </c>
      <c r="R34" s="830">
        <f t="shared" si="0"/>
        <v>3.15</v>
      </c>
      <c r="S34" s="869">
        <f t="shared" si="1"/>
        <v>18</v>
      </c>
      <c r="T34" s="869">
        <f t="shared" si="2"/>
        <v>72</v>
      </c>
      <c r="U34" s="869">
        <f t="shared" si="3"/>
        <v>54</v>
      </c>
      <c r="V34" s="873">
        <f t="shared" si="4"/>
        <v>4</v>
      </c>
      <c r="W34" s="831">
        <v>54</v>
      </c>
    </row>
    <row r="35" spans="1:23" ht="14.4" customHeight="1" x14ac:dyDescent="0.3">
      <c r="A35" s="933" t="s">
        <v>6036</v>
      </c>
      <c r="B35" s="926">
        <v>2</v>
      </c>
      <c r="C35" s="928">
        <v>1.81</v>
      </c>
      <c r="D35" s="881">
        <v>17.5</v>
      </c>
      <c r="E35" s="929">
        <v>1</v>
      </c>
      <c r="F35" s="930">
        <v>0.81</v>
      </c>
      <c r="G35" s="848">
        <v>27</v>
      </c>
      <c r="H35" s="921">
        <v>1</v>
      </c>
      <c r="I35" s="920">
        <v>1</v>
      </c>
      <c r="J35" s="849">
        <v>31</v>
      </c>
      <c r="K35" s="922">
        <v>0.66</v>
      </c>
      <c r="L35" s="921">
        <v>3</v>
      </c>
      <c r="M35" s="921">
        <v>24</v>
      </c>
      <c r="N35" s="923">
        <v>8</v>
      </c>
      <c r="O35" s="921" t="s">
        <v>5983</v>
      </c>
      <c r="P35" s="924" t="s">
        <v>6035</v>
      </c>
      <c r="Q35" s="925">
        <f t="shared" si="0"/>
        <v>-1</v>
      </c>
      <c r="R35" s="925">
        <f t="shared" si="0"/>
        <v>-0.81</v>
      </c>
      <c r="S35" s="926">
        <f t="shared" si="1"/>
        <v>8</v>
      </c>
      <c r="T35" s="926">
        <f t="shared" si="2"/>
        <v>31</v>
      </c>
      <c r="U35" s="926">
        <f t="shared" si="3"/>
        <v>23</v>
      </c>
      <c r="V35" s="927">
        <f t="shared" si="4"/>
        <v>3.875</v>
      </c>
      <c r="W35" s="837">
        <v>23</v>
      </c>
    </row>
    <row r="36" spans="1:23" ht="14.4" customHeight="1" x14ac:dyDescent="0.3">
      <c r="A36" s="933" t="s">
        <v>6037</v>
      </c>
      <c r="B36" s="926">
        <v>1</v>
      </c>
      <c r="C36" s="928">
        <v>1.0900000000000001</v>
      </c>
      <c r="D36" s="881">
        <v>24</v>
      </c>
      <c r="E36" s="929">
        <v>1</v>
      </c>
      <c r="F36" s="930">
        <v>1.0900000000000001</v>
      </c>
      <c r="G36" s="848">
        <v>23</v>
      </c>
      <c r="H36" s="921"/>
      <c r="I36" s="920"/>
      <c r="J36" s="836"/>
      <c r="K36" s="922">
        <v>1.0900000000000001</v>
      </c>
      <c r="L36" s="921">
        <v>3</v>
      </c>
      <c r="M36" s="921">
        <v>27</v>
      </c>
      <c r="N36" s="923">
        <v>9</v>
      </c>
      <c r="O36" s="921" t="s">
        <v>5983</v>
      </c>
      <c r="P36" s="924" t="s">
        <v>6035</v>
      </c>
      <c r="Q36" s="925">
        <f t="shared" si="0"/>
        <v>-1</v>
      </c>
      <c r="R36" s="925">
        <f t="shared" si="0"/>
        <v>-1.0900000000000001</v>
      </c>
      <c r="S36" s="926" t="str">
        <f t="shared" si="1"/>
        <v/>
      </c>
      <c r="T36" s="926" t="str">
        <f t="shared" si="2"/>
        <v/>
      </c>
      <c r="U36" s="926" t="str">
        <f t="shared" si="3"/>
        <v/>
      </c>
      <c r="V36" s="927" t="str">
        <f t="shared" si="4"/>
        <v/>
      </c>
      <c r="W36" s="837"/>
    </row>
    <row r="37" spans="1:23" ht="14.4" customHeight="1" x14ac:dyDescent="0.3">
      <c r="A37" s="932" t="s">
        <v>6038</v>
      </c>
      <c r="B37" s="869">
        <v>1</v>
      </c>
      <c r="C37" s="870">
        <v>0.5</v>
      </c>
      <c r="D37" s="871">
        <v>14</v>
      </c>
      <c r="E37" s="822">
        <v>2</v>
      </c>
      <c r="F37" s="823">
        <v>1.82</v>
      </c>
      <c r="G37" s="824">
        <v>26.5</v>
      </c>
      <c r="H37" s="825"/>
      <c r="I37" s="826"/>
      <c r="J37" s="827"/>
      <c r="K37" s="828">
        <v>0.5</v>
      </c>
      <c r="L37" s="825">
        <v>2</v>
      </c>
      <c r="M37" s="825">
        <v>18</v>
      </c>
      <c r="N37" s="829">
        <v>6</v>
      </c>
      <c r="O37" s="825" t="s">
        <v>5983</v>
      </c>
      <c r="P37" s="872" t="s">
        <v>6039</v>
      </c>
      <c r="Q37" s="830">
        <f t="shared" si="0"/>
        <v>-1</v>
      </c>
      <c r="R37" s="830">
        <f t="shared" si="0"/>
        <v>-0.5</v>
      </c>
      <c r="S37" s="869" t="str">
        <f t="shared" si="1"/>
        <v/>
      </c>
      <c r="T37" s="869" t="str">
        <f t="shared" si="2"/>
        <v/>
      </c>
      <c r="U37" s="869" t="str">
        <f t="shared" si="3"/>
        <v/>
      </c>
      <c r="V37" s="873" t="str">
        <f t="shared" si="4"/>
        <v/>
      </c>
      <c r="W37" s="831"/>
    </row>
    <row r="38" spans="1:23" ht="14.4" customHeight="1" x14ac:dyDescent="0.3">
      <c r="A38" s="933" t="s">
        <v>6040</v>
      </c>
      <c r="B38" s="926">
        <v>1</v>
      </c>
      <c r="C38" s="928">
        <v>1.52</v>
      </c>
      <c r="D38" s="881">
        <v>40</v>
      </c>
      <c r="E38" s="929">
        <v>1</v>
      </c>
      <c r="F38" s="930">
        <v>0.88</v>
      </c>
      <c r="G38" s="848">
        <v>27</v>
      </c>
      <c r="H38" s="921"/>
      <c r="I38" s="920"/>
      <c r="J38" s="836"/>
      <c r="K38" s="922">
        <v>0.57999999999999996</v>
      </c>
      <c r="L38" s="921">
        <v>2</v>
      </c>
      <c r="M38" s="921">
        <v>21</v>
      </c>
      <c r="N38" s="923">
        <v>7</v>
      </c>
      <c r="O38" s="921" t="s">
        <v>5983</v>
      </c>
      <c r="P38" s="924" t="s">
        <v>6041</v>
      </c>
      <c r="Q38" s="925">
        <f t="shared" si="0"/>
        <v>-1</v>
      </c>
      <c r="R38" s="925">
        <f t="shared" si="0"/>
        <v>-1.52</v>
      </c>
      <c r="S38" s="926" t="str">
        <f t="shared" si="1"/>
        <v/>
      </c>
      <c r="T38" s="926" t="str">
        <f t="shared" si="2"/>
        <v/>
      </c>
      <c r="U38" s="926" t="str">
        <f t="shared" si="3"/>
        <v/>
      </c>
      <c r="V38" s="927" t="str">
        <f t="shared" si="4"/>
        <v/>
      </c>
      <c r="W38" s="837"/>
    </row>
    <row r="39" spans="1:23" ht="14.4" customHeight="1" x14ac:dyDescent="0.3">
      <c r="A39" s="933" t="s">
        <v>6042</v>
      </c>
      <c r="B39" s="926"/>
      <c r="C39" s="928"/>
      <c r="D39" s="881"/>
      <c r="E39" s="929"/>
      <c r="F39" s="930"/>
      <c r="G39" s="848"/>
      <c r="H39" s="921">
        <v>1</v>
      </c>
      <c r="I39" s="920">
        <v>0.74</v>
      </c>
      <c r="J39" s="849">
        <v>20</v>
      </c>
      <c r="K39" s="922">
        <v>0.74</v>
      </c>
      <c r="L39" s="921">
        <v>3</v>
      </c>
      <c r="M39" s="921">
        <v>24</v>
      </c>
      <c r="N39" s="923">
        <v>8</v>
      </c>
      <c r="O39" s="921" t="s">
        <v>5983</v>
      </c>
      <c r="P39" s="924" t="s">
        <v>6043</v>
      </c>
      <c r="Q39" s="925">
        <f t="shared" si="0"/>
        <v>1</v>
      </c>
      <c r="R39" s="925">
        <f t="shared" si="0"/>
        <v>0.74</v>
      </c>
      <c r="S39" s="926">
        <f t="shared" si="1"/>
        <v>8</v>
      </c>
      <c r="T39" s="926">
        <f t="shared" si="2"/>
        <v>20</v>
      </c>
      <c r="U39" s="926">
        <f t="shared" si="3"/>
        <v>12</v>
      </c>
      <c r="V39" s="927">
        <f t="shared" si="4"/>
        <v>2.5</v>
      </c>
      <c r="W39" s="837">
        <v>12</v>
      </c>
    </row>
    <row r="40" spans="1:23" ht="14.4" customHeight="1" x14ac:dyDescent="0.3">
      <c r="A40" s="932" t="s">
        <v>6044</v>
      </c>
      <c r="B40" s="869"/>
      <c r="C40" s="870"/>
      <c r="D40" s="871"/>
      <c r="E40" s="874"/>
      <c r="F40" s="826"/>
      <c r="G40" s="827"/>
      <c r="H40" s="822">
        <v>1</v>
      </c>
      <c r="I40" s="823">
        <v>4.2699999999999996</v>
      </c>
      <c r="J40" s="865">
        <v>67</v>
      </c>
      <c r="K40" s="828">
        <v>1.07</v>
      </c>
      <c r="L40" s="825">
        <v>3</v>
      </c>
      <c r="M40" s="825">
        <v>24</v>
      </c>
      <c r="N40" s="829">
        <v>8</v>
      </c>
      <c r="O40" s="825" t="s">
        <v>5983</v>
      </c>
      <c r="P40" s="872" t="s">
        <v>6045</v>
      </c>
      <c r="Q40" s="830">
        <f t="shared" si="0"/>
        <v>1</v>
      </c>
      <c r="R40" s="830">
        <f t="shared" si="0"/>
        <v>4.2699999999999996</v>
      </c>
      <c r="S40" s="869">
        <f t="shared" si="1"/>
        <v>8</v>
      </c>
      <c r="T40" s="869">
        <f t="shared" si="2"/>
        <v>67</v>
      </c>
      <c r="U40" s="869">
        <f t="shared" si="3"/>
        <v>59</v>
      </c>
      <c r="V40" s="873">
        <f t="shared" si="4"/>
        <v>8.375</v>
      </c>
      <c r="W40" s="831">
        <v>59</v>
      </c>
    </row>
    <row r="41" spans="1:23" ht="14.4" customHeight="1" x14ac:dyDescent="0.3">
      <c r="A41" s="932" t="s">
        <v>6046</v>
      </c>
      <c r="B41" s="869"/>
      <c r="C41" s="870"/>
      <c r="D41" s="871"/>
      <c r="E41" s="874"/>
      <c r="F41" s="826"/>
      <c r="G41" s="827"/>
      <c r="H41" s="822">
        <v>1</v>
      </c>
      <c r="I41" s="823">
        <v>1.21</v>
      </c>
      <c r="J41" s="865">
        <v>22</v>
      </c>
      <c r="K41" s="828">
        <v>0.49</v>
      </c>
      <c r="L41" s="825">
        <v>1</v>
      </c>
      <c r="M41" s="825">
        <v>12</v>
      </c>
      <c r="N41" s="829">
        <v>4</v>
      </c>
      <c r="O41" s="825" t="s">
        <v>5983</v>
      </c>
      <c r="P41" s="872" t="s">
        <v>6047</v>
      </c>
      <c r="Q41" s="830">
        <f t="shared" si="0"/>
        <v>1</v>
      </c>
      <c r="R41" s="830">
        <f t="shared" si="0"/>
        <v>1.21</v>
      </c>
      <c r="S41" s="869">
        <f t="shared" si="1"/>
        <v>4</v>
      </c>
      <c r="T41" s="869">
        <f t="shared" si="2"/>
        <v>22</v>
      </c>
      <c r="U41" s="869">
        <f t="shared" si="3"/>
        <v>18</v>
      </c>
      <c r="V41" s="873">
        <f t="shared" si="4"/>
        <v>5.5</v>
      </c>
      <c r="W41" s="831">
        <v>18</v>
      </c>
    </row>
    <row r="42" spans="1:23" ht="14.4" customHeight="1" x14ac:dyDescent="0.3">
      <c r="A42" s="935" t="s">
        <v>6048</v>
      </c>
      <c r="B42" s="882">
        <v>2</v>
      </c>
      <c r="C42" s="883">
        <v>4.6100000000000003</v>
      </c>
      <c r="D42" s="884">
        <v>36.5</v>
      </c>
      <c r="E42" s="856">
        <v>1</v>
      </c>
      <c r="F42" s="857">
        <v>1.6</v>
      </c>
      <c r="G42" s="864">
        <v>27</v>
      </c>
      <c r="H42" s="860"/>
      <c r="I42" s="854"/>
      <c r="J42" s="855"/>
      <c r="K42" s="859">
        <v>0.49</v>
      </c>
      <c r="L42" s="860">
        <v>1</v>
      </c>
      <c r="M42" s="860">
        <v>12</v>
      </c>
      <c r="N42" s="861">
        <v>4</v>
      </c>
      <c r="O42" s="860" t="s">
        <v>5983</v>
      </c>
      <c r="P42" s="886" t="s">
        <v>6049</v>
      </c>
      <c r="Q42" s="862">
        <f t="shared" si="0"/>
        <v>-2</v>
      </c>
      <c r="R42" s="862">
        <f t="shared" si="0"/>
        <v>-4.6100000000000003</v>
      </c>
      <c r="S42" s="882" t="str">
        <f t="shared" si="1"/>
        <v/>
      </c>
      <c r="T42" s="882" t="str">
        <f t="shared" si="2"/>
        <v/>
      </c>
      <c r="U42" s="882" t="str">
        <f t="shared" si="3"/>
        <v/>
      </c>
      <c r="V42" s="887" t="str">
        <f t="shared" si="4"/>
        <v/>
      </c>
      <c r="W42" s="863"/>
    </row>
    <row r="43" spans="1:23" ht="14.4" customHeight="1" x14ac:dyDescent="0.3">
      <c r="A43" s="933" t="s">
        <v>6050</v>
      </c>
      <c r="B43" s="926">
        <v>1</v>
      </c>
      <c r="C43" s="928">
        <v>3.82</v>
      </c>
      <c r="D43" s="881">
        <v>56</v>
      </c>
      <c r="E43" s="929">
        <v>3</v>
      </c>
      <c r="F43" s="930">
        <v>4.9000000000000004</v>
      </c>
      <c r="G43" s="848">
        <v>27.7</v>
      </c>
      <c r="H43" s="921">
        <v>1</v>
      </c>
      <c r="I43" s="920">
        <v>2.71</v>
      </c>
      <c r="J43" s="849">
        <v>42</v>
      </c>
      <c r="K43" s="922">
        <v>0.64</v>
      </c>
      <c r="L43" s="921">
        <v>2</v>
      </c>
      <c r="M43" s="921">
        <v>15</v>
      </c>
      <c r="N43" s="923">
        <v>5</v>
      </c>
      <c r="O43" s="921" t="s">
        <v>5983</v>
      </c>
      <c r="P43" s="924" t="s">
        <v>6051</v>
      </c>
      <c r="Q43" s="925">
        <f t="shared" si="0"/>
        <v>0</v>
      </c>
      <c r="R43" s="925">
        <f t="shared" si="0"/>
        <v>-1.1099999999999999</v>
      </c>
      <c r="S43" s="926">
        <f t="shared" si="1"/>
        <v>5</v>
      </c>
      <c r="T43" s="926">
        <f t="shared" si="2"/>
        <v>42</v>
      </c>
      <c r="U43" s="926">
        <f t="shared" si="3"/>
        <v>37</v>
      </c>
      <c r="V43" s="927">
        <f t="shared" si="4"/>
        <v>8.4</v>
      </c>
      <c r="W43" s="837">
        <v>37</v>
      </c>
    </row>
    <row r="44" spans="1:23" ht="14.4" customHeight="1" x14ac:dyDescent="0.3">
      <c r="A44" s="933" t="s">
        <v>6052</v>
      </c>
      <c r="B44" s="926">
        <v>1</v>
      </c>
      <c r="C44" s="928">
        <v>2.63</v>
      </c>
      <c r="D44" s="881">
        <v>36</v>
      </c>
      <c r="E44" s="929"/>
      <c r="F44" s="930"/>
      <c r="G44" s="848"/>
      <c r="H44" s="921"/>
      <c r="I44" s="920"/>
      <c r="J44" s="836"/>
      <c r="K44" s="922">
        <v>1.1599999999999999</v>
      </c>
      <c r="L44" s="921">
        <v>2</v>
      </c>
      <c r="M44" s="921">
        <v>21</v>
      </c>
      <c r="N44" s="923">
        <v>7</v>
      </c>
      <c r="O44" s="921" t="s">
        <v>5983</v>
      </c>
      <c r="P44" s="924" t="s">
        <v>6053</v>
      </c>
      <c r="Q44" s="925">
        <f t="shared" si="0"/>
        <v>-1</v>
      </c>
      <c r="R44" s="925">
        <f t="shared" si="0"/>
        <v>-2.63</v>
      </c>
      <c r="S44" s="926" t="str">
        <f t="shared" si="1"/>
        <v/>
      </c>
      <c r="T44" s="926" t="str">
        <f t="shared" si="2"/>
        <v/>
      </c>
      <c r="U44" s="926" t="str">
        <f t="shared" si="3"/>
        <v/>
      </c>
      <c r="V44" s="927" t="str">
        <f t="shared" si="4"/>
        <v/>
      </c>
      <c r="W44" s="837"/>
    </row>
    <row r="45" spans="1:23" ht="14.4" customHeight="1" x14ac:dyDescent="0.3">
      <c r="A45" s="935" t="s">
        <v>6054</v>
      </c>
      <c r="B45" s="866">
        <v>2</v>
      </c>
      <c r="C45" s="867">
        <v>2.68</v>
      </c>
      <c r="D45" s="868">
        <v>28</v>
      </c>
      <c r="E45" s="885">
        <v>2</v>
      </c>
      <c r="F45" s="854">
        <v>2.23</v>
      </c>
      <c r="G45" s="855">
        <v>22</v>
      </c>
      <c r="H45" s="860">
        <v>1</v>
      </c>
      <c r="I45" s="854">
        <v>2.81</v>
      </c>
      <c r="J45" s="858">
        <v>50</v>
      </c>
      <c r="K45" s="859">
        <v>0.67</v>
      </c>
      <c r="L45" s="860">
        <v>2</v>
      </c>
      <c r="M45" s="860">
        <v>18</v>
      </c>
      <c r="N45" s="861">
        <v>6</v>
      </c>
      <c r="O45" s="860" t="s">
        <v>5983</v>
      </c>
      <c r="P45" s="886" t="s">
        <v>6055</v>
      </c>
      <c r="Q45" s="862">
        <f t="shared" si="0"/>
        <v>-1</v>
      </c>
      <c r="R45" s="862">
        <f t="shared" si="0"/>
        <v>0.12999999999999989</v>
      </c>
      <c r="S45" s="882">
        <f t="shared" si="1"/>
        <v>6</v>
      </c>
      <c r="T45" s="882">
        <f t="shared" si="2"/>
        <v>50</v>
      </c>
      <c r="U45" s="882">
        <f t="shared" si="3"/>
        <v>44</v>
      </c>
      <c r="V45" s="887">
        <f t="shared" si="4"/>
        <v>8.3333333333333339</v>
      </c>
      <c r="W45" s="863">
        <v>44</v>
      </c>
    </row>
    <row r="46" spans="1:23" ht="14.4" customHeight="1" x14ac:dyDescent="0.3">
      <c r="A46" s="933" t="s">
        <v>6056</v>
      </c>
      <c r="B46" s="917">
        <v>6</v>
      </c>
      <c r="C46" s="918">
        <v>6.84</v>
      </c>
      <c r="D46" s="835">
        <v>22.2</v>
      </c>
      <c r="E46" s="919">
        <v>1</v>
      </c>
      <c r="F46" s="920">
        <v>1.41</v>
      </c>
      <c r="G46" s="836">
        <v>31</v>
      </c>
      <c r="H46" s="921">
        <v>2</v>
      </c>
      <c r="I46" s="920">
        <v>3.15</v>
      </c>
      <c r="J46" s="849">
        <v>31</v>
      </c>
      <c r="K46" s="922">
        <v>1.1200000000000001</v>
      </c>
      <c r="L46" s="921">
        <v>3</v>
      </c>
      <c r="M46" s="921">
        <v>27</v>
      </c>
      <c r="N46" s="923">
        <v>9</v>
      </c>
      <c r="O46" s="921" t="s">
        <v>5983</v>
      </c>
      <c r="P46" s="924" t="s">
        <v>6057</v>
      </c>
      <c r="Q46" s="925">
        <f t="shared" si="0"/>
        <v>-4</v>
      </c>
      <c r="R46" s="925">
        <f t="shared" si="0"/>
        <v>-3.69</v>
      </c>
      <c r="S46" s="926">
        <f t="shared" si="1"/>
        <v>18</v>
      </c>
      <c r="T46" s="926">
        <f t="shared" si="2"/>
        <v>62</v>
      </c>
      <c r="U46" s="926">
        <f t="shared" si="3"/>
        <v>44</v>
      </c>
      <c r="V46" s="927">
        <f t="shared" si="4"/>
        <v>3.4444444444444446</v>
      </c>
      <c r="W46" s="837">
        <v>44</v>
      </c>
    </row>
    <row r="47" spans="1:23" ht="14.4" customHeight="1" x14ac:dyDescent="0.3">
      <c r="A47" s="933" t="s">
        <v>6058</v>
      </c>
      <c r="B47" s="917"/>
      <c r="C47" s="918"/>
      <c r="D47" s="835"/>
      <c r="E47" s="919">
        <v>1</v>
      </c>
      <c r="F47" s="920">
        <v>2.38</v>
      </c>
      <c r="G47" s="836">
        <v>19</v>
      </c>
      <c r="H47" s="921"/>
      <c r="I47" s="920"/>
      <c r="J47" s="836"/>
      <c r="K47" s="922">
        <v>2.38</v>
      </c>
      <c r="L47" s="921">
        <v>3</v>
      </c>
      <c r="M47" s="921">
        <v>30</v>
      </c>
      <c r="N47" s="923">
        <v>10</v>
      </c>
      <c r="O47" s="921" t="s">
        <v>5983</v>
      </c>
      <c r="P47" s="924" t="s">
        <v>6059</v>
      </c>
      <c r="Q47" s="925">
        <f t="shared" si="0"/>
        <v>0</v>
      </c>
      <c r="R47" s="925">
        <f t="shared" si="0"/>
        <v>0</v>
      </c>
      <c r="S47" s="926" t="str">
        <f t="shared" si="1"/>
        <v/>
      </c>
      <c r="T47" s="926" t="str">
        <f t="shared" si="2"/>
        <v/>
      </c>
      <c r="U47" s="926" t="str">
        <f t="shared" si="3"/>
        <v/>
      </c>
      <c r="V47" s="927" t="str">
        <f t="shared" si="4"/>
        <v/>
      </c>
      <c r="W47" s="837"/>
    </row>
    <row r="48" spans="1:23" ht="14.4" customHeight="1" x14ac:dyDescent="0.3">
      <c r="A48" s="935" t="s">
        <v>6060</v>
      </c>
      <c r="B48" s="866">
        <v>3</v>
      </c>
      <c r="C48" s="867">
        <v>1.71</v>
      </c>
      <c r="D48" s="868">
        <v>16.7</v>
      </c>
      <c r="E48" s="885">
        <v>1</v>
      </c>
      <c r="F48" s="854">
        <v>0.94</v>
      </c>
      <c r="G48" s="855">
        <v>25</v>
      </c>
      <c r="H48" s="860">
        <v>1</v>
      </c>
      <c r="I48" s="854">
        <v>0.76</v>
      </c>
      <c r="J48" s="858">
        <v>21</v>
      </c>
      <c r="K48" s="859">
        <v>0.22</v>
      </c>
      <c r="L48" s="860">
        <v>1</v>
      </c>
      <c r="M48" s="860">
        <v>9</v>
      </c>
      <c r="N48" s="861">
        <v>3</v>
      </c>
      <c r="O48" s="860" t="s">
        <v>5983</v>
      </c>
      <c r="P48" s="886" t="s">
        <v>6061</v>
      </c>
      <c r="Q48" s="862">
        <f t="shared" si="0"/>
        <v>-2</v>
      </c>
      <c r="R48" s="862">
        <f t="shared" si="0"/>
        <v>-0.95</v>
      </c>
      <c r="S48" s="882">
        <f t="shared" si="1"/>
        <v>3</v>
      </c>
      <c r="T48" s="882">
        <f t="shared" si="2"/>
        <v>21</v>
      </c>
      <c r="U48" s="882">
        <f t="shared" si="3"/>
        <v>18</v>
      </c>
      <c r="V48" s="887">
        <f t="shared" si="4"/>
        <v>7</v>
      </c>
      <c r="W48" s="863">
        <v>18</v>
      </c>
    </row>
    <row r="49" spans="1:23" ht="14.4" customHeight="1" x14ac:dyDescent="0.3">
      <c r="A49" s="933" t="s">
        <v>6062</v>
      </c>
      <c r="B49" s="917">
        <v>2</v>
      </c>
      <c r="C49" s="918">
        <v>1.25</v>
      </c>
      <c r="D49" s="835">
        <v>15.5</v>
      </c>
      <c r="E49" s="919"/>
      <c r="F49" s="920"/>
      <c r="G49" s="836"/>
      <c r="H49" s="921">
        <v>2</v>
      </c>
      <c r="I49" s="920">
        <v>1.47</v>
      </c>
      <c r="J49" s="849">
        <v>18.5</v>
      </c>
      <c r="K49" s="922">
        <v>0.25</v>
      </c>
      <c r="L49" s="921">
        <v>1</v>
      </c>
      <c r="M49" s="921">
        <v>9</v>
      </c>
      <c r="N49" s="923">
        <v>3</v>
      </c>
      <c r="O49" s="921" t="s">
        <v>5983</v>
      </c>
      <c r="P49" s="924" t="s">
        <v>6063</v>
      </c>
      <c r="Q49" s="925">
        <f t="shared" si="0"/>
        <v>0</v>
      </c>
      <c r="R49" s="925">
        <f t="shared" si="0"/>
        <v>0.21999999999999997</v>
      </c>
      <c r="S49" s="926">
        <f t="shared" si="1"/>
        <v>6</v>
      </c>
      <c r="T49" s="926">
        <f t="shared" si="2"/>
        <v>37</v>
      </c>
      <c r="U49" s="926">
        <f t="shared" si="3"/>
        <v>31</v>
      </c>
      <c r="V49" s="927">
        <f t="shared" si="4"/>
        <v>6.166666666666667</v>
      </c>
      <c r="W49" s="837">
        <v>31</v>
      </c>
    </row>
    <row r="50" spans="1:23" ht="14.4" customHeight="1" x14ac:dyDescent="0.3">
      <c r="A50" s="933" t="s">
        <v>6064</v>
      </c>
      <c r="B50" s="917">
        <v>1</v>
      </c>
      <c r="C50" s="918">
        <v>1.26</v>
      </c>
      <c r="D50" s="835">
        <v>28</v>
      </c>
      <c r="E50" s="919"/>
      <c r="F50" s="920"/>
      <c r="G50" s="836"/>
      <c r="H50" s="921">
        <v>1</v>
      </c>
      <c r="I50" s="920">
        <v>1.27</v>
      </c>
      <c r="J50" s="849">
        <v>29</v>
      </c>
      <c r="K50" s="922">
        <v>0.48</v>
      </c>
      <c r="L50" s="921">
        <v>2</v>
      </c>
      <c r="M50" s="921">
        <v>15</v>
      </c>
      <c r="N50" s="923">
        <v>5</v>
      </c>
      <c r="O50" s="921" t="s">
        <v>5983</v>
      </c>
      <c r="P50" s="924" t="s">
        <v>6065</v>
      </c>
      <c r="Q50" s="925">
        <f t="shared" si="0"/>
        <v>0</v>
      </c>
      <c r="R50" s="925">
        <f t="shared" si="0"/>
        <v>1.0000000000000009E-2</v>
      </c>
      <c r="S50" s="926">
        <f t="shared" si="1"/>
        <v>5</v>
      </c>
      <c r="T50" s="926">
        <f t="shared" si="2"/>
        <v>29</v>
      </c>
      <c r="U50" s="926">
        <f t="shared" si="3"/>
        <v>24</v>
      </c>
      <c r="V50" s="927">
        <f t="shared" si="4"/>
        <v>5.8</v>
      </c>
      <c r="W50" s="837">
        <v>24</v>
      </c>
    </row>
    <row r="51" spans="1:23" ht="14.4" customHeight="1" x14ac:dyDescent="0.3">
      <c r="A51" s="935" t="s">
        <v>6066</v>
      </c>
      <c r="B51" s="882">
        <v>2</v>
      </c>
      <c r="C51" s="883">
        <v>2.82</v>
      </c>
      <c r="D51" s="884">
        <v>22.5</v>
      </c>
      <c r="E51" s="856">
        <v>6</v>
      </c>
      <c r="F51" s="857">
        <v>7.69</v>
      </c>
      <c r="G51" s="864">
        <v>20</v>
      </c>
      <c r="H51" s="860">
        <v>1</v>
      </c>
      <c r="I51" s="854">
        <v>1.1399999999999999</v>
      </c>
      <c r="J51" s="858">
        <v>19</v>
      </c>
      <c r="K51" s="859">
        <v>0.38</v>
      </c>
      <c r="L51" s="860">
        <v>1</v>
      </c>
      <c r="M51" s="860">
        <v>9</v>
      </c>
      <c r="N51" s="861">
        <v>3</v>
      </c>
      <c r="O51" s="860" t="s">
        <v>5983</v>
      </c>
      <c r="P51" s="886" t="s">
        <v>6067</v>
      </c>
      <c r="Q51" s="862">
        <f t="shared" si="0"/>
        <v>-1</v>
      </c>
      <c r="R51" s="862">
        <f t="shared" si="0"/>
        <v>-1.68</v>
      </c>
      <c r="S51" s="882">
        <f t="shared" si="1"/>
        <v>3</v>
      </c>
      <c r="T51" s="882">
        <f t="shared" si="2"/>
        <v>19</v>
      </c>
      <c r="U51" s="882">
        <f t="shared" si="3"/>
        <v>16</v>
      </c>
      <c r="V51" s="887">
        <f t="shared" si="4"/>
        <v>6.333333333333333</v>
      </c>
      <c r="W51" s="863">
        <v>16</v>
      </c>
    </row>
    <row r="52" spans="1:23" ht="14.4" customHeight="1" x14ac:dyDescent="0.3">
      <c r="A52" s="933" t="s">
        <v>6068</v>
      </c>
      <c r="B52" s="926">
        <v>5</v>
      </c>
      <c r="C52" s="928">
        <v>4.4800000000000004</v>
      </c>
      <c r="D52" s="881">
        <v>23</v>
      </c>
      <c r="E52" s="929">
        <v>5</v>
      </c>
      <c r="F52" s="930">
        <v>4.7300000000000004</v>
      </c>
      <c r="G52" s="848">
        <v>25.4</v>
      </c>
      <c r="H52" s="921">
        <v>4</v>
      </c>
      <c r="I52" s="920">
        <v>4.7699999999999996</v>
      </c>
      <c r="J52" s="849">
        <v>30</v>
      </c>
      <c r="K52" s="922">
        <v>0.51</v>
      </c>
      <c r="L52" s="921">
        <v>2</v>
      </c>
      <c r="M52" s="921">
        <v>18</v>
      </c>
      <c r="N52" s="923">
        <v>6</v>
      </c>
      <c r="O52" s="921" t="s">
        <v>5983</v>
      </c>
      <c r="P52" s="924" t="s">
        <v>6069</v>
      </c>
      <c r="Q52" s="925">
        <f t="shared" si="0"/>
        <v>-1</v>
      </c>
      <c r="R52" s="925">
        <f t="shared" si="0"/>
        <v>0.28999999999999915</v>
      </c>
      <c r="S52" s="926">
        <f t="shared" si="1"/>
        <v>24</v>
      </c>
      <c r="T52" s="926">
        <f t="shared" si="2"/>
        <v>120</v>
      </c>
      <c r="U52" s="926">
        <f t="shared" si="3"/>
        <v>96</v>
      </c>
      <c r="V52" s="927">
        <f t="shared" si="4"/>
        <v>5</v>
      </c>
      <c r="W52" s="837">
        <v>96</v>
      </c>
    </row>
    <row r="53" spans="1:23" ht="14.4" customHeight="1" x14ac:dyDescent="0.3">
      <c r="A53" s="933" t="s">
        <v>6070</v>
      </c>
      <c r="B53" s="926">
        <v>4</v>
      </c>
      <c r="C53" s="928">
        <v>3.78</v>
      </c>
      <c r="D53" s="881">
        <v>22.8</v>
      </c>
      <c r="E53" s="929"/>
      <c r="F53" s="930"/>
      <c r="G53" s="848"/>
      <c r="H53" s="921">
        <v>1</v>
      </c>
      <c r="I53" s="920">
        <v>1.3</v>
      </c>
      <c r="J53" s="849">
        <v>28</v>
      </c>
      <c r="K53" s="922">
        <v>0.76</v>
      </c>
      <c r="L53" s="921">
        <v>3</v>
      </c>
      <c r="M53" s="921">
        <v>24</v>
      </c>
      <c r="N53" s="923">
        <v>8</v>
      </c>
      <c r="O53" s="921" t="s">
        <v>5983</v>
      </c>
      <c r="P53" s="924" t="s">
        <v>6071</v>
      </c>
      <c r="Q53" s="925">
        <f t="shared" si="0"/>
        <v>-3</v>
      </c>
      <c r="R53" s="925">
        <f t="shared" si="0"/>
        <v>-2.4799999999999995</v>
      </c>
      <c r="S53" s="926">
        <f t="shared" si="1"/>
        <v>8</v>
      </c>
      <c r="T53" s="926">
        <f t="shared" si="2"/>
        <v>28</v>
      </c>
      <c r="U53" s="926">
        <f t="shared" si="3"/>
        <v>20</v>
      </c>
      <c r="V53" s="927">
        <f t="shared" si="4"/>
        <v>3.5</v>
      </c>
      <c r="W53" s="837">
        <v>20</v>
      </c>
    </row>
    <row r="54" spans="1:23" ht="14.4" customHeight="1" x14ac:dyDescent="0.3">
      <c r="A54" s="935" t="s">
        <v>6072</v>
      </c>
      <c r="B54" s="882"/>
      <c r="C54" s="883"/>
      <c r="D54" s="884"/>
      <c r="E54" s="885"/>
      <c r="F54" s="854"/>
      <c r="G54" s="855"/>
      <c r="H54" s="856">
        <v>1</v>
      </c>
      <c r="I54" s="857">
        <v>1.62</v>
      </c>
      <c r="J54" s="858">
        <v>21</v>
      </c>
      <c r="K54" s="859">
        <v>0.98</v>
      </c>
      <c r="L54" s="860">
        <v>2</v>
      </c>
      <c r="M54" s="860">
        <v>15</v>
      </c>
      <c r="N54" s="861">
        <v>5</v>
      </c>
      <c r="O54" s="860" t="s">
        <v>5983</v>
      </c>
      <c r="P54" s="886" t="s">
        <v>6073</v>
      </c>
      <c r="Q54" s="862">
        <f t="shared" si="0"/>
        <v>1</v>
      </c>
      <c r="R54" s="862">
        <f t="shared" si="0"/>
        <v>1.62</v>
      </c>
      <c r="S54" s="882">
        <f t="shared" si="1"/>
        <v>5</v>
      </c>
      <c r="T54" s="882">
        <f t="shared" si="2"/>
        <v>21</v>
      </c>
      <c r="U54" s="882">
        <f t="shared" si="3"/>
        <v>16</v>
      </c>
      <c r="V54" s="887">
        <f t="shared" si="4"/>
        <v>4.2</v>
      </c>
      <c r="W54" s="863">
        <v>16</v>
      </c>
    </row>
    <row r="55" spans="1:23" ht="14.4" customHeight="1" x14ac:dyDescent="0.3">
      <c r="A55" s="935" t="s">
        <v>6074</v>
      </c>
      <c r="B55" s="882">
        <v>5</v>
      </c>
      <c r="C55" s="883">
        <v>3.22</v>
      </c>
      <c r="D55" s="884">
        <v>18</v>
      </c>
      <c r="E55" s="856">
        <v>7</v>
      </c>
      <c r="F55" s="857">
        <v>4.97</v>
      </c>
      <c r="G55" s="864">
        <v>19.3</v>
      </c>
      <c r="H55" s="860"/>
      <c r="I55" s="854"/>
      <c r="J55" s="855"/>
      <c r="K55" s="859">
        <v>0.43</v>
      </c>
      <c r="L55" s="860">
        <v>2</v>
      </c>
      <c r="M55" s="860">
        <v>15</v>
      </c>
      <c r="N55" s="861">
        <v>5</v>
      </c>
      <c r="O55" s="860" t="s">
        <v>5983</v>
      </c>
      <c r="P55" s="886" t="s">
        <v>6075</v>
      </c>
      <c r="Q55" s="862">
        <f t="shared" si="0"/>
        <v>-5</v>
      </c>
      <c r="R55" s="862">
        <f t="shared" si="0"/>
        <v>-3.22</v>
      </c>
      <c r="S55" s="882" t="str">
        <f t="shared" si="1"/>
        <v/>
      </c>
      <c r="T55" s="882" t="str">
        <f t="shared" si="2"/>
        <v/>
      </c>
      <c r="U55" s="882" t="str">
        <f t="shared" si="3"/>
        <v/>
      </c>
      <c r="V55" s="887" t="str">
        <f t="shared" si="4"/>
        <v/>
      </c>
      <c r="W55" s="863"/>
    </row>
    <row r="56" spans="1:23" ht="14.4" customHeight="1" x14ac:dyDescent="0.3">
      <c r="A56" s="932" t="s">
        <v>6076</v>
      </c>
      <c r="B56" s="869"/>
      <c r="C56" s="870"/>
      <c r="D56" s="871"/>
      <c r="E56" s="822"/>
      <c r="F56" s="823"/>
      <c r="G56" s="824"/>
      <c r="H56" s="825">
        <v>1</v>
      </c>
      <c r="I56" s="826">
        <v>1</v>
      </c>
      <c r="J56" s="865">
        <v>26</v>
      </c>
      <c r="K56" s="828">
        <v>0.32</v>
      </c>
      <c r="L56" s="825">
        <v>1</v>
      </c>
      <c r="M56" s="825">
        <v>12</v>
      </c>
      <c r="N56" s="829">
        <v>4</v>
      </c>
      <c r="O56" s="825" t="s">
        <v>5983</v>
      </c>
      <c r="P56" s="872" t="s">
        <v>6077</v>
      </c>
      <c r="Q56" s="830">
        <f t="shared" si="0"/>
        <v>1</v>
      </c>
      <c r="R56" s="830">
        <f t="shared" si="0"/>
        <v>1</v>
      </c>
      <c r="S56" s="869">
        <f t="shared" si="1"/>
        <v>4</v>
      </c>
      <c r="T56" s="869">
        <f t="shared" si="2"/>
        <v>26</v>
      </c>
      <c r="U56" s="869">
        <f t="shared" si="3"/>
        <v>22</v>
      </c>
      <c r="V56" s="873">
        <f t="shared" si="4"/>
        <v>6.5</v>
      </c>
      <c r="W56" s="831">
        <v>22</v>
      </c>
    </row>
    <row r="57" spans="1:23" ht="14.4" customHeight="1" x14ac:dyDescent="0.3">
      <c r="A57" s="933" t="s">
        <v>6078</v>
      </c>
      <c r="B57" s="926"/>
      <c r="C57" s="928"/>
      <c r="D57" s="881"/>
      <c r="E57" s="929">
        <v>1</v>
      </c>
      <c r="F57" s="930">
        <v>1.1599999999999999</v>
      </c>
      <c r="G57" s="848">
        <v>28</v>
      </c>
      <c r="H57" s="921"/>
      <c r="I57" s="920"/>
      <c r="J57" s="836"/>
      <c r="K57" s="922">
        <v>0.45</v>
      </c>
      <c r="L57" s="921">
        <v>2</v>
      </c>
      <c r="M57" s="921">
        <v>15</v>
      </c>
      <c r="N57" s="923">
        <v>5</v>
      </c>
      <c r="O57" s="921" t="s">
        <v>5983</v>
      </c>
      <c r="P57" s="924" t="s">
        <v>6077</v>
      </c>
      <c r="Q57" s="925">
        <f t="shared" si="0"/>
        <v>0</v>
      </c>
      <c r="R57" s="925">
        <f t="shared" si="0"/>
        <v>0</v>
      </c>
      <c r="S57" s="926" t="str">
        <f t="shared" si="1"/>
        <v/>
      </c>
      <c r="T57" s="926" t="str">
        <f t="shared" si="2"/>
        <v/>
      </c>
      <c r="U57" s="926" t="str">
        <f t="shared" si="3"/>
        <v/>
      </c>
      <c r="V57" s="927" t="str">
        <f t="shared" si="4"/>
        <v/>
      </c>
      <c r="W57" s="837"/>
    </row>
    <row r="58" spans="1:23" ht="14.4" customHeight="1" x14ac:dyDescent="0.3">
      <c r="A58" s="933" t="s">
        <v>6079</v>
      </c>
      <c r="B58" s="926"/>
      <c r="C58" s="928"/>
      <c r="D58" s="881"/>
      <c r="E58" s="929">
        <v>1</v>
      </c>
      <c r="F58" s="930">
        <v>1.21</v>
      </c>
      <c r="G58" s="848">
        <v>29</v>
      </c>
      <c r="H58" s="921"/>
      <c r="I58" s="920"/>
      <c r="J58" s="836"/>
      <c r="K58" s="922">
        <v>0.57999999999999996</v>
      </c>
      <c r="L58" s="921">
        <v>2</v>
      </c>
      <c r="M58" s="921">
        <v>18</v>
      </c>
      <c r="N58" s="923">
        <v>6</v>
      </c>
      <c r="O58" s="921" t="s">
        <v>5983</v>
      </c>
      <c r="P58" s="924" t="s">
        <v>6077</v>
      </c>
      <c r="Q58" s="925">
        <f t="shared" si="0"/>
        <v>0</v>
      </c>
      <c r="R58" s="925">
        <f t="shared" si="0"/>
        <v>0</v>
      </c>
      <c r="S58" s="926" t="str">
        <f t="shared" si="1"/>
        <v/>
      </c>
      <c r="T58" s="926" t="str">
        <f t="shared" si="2"/>
        <v/>
      </c>
      <c r="U58" s="926" t="str">
        <f t="shared" si="3"/>
        <v/>
      </c>
      <c r="V58" s="927" t="str">
        <f t="shared" si="4"/>
        <v/>
      </c>
      <c r="W58" s="837"/>
    </row>
    <row r="59" spans="1:23" ht="14.4" customHeight="1" x14ac:dyDescent="0.3">
      <c r="A59" s="935" t="s">
        <v>6080</v>
      </c>
      <c r="B59" s="866">
        <v>2</v>
      </c>
      <c r="C59" s="867">
        <v>0.84</v>
      </c>
      <c r="D59" s="868">
        <v>17.5</v>
      </c>
      <c r="E59" s="885"/>
      <c r="F59" s="854"/>
      <c r="G59" s="855"/>
      <c r="H59" s="860"/>
      <c r="I59" s="854"/>
      <c r="J59" s="855"/>
      <c r="K59" s="859">
        <v>0.42</v>
      </c>
      <c r="L59" s="860">
        <v>2</v>
      </c>
      <c r="M59" s="860">
        <v>18</v>
      </c>
      <c r="N59" s="861">
        <v>6</v>
      </c>
      <c r="O59" s="860" t="s">
        <v>5983</v>
      </c>
      <c r="P59" s="886" t="s">
        <v>6081</v>
      </c>
      <c r="Q59" s="862">
        <f t="shared" si="0"/>
        <v>-2</v>
      </c>
      <c r="R59" s="862">
        <f t="shared" si="0"/>
        <v>-0.84</v>
      </c>
      <c r="S59" s="882" t="str">
        <f t="shared" si="1"/>
        <v/>
      </c>
      <c r="T59" s="882" t="str">
        <f t="shared" si="2"/>
        <v/>
      </c>
      <c r="U59" s="882" t="str">
        <f t="shared" si="3"/>
        <v/>
      </c>
      <c r="V59" s="887" t="str">
        <f t="shared" si="4"/>
        <v/>
      </c>
      <c r="W59" s="863"/>
    </row>
    <row r="60" spans="1:23" ht="14.4" customHeight="1" x14ac:dyDescent="0.3">
      <c r="A60" s="932" t="s">
        <v>6082</v>
      </c>
      <c r="B60" s="832">
        <v>1</v>
      </c>
      <c r="C60" s="833">
        <v>3.05</v>
      </c>
      <c r="D60" s="834">
        <v>36</v>
      </c>
      <c r="E60" s="874"/>
      <c r="F60" s="826"/>
      <c r="G60" s="827"/>
      <c r="H60" s="825"/>
      <c r="I60" s="826"/>
      <c r="J60" s="827"/>
      <c r="K60" s="828">
        <v>1.21</v>
      </c>
      <c r="L60" s="825">
        <v>3</v>
      </c>
      <c r="M60" s="825">
        <v>27</v>
      </c>
      <c r="N60" s="829">
        <v>9</v>
      </c>
      <c r="O60" s="825" t="s">
        <v>5983</v>
      </c>
      <c r="P60" s="872" t="s">
        <v>6083</v>
      </c>
      <c r="Q60" s="830">
        <f t="shared" si="0"/>
        <v>-1</v>
      </c>
      <c r="R60" s="830">
        <f t="shared" si="0"/>
        <v>-3.05</v>
      </c>
      <c r="S60" s="869" t="str">
        <f t="shared" si="1"/>
        <v/>
      </c>
      <c r="T60" s="869" t="str">
        <f t="shared" si="2"/>
        <v/>
      </c>
      <c r="U60" s="869" t="str">
        <f t="shared" si="3"/>
        <v/>
      </c>
      <c r="V60" s="873" t="str">
        <f t="shared" si="4"/>
        <v/>
      </c>
      <c r="W60" s="831"/>
    </row>
    <row r="61" spans="1:23" ht="14.4" customHeight="1" x14ac:dyDescent="0.3">
      <c r="A61" s="932" t="s">
        <v>6084</v>
      </c>
      <c r="B61" s="869"/>
      <c r="C61" s="870"/>
      <c r="D61" s="871"/>
      <c r="E61" s="874"/>
      <c r="F61" s="826"/>
      <c r="G61" s="827"/>
      <c r="H61" s="822">
        <v>3</v>
      </c>
      <c r="I61" s="823">
        <v>10</v>
      </c>
      <c r="J61" s="865">
        <v>40.700000000000003</v>
      </c>
      <c r="K61" s="828">
        <v>1.67</v>
      </c>
      <c r="L61" s="825">
        <v>3</v>
      </c>
      <c r="M61" s="825">
        <v>27</v>
      </c>
      <c r="N61" s="829">
        <v>9</v>
      </c>
      <c r="O61" s="825" t="s">
        <v>5983</v>
      </c>
      <c r="P61" s="872" t="s">
        <v>6085</v>
      </c>
      <c r="Q61" s="830">
        <f t="shared" si="0"/>
        <v>3</v>
      </c>
      <c r="R61" s="830">
        <f t="shared" si="0"/>
        <v>10</v>
      </c>
      <c r="S61" s="869">
        <f t="shared" si="1"/>
        <v>27</v>
      </c>
      <c r="T61" s="869">
        <f t="shared" si="2"/>
        <v>122.10000000000001</v>
      </c>
      <c r="U61" s="869">
        <f t="shared" si="3"/>
        <v>95.100000000000009</v>
      </c>
      <c r="V61" s="873">
        <f t="shared" si="4"/>
        <v>4.5222222222222221</v>
      </c>
      <c r="W61" s="831">
        <v>95</v>
      </c>
    </row>
    <row r="62" spans="1:23" ht="14.4" customHeight="1" x14ac:dyDescent="0.3">
      <c r="A62" s="935" t="s">
        <v>6086</v>
      </c>
      <c r="B62" s="882">
        <v>6</v>
      </c>
      <c r="C62" s="883">
        <v>5.03</v>
      </c>
      <c r="D62" s="884">
        <v>24.7</v>
      </c>
      <c r="E62" s="856">
        <v>2</v>
      </c>
      <c r="F62" s="857">
        <v>1.68</v>
      </c>
      <c r="G62" s="864">
        <v>23.5</v>
      </c>
      <c r="H62" s="860">
        <v>1</v>
      </c>
      <c r="I62" s="854">
        <v>0.73</v>
      </c>
      <c r="J62" s="858">
        <v>23</v>
      </c>
      <c r="K62" s="859">
        <v>0.73</v>
      </c>
      <c r="L62" s="860">
        <v>3</v>
      </c>
      <c r="M62" s="860">
        <v>24</v>
      </c>
      <c r="N62" s="861">
        <v>8</v>
      </c>
      <c r="O62" s="860" t="s">
        <v>5983</v>
      </c>
      <c r="P62" s="886" t="s">
        <v>6087</v>
      </c>
      <c r="Q62" s="862">
        <f t="shared" si="0"/>
        <v>-5</v>
      </c>
      <c r="R62" s="862">
        <f t="shared" si="0"/>
        <v>-4.3000000000000007</v>
      </c>
      <c r="S62" s="882">
        <f t="shared" si="1"/>
        <v>8</v>
      </c>
      <c r="T62" s="882">
        <f t="shared" si="2"/>
        <v>23</v>
      </c>
      <c r="U62" s="882">
        <f t="shared" si="3"/>
        <v>15</v>
      </c>
      <c r="V62" s="887">
        <f t="shared" si="4"/>
        <v>2.875</v>
      </c>
      <c r="W62" s="863">
        <v>15</v>
      </c>
    </row>
    <row r="63" spans="1:23" ht="14.4" customHeight="1" x14ac:dyDescent="0.3">
      <c r="A63" s="933" t="s">
        <v>6088</v>
      </c>
      <c r="B63" s="926">
        <v>13</v>
      </c>
      <c r="C63" s="928">
        <v>13.83</v>
      </c>
      <c r="D63" s="881">
        <v>27.2</v>
      </c>
      <c r="E63" s="929">
        <v>17</v>
      </c>
      <c r="F63" s="930">
        <v>16.940000000000001</v>
      </c>
      <c r="G63" s="848">
        <v>26.8</v>
      </c>
      <c r="H63" s="921">
        <v>4</v>
      </c>
      <c r="I63" s="920">
        <v>3.5</v>
      </c>
      <c r="J63" s="849">
        <v>24</v>
      </c>
      <c r="K63" s="922">
        <v>0.83</v>
      </c>
      <c r="L63" s="921">
        <v>3</v>
      </c>
      <c r="M63" s="921">
        <v>27</v>
      </c>
      <c r="N63" s="923">
        <v>9</v>
      </c>
      <c r="O63" s="921" t="s">
        <v>5983</v>
      </c>
      <c r="P63" s="924" t="s">
        <v>6089</v>
      </c>
      <c r="Q63" s="925">
        <f t="shared" si="0"/>
        <v>-9</v>
      </c>
      <c r="R63" s="925">
        <f t="shared" si="0"/>
        <v>-10.33</v>
      </c>
      <c r="S63" s="926">
        <f t="shared" si="1"/>
        <v>36</v>
      </c>
      <c r="T63" s="926">
        <f t="shared" si="2"/>
        <v>96</v>
      </c>
      <c r="U63" s="926">
        <f t="shared" si="3"/>
        <v>60</v>
      </c>
      <c r="V63" s="927">
        <f t="shared" si="4"/>
        <v>2.6666666666666665</v>
      </c>
      <c r="W63" s="837">
        <v>60</v>
      </c>
    </row>
    <row r="64" spans="1:23" ht="14.4" customHeight="1" x14ac:dyDescent="0.3">
      <c r="A64" s="933" t="s">
        <v>6090</v>
      </c>
      <c r="B64" s="926">
        <v>7</v>
      </c>
      <c r="C64" s="928">
        <v>10.55</v>
      </c>
      <c r="D64" s="881">
        <v>30.3</v>
      </c>
      <c r="E64" s="929">
        <v>8</v>
      </c>
      <c r="F64" s="930">
        <v>9.2799999999999994</v>
      </c>
      <c r="G64" s="848">
        <v>28.4</v>
      </c>
      <c r="H64" s="921">
        <v>4</v>
      </c>
      <c r="I64" s="920">
        <v>4</v>
      </c>
      <c r="J64" s="849">
        <v>19</v>
      </c>
      <c r="K64" s="922">
        <v>1</v>
      </c>
      <c r="L64" s="921">
        <v>3</v>
      </c>
      <c r="M64" s="921">
        <v>30</v>
      </c>
      <c r="N64" s="923">
        <v>10</v>
      </c>
      <c r="O64" s="921" t="s">
        <v>5983</v>
      </c>
      <c r="P64" s="924" t="s">
        <v>6091</v>
      </c>
      <c r="Q64" s="925">
        <f t="shared" si="0"/>
        <v>-3</v>
      </c>
      <c r="R64" s="925">
        <f t="shared" si="0"/>
        <v>-6.5500000000000007</v>
      </c>
      <c r="S64" s="926">
        <f t="shared" si="1"/>
        <v>40</v>
      </c>
      <c r="T64" s="926">
        <f t="shared" si="2"/>
        <v>76</v>
      </c>
      <c r="U64" s="926">
        <f t="shared" si="3"/>
        <v>36</v>
      </c>
      <c r="V64" s="927">
        <f t="shared" si="4"/>
        <v>1.9</v>
      </c>
      <c r="W64" s="837">
        <v>36</v>
      </c>
    </row>
    <row r="65" spans="1:23" ht="14.4" customHeight="1" x14ac:dyDescent="0.3">
      <c r="A65" s="935" t="s">
        <v>6092</v>
      </c>
      <c r="B65" s="866"/>
      <c r="C65" s="867"/>
      <c r="D65" s="868"/>
      <c r="E65" s="885">
        <v>2</v>
      </c>
      <c r="F65" s="854">
        <v>1.1599999999999999</v>
      </c>
      <c r="G65" s="855">
        <v>20</v>
      </c>
      <c r="H65" s="860"/>
      <c r="I65" s="854"/>
      <c r="J65" s="855"/>
      <c r="K65" s="859">
        <v>0.36</v>
      </c>
      <c r="L65" s="860">
        <v>2</v>
      </c>
      <c r="M65" s="860">
        <v>15</v>
      </c>
      <c r="N65" s="861">
        <v>5</v>
      </c>
      <c r="O65" s="860" t="s">
        <v>5983</v>
      </c>
      <c r="P65" s="886" t="s">
        <v>6093</v>
      </c>
      <c r="Q65" s="862">
        <f t="shared" si="0"/>
        <v>0</v>
      </c>
      <c r="R65" s="862">
        <f t="shared" si="0"/>
        <v>0</v>
      </c>
      <c r="S65" s="882" t="str">
        <f t="shared" si="1"/>
        <v/>
      </c>
      <c r="T65" s="882" t="str">
        <f t="shared" si="2"/>
        <v/>
      </c>
      <c r="U65" s="882" t="str">
        <f t="shared" si="3"/>
        <v/>
      </c>
      <c r="V65" s="887" t="str">
        <f t="shared" si="4"/>
        <v/>
      </c>
      <c r="W65" s="863"/>
    </row>
    <row r="66" spans="1:23" ht="14.4" customHeight="1" x14ac:dyDescent="0.3">
      <c r="A66" s="933" t="s">
        <v>6094</v>
      </c>
      <c r="B66" s="917">
        <v>4</v>
      </c>
      <c r="C66" s="918">
        <v>3.92</v>
      </c>
      <c r="D66" s="835">
        <v>26.3</v>
      </c>
      <c r="E66" s="919"/>
      <c r="F66" s="920"/>
      <c r="G66" s="836"/>
      <c r="H66" s="921"/>
      <c r="I66" s="920"/>
      <c r="J66" s="836"/>
      <c r="K66" s="922">
        <v>0.61</v>
      </c>
      <c r="L66" s="921">
        <v>2</v>
      </c>
      <c r="M66" s="921">
        <v>21</v>
      </c>
      <c r="N66" s="923">
        <v>7</v>
      </c>
      <c r="O66" s="921" t="s">
        <v>5983</v>
      </c>
      <c r="P66" s="924" t="s">
        <v>6095</v>
      </c>
      <c r="Q66" s="925">
        <f t="shared" si="0"/>
        <v>-4</v>
      </c>
      <c r="R66" s="925">
        <f t="shared" si="0"/>
        <v>-3.92</v>
      </c>
      <c r="S66" s="926" t="str">
        <f t="shared" si="1"/>
        <v/>
      </c>
      <c r="T66" s="926" t="str">
        <f t="shared" si="2"/>
        <v/>
      </c>
      <c r="U66" s="926" t="str">
        <f t="shared" si="3"/>
        <v/>
      </c>
      <c r="V66" s="927" t="str">
        <f t="shared" si="4"/>
        <v/>
      </c>
      <c r="W66" s="837"/>
    </row>
    <row r="67" spans="1:23" ht="14.4" customHeight="1" x14ac:dyDescent="0.3">
      <c r="A67" s="932" t="s">
        <v>6096</v>
      </c>
      <c r="B67" s="869"/>
      <c r="C67" s="870"/>
      <c r="D67" s="871"/>
      <c r="E67" s="874"/>
      <c r="F67" s="826"/>
      <c r="G67" s="827"/>
      <c r="H67" s="822">
        <v>1</v>
      </c>
      <c r="I67" s="823">
        <v>1.48</v>
      </c>
      <c r="J67" s="865">
        <v>36</v>
      </c>
      <c r="K67" s="828">
        <v>0.62</v>
      </c>
      <c r="L67" s="825">
        <v>2</v>
      </c>
      <c r="M67" s="825">
        <v>21</v>
      </c>
      <c r="N67" s="829">
        <v>7</v>
      </c>
      <c r="O67" s="825" t="s">
        <v>5983</v>
      </c>
      <c r="P67" s="872" t="s">
        <v>6097</v>
      </c>
      <c r="Q67" s="830">
        <f t="shared" si="0"/>
        <v>1</v>
      </c>
      <c r="R67" s="830">
        <f t="shared" si="0"/>
        <v>1.48</v>
      </c>
      <c r="S67" s="869">
        <f t="shared" si="1"/>
        <v>7</v>
      </c>
      <c r="T67" s="869">
        <f t="shared" si="2"/>
        <v>36</v>
      </c>
      <c r="U67" s="869">
        <f t="shared" si="3"/>
        <v>29</v>
      </c>
      <c r="V67" s="873">
        <f t="shared" si="4"/>
        <v>5.1428571428571432</v>
      </c>
      <c r="W67" s="831">
        <v>29</v>
      </c>
    </row>
    <row r="68" spans="1:23" ht="14.4" customHeight="1" x14ac:dyDescent="0.3">
      <c r="A68" s="933" t="s">
        <v>6098</v>
      </c>
      <c r="B68" s="926"/>
      <c r="C68" s="928"/>
      <c r="D68" s="881"/>
      <c r="E68" s="919">
        <v>1</v>
      </c>
      <c r="F68" s="920">
        <v>0.84</v>
      </c>
      <c r="G68" s="836">
        <v>15</v>
      </c>
      <c r="H68" s="929"/>
      <c r="I68" s="930"/>
      <c r="J68" s="848"/>
      <c r="K68" s="922">
        <v>0.84</v>
      </c>
      <c r="L68" s="921">
        <v>3</v>
      </c>
      <c r="M68" s="921">
        <v>30</v>
      </c>
      <c r="N68" s="923">
        <v>10</v>
      </c>
      <c r="O68" s="921" t="s">
        <v>5983</v>
      </c>
      <c r="P68" s="924" t="s">
        <v>6099</v>
      </c>
      <c r="Q68" s="925">
        <f t="shared" si="0"/>
        <v>0</v>
      </c>
      <c r="R68" s="925">
        <f t="shared" si="0"/>
        <v>0</v>
      </c>
      <c r="S68" s="926" t="str">
        <f t="shared" si="1"/>
        <v/>
      </c>
      <c r="T68" s="926" t="str">
        <f t="shared" si="2"/>
        <v/>
      </c>
      <c r="U68" s="926" t="str">
        <f t="shared" si="3"/>
        <v/>
      </c>
      <c r="V68" s="927" t="str">
        <f t="shared" si="4"/>
        <v/>
      </c>
      <c r="W68" s="837"/>
    </row>
    <row r="69" spans="1:23" ht="14.4" customHeight="1" x14ac:dyDescent="0.3">
      <c r="A69" s="932" t="s">
        <v>6100</v>
      </c>
      <c r="B69" s="869"/>
      <c r="C69" s="870"/>
      <c r="D69" s="871"/>
      <c r="E69" s="874"/>
      <c r="F69" s="826"/>
      <c r="G69" s="827"/>
      <c r="H69" s="822">
        <v>2</v>
      </c>
      <c r="I69" s="823">
        <v>2.9</v>
      </c>
      <c r="J69" s="865">
        <v>34.5</v>
      </c>
      <c r="K69" s="828">
        <v>0.96</v>
      </c>
      <c r="L69" s="825">
        <v>4</v>
      </c>
      <c r="M69" s="825">
        <v>36</v>
      </c>
      <c r="N69" s="829">
        <v>12</v>
      </c>
      <c r="O69" s="825" t="s">
        <v>5983</v>
      </c>
      <c r="P69" s="872" t="s">
        <v>6101</v>
      </c>
      <c r="Q69" s="830">
        <f t="shared" si="0"/>
        <v>2</v>
      </c>
      <c r="R69" s="830">
        <f t="shared" si="0"/>
        <v>2.9</v>
      </c>
      <c r="S69" s="869">
        <f t="shared" si="1"/>
        <v>24</v>
      </c>
      <c r="T69" s="869">
        <f t="shared" si="2"/>
        <v>69</v>
      </c>
      <c r="U69" s="869">
        <f t="shared" si="3"/>
        <v>45</v>
      </c>
      <c r="V69" s="873">
        <f t="shared" si="4"/>
        <v>2.875</v>
      </c>
      <c r="W69" s="831">
        <v>45</v>
      </c>
    </row>
    <row r="70" spans="1:23" ht="14.4" customHeight="1" x14ac:dyDescent="0.3">
      <c r="A70" s="932" t="s">
        <v>6102</v>
      </c>
      <c r="B70" s="869">
        <v>1</v>
      </c>
      <c r="C70" s="870">
        <v>0.62</v>
      </c>
      <c r="D70" s="871">
        <v>22</v>
      </c>
      <c r="E70" s="874">
        <v>3</v>
      </c>
      <c r="F70" s="826">
        <v>2.02</v>
      </c>
      <c r="G70" s="827">
        <v>19.3</v>
      </c>
      <c r="H70" s="822">
        <v>2</v>
      </c>
      <c r="I70" s="823">
        <v>1.78</v>
      </c>
      <c r="J70" s="865">
        <v>24.5</v>
      </c>
      <c r="K70" s="828">
        <v>0.57999999999999996</v>
      </c>
      <c r="L70" s="825">
        <v>2</v>
      </c>
      <c r="M70" s="825">
        <v>21</v>
      </c>
      <c r="N70" s="829">
        <v>7</v>
      </c>
      <c r="O70" s="825" t="s">
        <v>5983</v>
      </c>
      <c r="P70" s="872" t="s">
        <v>6103</v>
      </c>
      <c r="Q70" s="830">
        <f t="shared" ref="Q70:R133" si="5">H70-B70</f>
        <v>1</v>
      </c>
      <c r="R70" s="830">
        <f t="shared" si="5"/>
        <v>1.1600000000000001</v>
      </c>
      <c r="S70" s="869">
        <f t="shared" ref="S70:S133" si="6">IF(H70=0,"",H70*N70)</f>
        <v>14</v>
      </c>
      <c r="T70" s="869">
        <f t="shared" ref="T70:T133" si="7">IF(H70=0,"",H70*J70)</f>
        <v>49</v>
      </c>
      <c r="U70" s="869">
        <f t="shared" ref="U70:U133" si="8">IF(H70=0,"",T70-S70)</f>
        <v>35</v>
      </c>
      <c r="V70" s="873">
        <f t="shared" ref="V70:V133" si="9">IF(H70=0,"",T70/S70)</f>
        <v>3.5</v>
      </c>
      <c r="W70" s="831">
        <v>35</v>
      </c>
    </row>
    <row r="71" spans="1:23" ht="14.4" customHeight="1" x14ac:dyDescent="0.3">
      <c r="A71" s="933" t="s">
        <v>6104</v>
      </c>
      <c r="B71" s="926">
        <v>8</v>
      </c>
      <c r="C71" s="928">
        <v>6.29</v>
      </c>
      <c r="D71" s="881">
        <v>23.8</v>
      </c>
      <c r="E71" s="919">
        <v>14</v>
      </c>
      <c r="F71" s="920">
        <v>10.97</v>
      </c>
      <c r="G71" s="836">
        <v>24.3</v>
      </c>
      <c r="H71" s="929">
        <v>10</v>
      </c>
      <c r="I71" s="930">
        <v>12.23</v>
      </c>
      <c r="J71" s="849">
        <v>37</v>
      </c>
      <c r="K71" s="922">
        <v>0.73</v>
      </c>
      <c r="L71" s="921">
        <v>3</v>
      </c>
      <c r="M71" s="921">
        <v>30</v>
      </c>
      <c r="N71" s="923">
        <v>10</v>
      </c>
      <c r="O71" s="921" t="s">
        <v>5983</v>
      </c>
      <c r="P71" s="924" t="s">
        <v>6105</v>
      </c>
      <c r="Q71" s="925">
        <f t="shared" si="5"/>
        <v>2</v>
      </c>
      <c r="R71" s="925">
        <f t="shared" si="5"/>
        <v>5.94</v>
      </c>
      <c r="S71" s="926">
        <f t="shared" si="6"/>
        <v>100</v>
      </c>
      <c r="T71" s="926">
        <f t="shared" si="7"/>
        <v>370</v>
      </c>
      <c r="U71" s="926">
        <f t="shared" si="8"/>
        <v>270</v>
      </c>
      <c r="V71" s="927">
        <f t="shared" si="9"/>
        <v>3.7</v>
      </c>
      <c r="W71" s="837">
        <v>270</v>
      </c>
    </row>
    <row r="72" spans="1:23" ht="14.4" customHeight="1" x14ac:dyDescent="0.3">
      <c r="A72" s="933" t="s">
        <v>6106</v>
      </c>
      <c r="B72" s="926">
        <v>6</v>
      </c>
      <c r="C72" s="928">
        <v>11.57</v>
      </c>
      <c r="D72" s="881">
        <v>38.700000000000003</v>
      </c>
      <c r="E72" s="919">
        <v>1</v>
      </c>
      <c r="F72" s="920">
        <v>1.06</v>
      </c>
      <c r="G72" s="836">
        <v>22</v>
      </c>
      <c r="H72" s="929">
        <v>6</v>
      </c>
      <c r="I72" s="930">
        <v>7.19</v>
      </c>
      <c r="J72" s="849">
        <v>26.8</v>
      </c>
      <c r="K72" s="922">
        <v>1.06</v>
      </c>
      <c r="L72" s="921">
        <v>4</v>
      </c>
      <c r="M72" s="921">
        <v>33</v>
      </c>
      <c r="N72" s="923">
        <v>11</v>
      </c>
      <c r="O72" s="921" t="s">
        <v>5983</v>
      </c>
      <c r="P72" s="924" t="s">
        <v>6107</v>
      </c>
      <c r="Q72" s="925">
        <f t="shared" si="5"/>
        <v>0</v>
      </c>
      <c r="R72" s="925">
        <f t="shared" si="5"/>
        <v>-4.38</v>
      </c>
      <c r="S72" s="926">
        <f t="shared" si="6"/>
        <v>66</v>
      </c>
      <c r="T72" s="926">
        <f t="shared" si="7"/>
        <v>160.80000000000001</v>
      </c>
      <c r="U72" s="926">
        <f t="shared" si="8"/>
        <v>94.800000000000011</v>
      </c>
      <c r="V72" s="927">
        <f t="shared" si="9"/>
        <v>2.4363636363636365</v>
      </c>
      <c r="W72" s="837">
        <v>95</v>
      </c>
    </row>
    <row r="73" spans="1:23" ht="14.4" customHeight="1" x14ac:dyDescent="0.3">
      <c r="A73" s="935" t="s">
        <v>6108</v>
      </c>
      <c r="B73" s="866">
        <v>2</v>
      </c>
      <c r="C73" s="867">
        <v>1.62</v>
      </c>
      <c r="D73" s="868">
        <v>30</v>
      </c>
      <c r="E73" s="885"/>
      <c r="F73" s="854"/>
      <c r="G73" s="855"/>
      <c r="H73" s="860"/>
      <c r="I73" s="854"/>
      <c r="J73" s="855"/>
      <c r="K73" s="859">
        <v>0.45</v>
      </c>
      <c r="L73" s="860">
        <v>2</v>
      </c>
      <c r="M73" s="860">
        <v>21</v>
      </c>
      <c r="N73" s="861">
        <v>7</v>
      </c>
      <c r="O73" s="860" t="s">
        <v>5983</v>
      </c>
      <c r="P73" s="886" t="s">
        <v>6109</v>
      </c>
      <c r="Q73" s="862">
        <f t="shared" si="5"/>
        <v>-2</v>
      </c>
      <c r="R73" s="862">
        <f t="shared" si="5"/>
        <v>-1.62</v>
      </c>
      <c r="S73" s="882" t="str">
        <f t="shared" si="6"/>
        <v/>
      </c>
      <c r="T73" s="882" t="str">
        <f t="shared" si="7"/>
        <v/>
      </c>
      <c r="U73" s="882" t="str">
        <f t="shared" si="8"/>
        <v/>
      </c>
      <c r="V73" s="887" t="str">
        <f t="shared" si="9"/>
        <v/>
      </c>
      <c r="W73" s="863"/>
    </row>
    <row r="74" spans="1:23" ht="14.4" customHeight="1" x14ac:dyDescent="0.3">
      <c r="A74" s="933" t="s">
        <v>6110</v>
      </c>
      <c r="B74" s="917">
        <v>2</v>
      </c>
      <c r="C74" s="918">
        <v>1.4</v>
      </c>
      <c r="D74" s="835">
        <v>27</v>
      </c>
      <c r="E74" s="919"/>
      <c r="F74" s="920"/>
      <c r="G74" s="836"/>
      <c r="H74" s="921">
        <v>1</v>
      </c>
      <c r="I74" s="920">
        <v>0.6</v>
      </c>
      <c r="J74" s="849">
        <v>23</v>
      </c>
      <c r="K74" s="922">
        <v>0.6</v>
      </c>
      <c r="L74" s="921">
        <v>3</v>
      </c>
      <c r="M74" s="921">
        <v>27</v>
      </c>
      <c r="N74" s="923">
        <v>9</v>
      </c>
      <c r="O74" s="921" t="s">
        <v>5983</v>
      </c>
      <c r="P74" s="924" t="s">
        <v>6111</v>
      </c>
      <c r="Q74" s="925">
        <f t="shared" si="5"/>
        <v>-1</v>
      </c>
      <c r="R74" s="925">
        <f t="shared" si="5"/>
        <v>-0.79999999999999993</v>
      </c>
      <c r="S74" s="926">
        <f t="shared" si="6"/>
        <v>9</v>
      </c>
      <c r="T74" s="926">
        <f t="shared" si="7"/>
        <v>23</v>
      </c>
      <c r="U74" s="926">
        <f t="shared" si="8"/>
        <v>14</v>
      </c>
      <c r="V74" s="927">
        <f t="shared" si="9"/>
        <v>2.5555555555555554</v>
      </c>
      <c r="W74" s="837">
        <v>14</v>
      </c>
    </row>
    <row r="75" spans="1:23" ht="14.4" customHeight="1" x14ac:dyDescent="0.3">
      <c r="A75" s="933" t="s">
        <v>6112</v>
      </c>
      <c r="B75" s="917"/>
      <c r="C75" s="918"/>
      <c r="D75" s="835"/>
      <c r="E75" s="919">
        <v>1</v>
      </c>
      <c r="F75" s="920">
        <v>1.21</v>
      </c>
      <c r="G75" s="836">
        <v>38</v>
      </c>
      <c r="H75" s="921">
        <v>1</v>
      </c>
      <c r="I75" s="920">
        <v>0.93</v>
      </c>
      <c r="J75" s="849">
        <v>24</v>
      </c>
      <c r="K75" s="922">
        <v>0.93</v>
      </c>
      <c r="L75" s="921">
        <v>4</v>
      </c>
      <c r="M75" s="921">
        <v>33</v>
      </c>
      <c r="N75" s="923">
        <v>11</v>
      </c>
      <c r="O75" s="921" t="s">
        <v>5983</v>
      </c>
      <c r="P75" s="924" t="s">
        <v>6113</v>
      </c>
      <c r="Q75" s="925">
        <f t="shared" si="5"/>
        <v>1</v>
      </c>
      <c r="R75" s="925">
        <f t="shared" si="5"/>
        <v>0.93</v>
      </c>
      <c r="S75" s="926">
        <f t="shared" si="6"/>
        <v>11</v>
      </c>
      <c r="T75" s="926">
        <f t="shared" si="7"/>
        <v>24</v>
      </c>
      <c r="U75" s="926">
        <f t="shared" si="8"/>
        <v>13</v>
      </c>
      <c r="V75" s="927">
        <f t="shared" si="9"/>
        <v>2.1818181818181817</v>
      </c>
      <c r="W75" s="837">
        <v>13</v>
      </c>
    </row>
    <row r="76" spans="1:23" ht="14.4" customHeight="1" x14ac:dyDescent="0.3">
      <c r="A76" s="932" t="s">
        <v>6114</v>
      </c>
      <c r="B76" s="869"/>
      <c r="C76" s="870"/>
      <c r="D76" s="871"/>
      <c r="E76" s="874"/>
      <c r="F76" s="826"/>
      <c r="G76" s="827"/>
      <c r="H76" s="822">
        <v>1</v>
      </c>
      <c r="I76" s="823">
        <v>0.65</v>
      </c>
      <c r="J76" s="865">
        <v>17</v>
      </c>
      <c r="K76" s="828">
        <v>0.55000000000000004</v>
      </c>
      <c r="L76" s="825">
        <v>2</v>
      </c>
      <c r="M76" s="825">
        <v>21</v>
      </c>
      <c r="N76" s="829">
        <v>7</v>
      </c>
      <c r="O76" s="825" t="s">
        <v>5983</v>
      </c>
      <c r="P76" s="872" t="s">
        <v>6115</v>
      </c>
      <c r="Q76" s="830">
        <f t="shared" si="5"/>
        <v>1</v>
      </c>
      <c r="R76" s="830">
        <f t="shared" si="5"/>
        <v>0.65</v>
      </c>
      <c r="S76" s="869">
        <f t="shared" si="6"/>
        <v>7</v>
      </c>
      <c r="T76" s="869">
        <f t="shared" si="7"/>
        <v>17</v>
      </c>
      <c r="U76" s="869">
        <f t="shared" si="8"/>
        <v>10</v>
      </c>
      <c r="V76" s="873">
        <f t="shared" si="9"/>
        <v>2.4285714285714284</v>
      </c>
      <c r="W76" s="831">
        <v>10</v>
      </c>
    </row>
    <row r="77" spans="1:23" ht="14.4" customHeight="1" x14ac:dyDescent="0.3">
      <c r="A77" s="932" t="s">
        <v>6116</v>
      </c>
      <c r="B77" s="869"/>
      <c r="C77" s="870"/>
      <c r="D77" s="871"/>
      <c r="E77" s="822">
        <v>1</v>
      </c>
      <c r="F77" s="823">
        <v>0.8</v>
      </c>
      <c r="G77" s="824">
        <v>22</v>
      </c>
      <c r="H77" s="825"/>
      <c r="I77" s="826"/>
      <c r="J77" s="827"/>
      <c r="K77" s="828">
        <v>0.73</v>
      </c>
      <c r="L77" s="825">
        <v>2</v>
      </c>
      <c r="M77" s="825">
        <v>21</v>
      </c>
      <c r="N77" s="829">
        <v>7</v>
      </c>
      <c r="O77" s="825" t="s">
        <v>5983</v>
      </c>
      <c r="P77" s="872" t="s">
        <v>6117</v>
      </c>
      <c r="Q77" s="830">
        <f t="shared" si="5"/>
        <v>0</v>
      </c>
      <c r="R77" s="830">
        <f t="shared" si="5"/>
        <v>0</v>
      </c>
      <c r="S77" s="869" t="str">
        <f t="shared" si="6"/>
        <v/>
      </c>
      <c r="T77" s="869" t="str">
        <f t="shared" si="7"/>
        <v/>
      </c>
      <c r="U77" s="869" t="str">
        <f t="shared" si="8"/>
        <v/>
      </c>
      <c r="V77" s="873" t="str">
        <f t="shared" si="9"/>
        <v/>
      </c>
      <c r="W77" s="831"/>
    </row>
    <row r="78" spans="1:23" ht="14.4" customHeight="1" x14ac:dyDescent="0.3">
      <c r="A78" s="933" t="s">
        <v>6118</v>
      </c>
      <c r="B78" s="926">
        <v>1</v>
      </c>
      <c r="C78" s="928">
        <v>2.13</v>
      </c>
      <c r="D78" s="881">
        <v>43</v>
      </c>
      <c r="E78" s="929"/>
      <c r="F78" s="930"/>
      <c r="G78" s="848"/>
      <c r="H78" s="921"/>
      <c r="I78" s="920"/>
      <c r="J78" s="836"/>
      <c r="K78" s="922">
        <v>0.87</v>
      </c>
      <c r="L78" s="921">
        <v>3</v>
      </c>
      <c r="M78" s="921">
        <v>27</v>
      </c>
      <c r="N78" s="923">
        <v>9</v>
      </c>
      <c r="O78" s="921" t="s">
        <v>5983</v>
      </c>
      <c r="P78" s="924" t="s">
        <v>6119</v>
      </c>
      <c r="Q78" s="925">
        <f t="shared" si="5"/>
        <v>-1</v>
      </c>
      <c r="R78" s="925">
        <f t="shared" si="5"/>
        <v>-2.13</v>
      </c>
      <c r="S78" s="926" t="str">
        <f t="shared" si="6"/>
        <v/>
      </c>
      <c r="T78" s="926" t="str">
        <f t="shared" si="7"/>
        <v/>
      </c>
      <c r="U78" s="926" t="str">
        <f t="shared" si="8"/>
        <v/>
      </c>
      <c r="V78" s="927" t="str">
        <f t="shared" si="9"/>
        <v/>
      </c>
      <c r="W78" s="837"/>
    </row>
    <row r="79" spans="1:23" ht="14.4" customHeight="1" x14ac:dyDescent="0.3">
      <c r="A79" s="932" t="s">
        <v>6120</v>
      </c>
      <c r="B79" s="869">
        <v>1</v>
      </c>
      <c r="C79" s="870">
        <v>0.42</v>
      </c>
      <c r="D79" s="871">
        <v>8</v>
      </c>
      <c r="E79" s="822">
        <v>5</v>
      </c>
      <c r="F79" s="823">
        <v>2.84</v>
      </c>
      <c r="G79" s="824">
        <v>16</v>
      </c>
      <c r="H79" s="825">
        <v>1</v>
      </c>
      <c r="I79" s="826">
        <v>1.98</v>
      </c>
      <c r="J79" s="865">
        <v>46</v>
      </c>
      <c r="K79" s="828">
        <v>0.42</v>
      </c>
      <c r="L79" s="825">
        <v>2</v>
      </c>
      <c r="M79" s="825">
        <v>15</v>
      </c>
      <c r="N79" s="829">
        <v>5</v>
      </c>
      <c r="O79" s="825" t="s">
        <v>5983</v>
      </c>
      <c r="P79" s="872" t="s">
        <v>6121</v>
      </c>
      <c r="Q79" s="830">
        <f t="shared" si="5"/>
        <v>0</v>
      </c>
      <c r="R79" s="830">
        <f t="shared" si="5"/>
        <v>1.56</v>
      </c>
      <c r="S79" s="869">
        <f t="shared" si="6"/>
        <v>5</v>
      </c>
      <c r="T79" s="869">
        <f t="shared" si="7"/>
        <v>46</v>
      </c>
      <c r="U79" s="869">
        <f t="shared" si="8"/>
        <v>41</v>
      </c>
      <c r="V79" s="873">
        <f t="shared" si="9"/>
        <v>9.1999999999999993</v>
      </c>
      <c r="W79" s="831">
        <v>41</v>
      </c>
    </row>
    <row r="80" spans="1:23" ht="14.4" customHeight="1" x14ac:dyDescent="0.3">
      <c r="A80" s="933" t="s">
        <v>6122</v>
      </c>
      <c r="B80" s="926">
        <v>4</v>
      </c>
      <c r="C80" s="928">
        <v>2.35</v>
      </c>
      <c r="D80" s="881">
        <v>16</v>
      </c>
      <c r="E80" s="929">
        <v>4</v>
      </c>
      <c r="F80" s="930">
        <v>4.8499999999999996</v>
      </c>
      <c r="G80" s="848">
        <v>34.5</v>
      </c>
      <c r="H80" s="921">
        <v>6</v>
      </c>
      <c r="I80" s="920">
        <v>3.78</v>
      </c>
      <c r="J80" s="849">
        <v>17.7</v>
      </c>
      <c r="K80" s="922">
        <v>0.56000000000000005</v>
      </c>
      <c r="L80" s="921">
        <v>2</v>
      </c>
      <c r="M80" s="921">
        <v>21</v>
      </c>
      <c r="N80" s="923">
        <v>7</v>
      </c>
      <c r="O80" s="921" t="s">
        <v>5983</v>
      </c>
      <c r="P80" s="924" t="s">
        <v>6123</v>
      </c>
      <c r="Q80" s="925">
        <f t="shared" si="5"/>
        <v>2</v>
      </c>
      <c r="R80" s="925">
        <f t="shared" si="5"/>
        <v>1.4299999999999997</v>
      </c>
      <c r="S80" s="926">
        <f t="shared" si="6"/>
        <v>42</v>
      </c>
      <c r="T80" s="926">
        <f t="shared" si="7"/>
        <v>106.19999999999999</v>
      </c>
      <c r="U80" s="926">
        <f t="shared" si="8"/>
        <v>64.199999999999989</v>
      </c>
      <c r="V80" s="927">
        <f t="shared" si="9"/>
        <v>2.5285714285714285</v>
      </c>
      <c r="W80" s="837">
        <v>64</v>
      </c>
    </row>
    <row r="81" spans="1:23" ht="14.4" customHeight="1" x14ac:dyDescent="0.3">
      <c r="A81" s="933" t="s">
        <v>6124</v>
      </c>
      <c r="B81" s="926"/>
      <c r="C81" s="928"/>
      <c r="D81" s="881"/>
      <c r="E81" s="929">
        <v>2</v>
      </c>
      <c r="F81" s="930">
        <v>2.5299999999999998</v>
      </c>
      <c r="G81" s="848">
        <v>27.5</v>
      </c>
      <c r="H81" s="921">
        <v>2</v>
      </c>
      <c r="I81" s="920">
        <v>3.95</v>
      </c>
      <c r="J81" s="849">
        <v>39</v>
      </c>
      <c r="K81" s="922">
        <v>0.82</v>
      </c>
      <c r="L81" s="921">
        <v>3</v>
      </c>
      <c r="M81" s="921">
        <v>24</v>
      </c>
      <c r="N81" s="923">
        <v>8</v>
      </c>
      <c r="O81" s="921" t="s">
        <v>5983</v>
      </c>
      <c r="P81" s="924" t="s">
        <v>6123</v>
      </c>
      <c r="Q81" s="925">
        <f t="shared" si="5"/>
        <v>2</v>
      </c>
      <c r="R81" s="925">
        <f t="shared" si="5"/>
        <v>3.95</v>
      </c>
      <c r="S81" s="926">
        <f t="shared" si="6"/>
        <v>16</v>
      </c>
      <c r="T81" s="926">
        <f t="shared" si="7"/>
        <v>78</v>
      </c>
      <c r="U81" s="926">
        <f t="shared" si="8"/>
        <v>62</v>
      </c>
      <c r="V81" s="927">
        <f t="shared" si="9"/>
        <v>4.875</v>
      </c>
      <c r="W81" s="837">
        <v>62</v>
      </c>
    </row>
    <row r="82" spans="1:23" ht="14.4" customHeight="1" x14ac:dyDescent="0.3">
      <c r="A82" s="932" t="s">
        <v>6125</v>
      </c>
      <c r="B82" s="832">
        <v>1</v>
      </c>
      <c r="C82" s="833">
        <v>0.42</v>
      </c>
      <c r="D82" s="834">
        <v>5</v>
      </c>
      <c r="E82" s="874"/>
      <c r="F82" s="826"/>
      <c r="G82" s="827"/>
      <c r="H82" s="825"/>
      <c r="I82" s="826"/>
      <c r="J82" s="827"/>
      <c r="K82" s="828">
        <v>0.42</v>
      </c>
      <c r="L82" s="825">
        <v>1</v>
      </c>
      <c r="M82" s="825">
        <v>5</v>
      </c>
      <c r="N82" s="829">
        <v>2</v>
      </c>
      <c r="O82" s="825" t="s">
        <v>5983</v>
      </c>
      <c r="P82" s="872" t="s">
        <v>6126</v>
      </c>
      <c r="Q82" s="830">
        <f t="shared" si="5"/>
        <v>-1</v>
      </c>
      <c r="R82" s="830">
        <f t="shared" si="5"/>
        <v>-0.42</v>
      </c>
      <c r="S82" s="869" t="str">
        <f t="shared" si="6"/>
        <v/>
      </c>
      <c r="T82" s="869" t="str">
        <f t="shared" si="7"/>
        <v/>
      </c>
      <c r="U82" s="869" t="str">
        <f t="shared" si="8"/>
        <v/>
      </c>
      <c r="V82" s="873" t="str">
        <f t="shared" si="9"/>
        <v/>
      </c>
      <c r="W82" s="831"/>
    </row>
    <row r="83" spans="1:23" ht="14.4" customHeight="1" x14ac:dyDescent="0.3">
      <c r="A83" s="932" t="s">
        <v>6127</v>
      </c>
      <c r="B83" s="869"/>
      <c r="C83" s="870"/>
      <c r="D83" s="871"/>
      <c r="E83" s="822">
        <v>1</v>
      </c>
      <c r="F83" s="823">
        <v>14.74</v>
      </c>
      <c r="G83" s="824">
        <v>22</v>
      </c>
      <c r="H83" s="825"/>
      <c r="I83" s="826"/>
      <c r="J83" s="827"/>
      <c r="K83" s="828">
        <v>13.4</v>
      </c>
      <c r="L83" s="825">
        <v>1</v>
      </c>
      <c r="M83" s="825">
        <v>12</v>
      </c>
      <c r="N83" s="829">
        <v>4</v>
      </c>
      <c r="O83" s="825" t="s">
        <v>5725</v>
      </c>
      <c r="P83" s="872" t="s">
        <v>6128</v>
      </c>
      <c r="Q83" s="830">
        <f t="shared" si="5"/>
        <v>0</v>
      </c>
      <c r="R83" s="830">
        <f t="shared" si="5"/>
        <v>0</v>
      </c>
      <c r="S83" s="869" t="str">
        <f t="shared" si="6"/>
        <v/>
      </c>
      <c r="T83" s="869" t="str">
        <f t="shared" si="7"/>
        <v/>
      </c>
      <c r="U83" s="869" t="str">
        <f t="shared" si="8"/>
        <v/>
      </c>
      <c r="V83" s="873" t="str">
        <f t="shared" si="9"/>
        <v/>
      </c>
      <c r="W83" s="831"/>
    </row>
    <row r="84" spans="1:23" ht="14.4" customHeight="1" x14ac:dyDescent="0.3">
      <c r="A84" s="933" t="s">
        <v>6129</v>
      </c>
      <c r="B84" s="926">
        <v>1</v>
      </c>
      <c r="C84" s="928">
        <v>15.09</v>
      </c>
      <c r="D84" s="881">
        <v>25</v>
      </c>
      <c r="E84" s="929">
        <v>1</v>
      </c>
      <c r="F84" s="930">
        <v>15.61</v>
      </c>
      <c r="G84" s="848">
        <v>29</v>
      </c>
      <c r="H84" s="921">
        <v>1</v>
      </c>
      <c r="I84" s="920">
        <v>17.850000000000001</v>
      </c>
      <c r="J84" s="849">
        <v>46</v>
      </c>
      <c r="K84" s="922">
        <v>14.17</v>
      </c>
      <c r="L84" s="921">
        <v>2</v>
      </c>
      <c r="M84" s="921">
        <v>18</v>
      </c>
      <c r="N84" s="923">
        <v>6</v>
      </c>
      <c r="O84" s="921" t="s">
        <v>5725</v>
      </c>
      <c r="P84" s="924" t="s">
        <v>6128</v>
      </c>
      <c r="Q84" s="925">
        <f t="shared" si="5"/>
        <v>0</v>
      </c>
      <c r="R84" s="925">
        <f t="shared" si="5"/>
        <v>2.7600000000000016</v>
      </c>
      <c r="S84" s="926">
        <f t="shared" si="6"/>
        <v>6</v>
      </c>
      <c r="T84" s="926">
        <f t="shared" si="7"/>
        <v>46</v>
      </c>
      <c r="U84" s="926">
        <f t="shared" si="8"/>
        <v>40</v>
      </c>
      <c r="V84" s="927">
        <f t="shared" si="9"/>
        <v>7.666666666666667</v>
      </c>
      <c r="W84" s="837">
        <v>40</v>
      </c>
    </row>
    <row r="85" spans="1:23" ht="14.4" customHeight="1" x14ac:dyDescent="0.3">
      <c r="A85" s="935" t="s">
        <v>6130</v>
      </c>
      <c r="B85" s="882"/>
      <c r="C85" s="883"/>
      <c r="D85" s="884"/>
      <c r="E85" s="885">
        <v>1</v>
      </c>
      <c r="F85" s="854">
        <v>13.07</v>
      </c>
      <c r="G85" s="855">
        <v>28</v>
      </c>
      <c r="H85" s="856"/>
      <c r="I85" s="857"/>
      <c r="J85" s="864"/>
      <c r="K85" s="859">
        <v>13.07</v>
      </c>
      <c r="L85" s="860">
        <v>6</v>
      </c>
      <c r="M85" s="860">
        <v>54</v>
      </c>
      <c r="N85" s="861">
        <v>18</v>
      </c>
      <c r="O85" s="860" t="s">
        <v>5983</v>
      </c>
      <c r="P85" s="886" t="s">
        <v>6131</v>
      </c>
      <c r="Q85" s="862">
        <f t="shared" si="5"/>
        <v>0</v>
      </c>
      <c r="R85" s="862">
        <f t="shared" si="5"/>
        <v>0</v>
      </c>
      <c r="S85" s="882" t="str">
        <f t="shared" si="6"/>
        <v/>
      </c>
      <c r="T85" s="882" t="str">
        <f t="shared" si="7"/>
        <v/>
      </c>
      <c r="U85" s="882" t="str">
        <f t="shared" si="8"/>
        <v/>
      </c>
      <c r="V85" s="887" t="str">
        <f t="shared" si="9"/>
        <v/>
      </c>
      <c r="W85" s="863"/>
    </row>
    <row r="86" spans="1:23" ht="14.4" customHeight="1" x14ac:dyDescent="0.3">
      <c r="A86" s="933" t="s">
        <v>6132</v>
      </c>
      <c r="B86" s="926"/>
      <c r="C86" s="928"/>
      <c r="D86" s="881"/>
      <c r="E86" s="919"/>
      <c r="F86" s="920"/>
      <c r="G86" s="836"/>
      <c r="H86" s="929">
        <v>1</v>
      </c>
      <c r="I86" s="930">
        <v>21.7</v>
      </c>
      <c r="J86" s="849">
        <v>81</v>
      </c>
      <c r="K86" s="922">
        <v>16.100000000000001</v>
      </c>
      <c r="L86" s="921">
        <v>7</v>
      </c>
      <c r="M86" s="921">
        <v>63</v>
      </c>
      <c r="N86" s="923">
        <v>21</v>
      </c>
      <c r="O86" s="921" t="s">
        <v>5983</v>
      </c>
      <c r="P86" s="924" t="s">
        <v>6133</v>
      </c>
      <c r="Q86" s="925">
        <f t="shared" si="5"/>
        <v>1</v>
      </c>
      <c r="R86" s="925">
        <f t="shared" si="5"/>
        <v>21.7</v>
      </c>
      <c r="S86" s="926">
        <f t="shared" si="6"/>
        <v>21</v>
      </c>
      <c r="T86" s="926">
        <f t="shared" si="7"/>
        <v>81</v>
      </c>
      <c r="U86" s="926">
        <f t="shared" si="8"/>
        <v>60</v>
      </c>
      <c r="V86" s="927">
        <f t="shared" si="9"/>
        <v>3.8571428571428572</v>
      </c>
      <c r="W86" s="837">
        <v>60</v>
      </c>
    </row>
    <row r="87" spans="1:23" ht="14.4" customHeight="1" x14ac:dyDescent="0.3">
      <c r="A87" s="935" t="s">
        <v>6134</v>
      </c>
      <c r="B87" s="882"/>
      <c r="C87" s="883"/>
      <c r="D87" s="884"/>
      <c r="E87" s="856">
        <v>1</v>
      </c>
      <c r="F87" s="857">
        <v>4.13</v>
      </c>
      <c r="G87" s="864">
        <v>22</v>
      </c>
      <c r="H87" s="860"/>
      <c r="I87" s="854"/>
      <c r="J87" s="855"/>
      <c r="K87" s="859">
        <v>5.09</v>
      </c>
      <c r="L87" s="860">
        <v>3</v>
      </c>
      <c r="M87" s="860">
        <v>30</v>
      </c>
      <c r="N87" s="861">
        <v>10</v>
      </c>
      <c r="O87" s="860" t="s">
        <v>5725</v>
      </c>
      <c r="P87" s="886" t="s">
        <v>6135</v>
      </c>
      <c r="Q87" s="862">
        <f t="shared" si="5"/>
        <v>0</v>
      </c>
      <c r="R87" s="862">
        <f t="shared" si="5"/>
        <v>0</v>
      </c>
      <c r="S87" s="882" t="str">
        <f t="shared" si="6"/>
        <v/>
      </c>
      <c r="T87" s="882" t="str">
        <f t="shared" si="7"/>
        <v/>
      </c>
      <c r="U87" s="882" t="str">
        <f t="shared" si="8"/>
        <v/>
      </c>
      <c r="V87" s="887" t="str">
        <f t="shared" si="9"/>
        <v/>
      </c>
      <c r="W87" s="863"/>
    </row>
    <row r="88" spans="1:23" ht="14.4" customHeight="1" x14ac:dyDescent="0.3">
      <c r="A88" s="935" t="s">
        <v>6136</v>
      </c>
      <c r="B88" s="882"/>
      <c r="C88" s="883"/>
      <c r="D88" s="884"/>
      <c r="E88" s="885"/>
      <c r="F88" s="854"/>
      <c r="G88" s="855"/>
      <c r="H88" s="856">
        <v>1</v>
      </c>
      <c r="I88" s="857">
        <v>9.31</v>
      </c>
      <c r="J88" s="858">
        <v>30</v>
      </c>
      <c r="K88" s="859">
        <v>9.31</v>
      </c>
      <c r="L88" s="860">
        <v>5</v>
      </c>
      <c r="M88" s="860">
        <v>48</v>
      </c>
      <c r="N88" s="861">
        <v>16</v>
      </c>
      <c r="O88" s="860" t="s">
        <v>5983</v>
      </c>
      <c r="P88" s="886" t="s">
        <v>6137</v>
      </c>
      <c r="Q88" s="862">
        <f t="shared" si="5"/>
        <v>1</v>
      </c>
      <c r="R88" s="862">
        <f t="shared" si="5"/>
        <v>9.31</v>
      </c>
      <c r="S88" s="882">
        <f t="shared" si="6"/>
        <v>16</v>
      </c>
      <c r="T88" s="882">
        <f t="shared" si="7"/>
        <v>30</v>
      </c>
      <c r="U88" s="882">
        <f t="shared" si="8"/>
        <v>14</v>
      </c>
      <c r="V88" s="887">
        <f t="shared" si="9"/>
        <v>1.875</v>
      </c>
      <c r="W88" s="863">
        <v>14</v>
      </c>
    </row>
    <row r="89" spans="1:23" ht="14.4" customHeight="1" x14ac:dyDescent="0.3">
      <c r="A89" s="935" t="s">
        <v>6138</v>
      </c>
      <c r="B89" s="866">
        <v>1</v>
      </c>
      <c r="C89" s="867">
        <v>6.16</v>
      </c>
      <c r="D89" s="868">
        <v>32</v>
      </c>
      <c r="E89" s="885"/>
      <c r="F89" s="854"/>
      <c r="G89" s="855"/>
      <c r="H89" s="860"/>
      <c r="I89" s="854"/>
      <c r="J89" s="855"/>
      <c r="K89" s="859">
        <v>3.01</v>
      </c>
      <c r="L89" s="860">
        <v>1</v>
      </c>
      <c r="M89" s="860">
        <v>12</v>
      </c>
      <c r="N89" s="861">
        <v>4</v>
      </c>
      <c r="O89" s="860" t="s">
        <v>5983</v>
      </c>
      <c r="P89" s="886" t="s">
        <v>6139</v>
      </c>
      <c r="Q89" s="862">
        <f t="shared" si="5"/>
        <v>-1</v>
      </c>
      <c r="R89" s="862">
        <f t="shared" si="5"/>
        <v>-6.16</v>
      </c>
      <c r="S89" s="882" t="str">
        <f t="shared" si="6"/>
        <v/>
      </c>
      <c r="T89" s="882" t="str">
        <f t="shared" si="7"/>
        <v/>
      </c>
      <c r="U89" s="882" t="str">
        <f t="shared" si="8"/>
        <v/>
      </c>
      <c r="V89" s="887" t="str">
        <f t="shared" si="9"/>
        <v/>
      </c>
      <c r="W89" s="863"/>
    </row>
    <row r="90" spans="1:23" ht="14.4" customHeight="1" x14ac:dyDescent="0.3">
      <c r="A90" s="933" t="s">
        <v>6140</v>
      </c>
      <c r="B90" s="917"/>
      <c r="C90" s="918"/>
      <c r="D90" s="835"/>
      <c r="E90" s="919">
        <v>1</v>
      </c>
      <c r="F90" s="920">
        <v>6.18</v>
      </c>
      <c r="G90" s="836">
        <v>40</v>
      </c>
      <c r="H90" s="921">
        <v>1</v>
      </c>
      <c r="I90" s="920">
        <v>3.57</v>
      </c>
      <c r="J90" s="849">
        <v>20</v>
      </c>
      <c r="K90" s="922">
        <v>3.31</v>
      </c>
      <c r="L90" s="921">
        <v>2</v>
      </c>
      <c r="M90" s="921">
        <v>18</v>
      </c>
      <c r="N90" s="923">
        <v>6</v>
      </c>
      <c r="O90" s="921" t="s">
        <v>5983</v>
      </c>
      <c r="P90" s="924" t="s">
        <v>6139</v>
      </c>
      <c r="Q90" s="925">
        <f t="shared" si="5"/>
        <v>1</v>
      </c>
      <c r="R90" s="925">
        <f t="shared" si="5"/>
        <v>3.57</v>
      </c>
      <c r="S90" s="926">
        <f t="shared" si="6"/>
        <v>6</v>
      </c>
      <c r="T90" s="926">
        <f t="shared" si="7"/>
        <v>20</v>
      </c>
      <c r="U90" s="926">
        <f t="shared" si="8"/>
        <v>14</v>
      </c>
      <c r="V90" s="927">
        <f t="shared" si="9"/>
        <v>3.3333333333333335</v>
      </c>
      <c r="W90" s="837">
        <v>14</v>
      </c>
    </row>
    <row r="91" spans="1:23" ht="14.4" customHeight="1" x14ac:dyDescent="0.3">
      <c r="A91" s="933" t="s">
        <v>6141</v>
      </c>
      <c r="B91" s="917">
        <v>1</v>
      </c>
      <c r="C91" s="918">
        <v>5.97</v>
      </c>
      <c r="D91" s="835">
        <v>31</v>
      </c>
      <c r="E91" s="919"/>
      <c r="F91" s="920"/>
      <c r="G91" s="836"/>
      <c r="H91" s="921"/>
      <c r="I91" s="920"/>
      <c r="J91" s="836"/>
      <c r="K91" s="922">
        <v>4.2300000000000004</v>
      </c>
      <c r="L91" s="921">
        <v>2</v>
      </c>
      <c r="M91" s="921">
        <v>21</v>
      </c>
      <c r="N91" s="923">
        <v>7</v>
      </c>
      <c r="O91" s="921" t="s">
        <v>5983</v>
      </c>
      <c r="P91" s="924" t="s">
        <v>6139</v>
      </c>
      <c r="Q91" s="925">
        <f t="shared" si="5"/>
        <v>-1</v>
      </c>
      <c r="R91" s="925">
        <f t="shared" si="5"/>
        <v>-5.97</v>
      </c>
      <c r="S91" s="926" t="str">
        <f t="shared" si="6"/>
        <v/>
      </c>
      <c r="T91" s="926" t="str">
        <f t="shared" si="7"/>
        <v/>
      </c>
      <c r="U91" s="926" t="str">
        <f t="shared" si="8"/>
        <v/>
      </c>
      <c r="V91" s="927" t="str">
        <f t="shared" si="9"/>
        <v/>
      </c>
      <c r="W91" s="837"/>
    </row>
    <row r="92" spans="1:23" ht="14.4" customHeight="1" x14ac:dyDescent="0.3">
      <c r="A92" s="935" t="s">
        <v>6142</v>
      </c>
      <c r="B92" s="866">
        <v>4</v>
      </c>
      <c r="C92" s="867">
        <v>20.39</v>
      </c>
      <c r="D92" s="868">
        <v>30.8</v>
      </c>
      <c r="E92" s="885"/>
      <c r="F92" s="854"/>
      <c r="G92" s="855"/>
      <c r="H92" s="860"/>
      <c r="I92" s="854"/>
      <c r="J92" s="855"/>
      <c r="K92" s="859">
        <v>2.95</v>
      </c>
      <c r="L92" s="860">
        <v>1</v>
      </c>
      <c r="M92" s="860">
        <v>12</v>
      </c>
      <c r="N92" s="861">
        <v>4</v>
      </c>
      <c r="O92" s="860" t="s">
        <v>5725</v>
      </c>
      <c r="P92" s="886" t="s">
        <v>6143</v>
      </c>
      <c r="Q92" s="862">
        <f t="shared" si="5"/>
        <v>-4</v>
      </c>
      <c r="R92" s="862">
        <f t="shared" si="5"/>
        <v>-20.39</v>
      </c>
      <c r="S92" s="882" t="str">
        <f t="shared" si="6"/>
        <v/>
      </c>
      <c r="T92" s="882" t="str">
        <f t="shared" si="7"/>
        <v/>
      </c>
      <c r="U92" s="882" t="str">
        <f t="shared" si="8"/>
        <v/>
      </c>
      <c r="V92" s="887" t="str">
        <f t="shared" si="9"/>
        <v/>
      </c>
      <c r="W92" s="863"/>
    </row>
    <row r="93" spans="1:23" ht="14.4" customHeight="1" x14ac:dyDescent="0.3">
      <c r="A93" s="933" t="s">
        <v>6144</v>
      </c>
      <c r="B93" s="917">
        <v>3</v>
      </c>
      <c r="C93" s="918">
        <v>13.19</v>
      </c>
      <c r="D93" s="835">
        <v>32</v>
      </c>
      <c r="E93" s="919">
        <v>2</v>
      </c>
      <c r="F93" s="920">
        <v>10.96</v>
      </c>
      <c r="G93" s="836">
        <v>43.5</v>
      </c>
      <c r="H93" s="921">
        <v>1</v>
      </c>
      <c r="I93" s="920">
        <v>4.87</v>
      </c>
      <c r="J93" s="849">
        <v>37</v>
      </c>
      <c r="K93" s="922">
        <v>3.36</v>
      </c>
      <c r="L93" s="921">
        <v>2</v>
      </c>
      <c r="M93" s="921">
        <v>21</v>
      </c>
      <c r="N93" s="923">
        <v>7</v>
      </c>
      <c r="O93" s="921" t="s">
        <v>5725</v>
      </c>
      <c r="P93" s="924" t="s">
        <v>6143</v>
      </c>
      <c r="Q93" s="925">
        <f t="shared" si="5"/>
        <v>-2</v>
      </c>
      <c r="R93" s="925">
        <f t="shared" si="5"/>
        <v>-8.32</v>
      </c>
      <c r="S93" s="926">
        <f t="shared" si="6"/>
        <v>7</v>
      </c>
      <c r="T93" s="926">
        <f t="shared" si="7"/>
        <v>37</v>
      </c>
      <c r="U93" s="926">
        <f t="shared" si="8"/>
        <v>30</v>
      </c>
      <c r="V93" s="927">
        <f t="shared" si="9"/>
        <v>5.2857142857142856</v>
      </c>
      <c r="W93" s="837">
        <v>30</v>
      </c>
    </row>
    <row r="94" spans="1:23" ht="14.4" customHeight="1" x14ac:dyDescent="0.3">
      <c r="A94" s="933" t="s">
        <v>6145</v>
      </c>
      <c r="B94" s="917">
        <v>1</v>
      </c>
      <c r="C94" s="918">
        <v>4.2300000000000004</v>
      </c>
      <c r="D94" s="835">
        <v>29</v>
      </c>
      <c r="E94" s="919"/>
      <c r="F94" s="920"/>
      <c r="G94" s="836"/>
      <c r="H94" s="921">
        <v>1</v>
      </c>
      <c r="I94" s="920">
        <v>4.1500000000000004</v>
      </c>
      <c r="J94" s="849">
        <v>24</v>
      </c>
      <c r="K94" s="922">
        <v>4.2300000000000004</v>
      </c>
      <c r="L94" s="921">
        <v>4</v>
      </c>
      <c r="M94" s="921">
        <v>33</v>
      </c>
      <c r="N94" s="923">
        <v>11</v>
      </c>
      <c r="O94" s="921" t="s">
        <v>5725</v>
      </c>
      <c r="P94" s="924" t="s">
        <v>6143</v>
      </c>
      <c r="Q94" s="925">
        <f t="shared" si="5"/>
        <v>0</v>
      </c>
      <c r="R94" s="925">
        <f t="shared" si="5"/>
        <v>-8.0000000000000071E-2</v>
      </c>
      <c r="S94" s="926">
        <f t="shared" si="6"/>
        <v>11</v>
      </c>
      <c r="T94" s="926">
        <f t="shared" si="7"/>
        <v>24</v>
      </c>
      <c r="U94" s="926">
        <f t="shared" si="8"/>
        <v>13</v>
      </c>
      <c r="V94" s="927">
        <f t="shared" si="9"/>
        <v>2.1818181818181817</v>
      </c>
      <c r="W94" s="837">
        <v>13</v>
      </c>
    </row>
    <row r="95" spans="1:23" ht="14.4" customHeight="1" x14ac:dyDescent="0.3">
      <c r="A95" s="935" t="s">
        <v>6146</v>
      </c>
      <c r="B95" s="882"/>
      <c r="C95" s="883"/>
      <c r="D95" s="884"/>
      <c r="E95" s="885"/>
      <c r="F95" s="854"/>
      <c r="G95" s="855"/>
      <c r="H95" s="856">
        <v>14</v>
      </c>
      <c r="I95" s="857">
        <v>34.22</v>
      </c>
      <c r="J95" s="864">
        <v>2.1</v>
      </c>
      <c r="K95" s="859">
        <v>2.44</v>
      </c>
      <c r="L95" s="860">
        <v>1</v>
      </c>
      <c r="M95" s="860">
        <v>9</v>
      </c>
      <c r="N95" s="861">
        <v>3</v>
      </c>
      <c r="O95" s="860" t="s">
        <v>5983</v>
      </c>
      <c r="P95" s="886" t="s">
        <v>6147</v>
      </c>
      <c r="Q95" s="862">
        <f t="shared" si="5"/>
        <v>14</v>
      </c>
      <c r="R95" s="862">
        <f t="shared" si="5"/>
        <v>34.22</v>
      </c>
      <c r="S95" s="882">
        <f t="shared" si="6"/>
        <v>42</v>
      </c>
      <c r="T95" s="882">
        <f t="shared" si="7"/>
        <v>29.400000000000002</v>
      </c>
      <c r="U95" s="882">
        <f t="shared" si="8"/>
        <v>-12.599999999999998</v>
      </c>
      <c r="V95" s="887">
        <f t="shared" si="9"/>
        <v>0.70000000000000007</v>
      </c>
      <c r="W95" s="863"/>
    </row>
    <row r="96" spans="1:23" ht="14.4" customHeight="1" x14ac:dyDescent="0.3">
      <c r="A96" s="933" t="s">
        <v>6148</v>
      </c>
      <c r="B96" s="926">
        <v>1</v>
      </c>
      <c r="C96" s="928">
        <v>4.6100000000000003</v>
      </c>
      <c r="D96" s="881">
        <v>29</v>
      </c>
      <c r="E96" s="919"/>
      <c r="F96" s="920"/>
      <c r="G96" s="836"/>
      <c r="H96" s="929">
        <v>8</v>
      </c>
      <c r="I96" s="930">
        <v>22.81</v>
      </c>
      <c r="J96" s="848">
        <v>2.1</v>
      </c>
      <c r="K96" s="922">
        <v>2.85</v>
      </c>
      <c r="L96" s="921">
        <v>2</v>
      </c>
      <c r="M96" s="921">
        <v>15</v>
      </c>
      <c r="N96" s="923">
        <v>5</v>
      </c>
      <c r="O96" s="921" t="s">
        <v>5983</v>
      </c>
      <c r="P96" s="924" t="s">
        <v>6147</v>
      </c>
      <c r="Q96" s="925">
        <f t="shared" si="5"/>
        <v>7</v>
      </c>
      <c r="R96" s="925">
        <f t="shared" si="5"/>
        <v>18.2</v>
      </c>
      <c r="S96" s="926">
        <f t="shared" si="6"/>
        <v>40</v>
      </c>
      <c r="T96" s="926">
        <f t="shared" si="7"/>
        <v>16.8</v>
      </c>
      <c r="U96" s="926">
        <f t="shared" si="8"/>
        <v>-23.2</v>
      </c>
      <c r="V96" s="927">
        <f t="shared" si="9"/>
        <v>0.42000000000000004</v>
      </c>
      <c r="W96" s="837"/>
    </row>
    <row r="97" spans="1:23" ht="14.4" customHeight="1" x14ac:dyDescent="0.3">
      <c r="A97" s="933" t="s">
        <v>6149</v>
      </c>
      <c r="B97" s="926"/>
      <c r="C97" s="928"/>
      <c r="D97" s="881"/>
      <c r="E97" s="919"/>
      <c r="F97" s="920"/>
      <c r="G97" s="836"/>
      <c r="H97" s="929">
        <v>2</v>
      </c>
      <c r="I97" s="930">
        <v>6.42</v>
      </c>
      <c r="J97" s="848">
        <v>2</v>
      </c>
      <c r="K97" s="922">
        <v>3.81</v>
      </c>
      <c r="L97" s="921">
        <v>3</v>
      </c>
      <c r="M97" s="921">
        <v>24</v>
      </c>
      <c r="N97" s="923">
        <v>8</v>
      </c>
      <c r="O97" s="921" t="s">
        <v>5983</v>
      </c>
      <c r="P97" s="924" t="s">
        <v>6147</v>
      </c>
      <c r="Q97" s="925">
        <f t="shared" si="5"/>
        <v>2</v>
      </c>
      <c r="R97" s="925">
        <f t="shared" si="5"/>
        <v>6.42</v>
      </c>
      <c r="S97" s="926">
        <f t="shared" si="6"/>
        <v>16</v>
      </c>
      <c r="T97" s="926">
        <f t="shared" si="7"/>
        <v>4</v>
      </c>
      <c r="U97" s="926">
        <f t="shared" si="8"/>
        <v>-12</v>
      </c>
      <c r="V97" s="927">
        <f t="shared" si="9"/>
        <v>0.25</v>
      </c>
      <c r="W97" s="837"/>
    </row>
    <row r="98" spans="1:23" ht="14.4" customHeight="1" x14ac:dyDescent="0.3">
      <c r="A98" s="935" t="s">
        <v>6150</v>
      </c>
      <c r="B98" s="882"/>
      <c r="C98" s="883"/>
      <c r="D98" s="884"/>
      <c r="E98" s="856">
        <v>2</v>
      </c>
      <c r="F98" s="857">
        <v>17.34</v>
      </c>
      <c r="G98" s="864">
        <v>58</v>
      </c>
      <c r="H98" s="860"/>
      <c r="I98" s="854"/>
      <c r="J98" s="855"/>
      <c r="K98" s="859">
        <v>2.12</v>
      </c>
      <c r="L98" s="860">
        <v>3</v>
      </c>
      <c r="M98" s="860">
        <v>24</v>
      </c>
      <c r="N98" s="861">
        <v>8</v>
      </c>
      <c r="O98" s="860" t="s">
        <v>5983</v>
      </c>
      <c r="P98" s="886" t="s">
        <v>6151</v>
      </c>
      <c r="Q98" s="862">
        <f t="shared" si="5"/>
        <v>0</v>
      </c>
      <c r="R98" s="862">
        <f t="shared" si="5"/>
        <v>0</v>
      </c>
      <c r="S98" s="882" t="str">
        <f t="shared" si="6"/>
        <v/>
      </c>
      <c r="T98" s="882" t="str">
        <f t="shared" si="7"/>
        <v/>
      </c>
      <c r="U98" s="882" t="str">
        <f t="shared" si="8"/>
        <v/>
      </c>
      <c r="V98" s="887" t="str">
        <f t="shared" si="9"/>
        <v/>
      </c>
      <c r="W98" s="863"/>
    </row>
    <row r="99" spans="1:23" ht="14.4" customHeight="1" x14ac:dyDescent="0.3">
      <c r="A99" s="933" t="s">
        <v>6152</v>
      </c>
      <c r="B99" s="926">
        <v>1</v>
      </c>
      <c r="C99" s="928">
        <v>2.86</v>
      </c>
      <c r="D99" s="881">
        <v>27</v>
      </c>
      <c r="E99" s="929">
        <v>1</v>
      </c>
      <c r="F99" s="930">
        <v>2.86</v>
      </c>
      <c r="G99" s="848">
        <v>29</v>
      </c>
      <c r="H99" s="921"/>
      <c r="I99" s="920"/>
      <c r="J99" s="836"/>
      <c r="K99" s="922">
        <v>2.86</v>
      </c>
      <c r="L99" s="921">
        <v>4</v>
      </c>
      <c r="M99" s="921">
        <v>36</v>
      </c>
      <c r="N99" s="923">
        <v>12</v>
      </c>
      <c r="O99" s="921" t="s">
        <v>5983</v>
      </c>
      <c r="P99" s="924" t="s">
        <v>6153</v>
      </c>
      <c r="Q99" s="925">
        <f t="shared" si="5"/>
        <v>-1</v>
      </c>
      <c r="R99" s="925">
        <f t="shared" si="5"/>
        <v>-2.86</v>
      </c>
      <c r="S99" s="926" t="str">
        <f t="shared" si="6"/>
        <v/>
      </c>
      <c r="T99" s="926" t="str">
        <f t="shared" si="7"/>
        <v/>
      </c>
      <c r="U99" s="926" t="str">
        <f t="shared" si="8"/>
        <v/>
      </c>
      <c r="V99" s="927" t="str">
        <f t="shared" si="9"/>
        <v/>
      </c>
      <c r="W99" s="837"/>
    </row>
    <row r="100" spans="1:23" ht="14.4" customHeight="1" x14ac:dyDescent="0.3">
      <c r="A100" s="933" t="s">
        <v>6154</v>
      </c>
      <c r="B100" s="926">
        <v>1</v>
      </c>
      <c r="C100" s="928">
        <v>3.81</v>
      </c>
      <c r="D100" s="881">
        <v>33</v>
      </c>
      <c r="E100" s="929">
        <v>1</v>
      </c>
      <c r="F100" s="930">
        <v>8.5</v>
      </c>
      <c r="G100" s="848">
        <v>63</v>
      </c>
      <c r="H100" s="921"/>
      <c r="I100" s="920"/>
      <c r="J100" s="836"/>
      <c r="K100" s="922">
        <v>3.81</v>
      </c>
      <c r="L100" s="921">
        <v>4</v>
      </c>
      <c r="M100" s="921">
        <v>39</v>
      </c>
      <c r="N100" s="923">
        <v>13</v>
      </c>
      <c r="O100" s="921" t="s">
        <v>5983</v>
      </c>
      <c r="P100" s="924" t="s">
        <v>6155</v>
      </c>
      <c r="Q100" s="925">
        <f t="shared" si="5"/>
        <v>-1</v>
      </c>
      <c r="R100" s="925">
        <f t="shared" si="5"/>
        <v>-3.81</v>
      </c>
      <c r="S100" s="926" t="str">
        <f t="shared" si="6"/>
        <v/>
      </c>
      <c r="T100" s="926" t="str">
        <f t="shared" si="7"/>
        <v/>
      </c>
      <c r="U100" s="926" t="str">
        <f t="shared" si="8"/>
        <v/>
      </c>
      <c r="V100" s="927" t="str">
        <f t="shared" si="9"/>
        <v/>
      </c>
      <c r="W100" s="837"/>
    </row>
    <row r="101" spans="1:23" ht="14.4" customHeight="1" x14ac:dyDescent="0.3">
      <c r="A101" s="935" t="s">
        <v>6156</v>
      </c>
      <c r="B101" s="882"/>
      <c r="C101" s="883"/>
      <c r="D101" s="884"/>
      <c r="E101" s="885"/>
      <c r="F101" s="854"/>
      <c r="G101" s="855"/>
      <c r="H101" s="856">
        <v>1</v>
      </c>
      <c r="I101" s="857">
        <v>2.3199999999999998</v>
      </c>
      <c r="J101" s="858">
        <v>25</v>
      </c>
      <c r="K101" s="859">
        <v>2.3199999999999998</v>
      </c>
      <c r="L101" s="860">
        <v>6</v>
      </c>
      <c r="M101" s="860">
        <v>54</v>
      </c>
      <c r="N101" s="861">
        <v>18</v>
      </c>
      <c r="O101" s="860" t="s">
        <v>5983</v>
      </c>
      <c r="P101" s="886" t="s">
        <v>6157</v>
      </c>
      <c r="Q101" s="862">
        <f t="shared" si="5"/>
        <v>1</v>
      </c>
      <c r="R101" s="862">
        <f t="shared" si="5"/>
        <v>2.3199999999999998</v>
      </c>
      <c r="S101" s="882">
        <f t="shared" si="6"/>
        <v>18</v>
      </c>
      <c r="T101" s="882">
        <f t="shared" si="7"/>
        <v>25</v>
      </c>
      <c r="U101" s="882">
        <f t="shared" si="8"/>
        <v>7</v>
      </c>
      <c r="V101" s="887">
        <f t="shared" si="9"/>
        <v>1.3888888888888888</v>
      </c>
      <c r="W101" s="863">
        <v>7</v>
      </c>
    </row>
    <row r="102" spans="1:23" ht="14.4" customHeight="1" x14ac:dyDescent="0.3">
      <c r="A102" s="933" t="s">
        <v>6158</v>
      </c>
      <c r="B102" s="926"/>
      <c r="C102" s="928"/>
      <c r="D102" s="881"/>
      <c r="E102" s="919"/>
      <c r="F102" s="920"/>
      <c r="G102" s="836"/>
      <c r="H102" s="929">
        <v>1</v>
      </c>
      <c r="I102" s="930">
        <v>3.52</v>
      </c>
      <c r="J102" s="849">
        <v>26</v>
      </c>
      <c r="K102" s="922">
        <v>3.52</v>
      </c>
      <c r="L102" s="921">
        <v>7</v>
      </c>
      <c r="M102" s="921">
        <v>63</v>
      </c>
      <c r="N102" s="923">
        <v>21</v>
      </c>
      <c r="O102" s="921" t="s">
        <v>5983</v>
      </c>
      <c r="P102" s="924" t="s">
        <v>6157</v>
      </c>
      <c r="Q102" s="925">
        <f t="shared" si="5"/>
        <v>1</v>
      </c>
      <c r="R102" s="925">
        <f t="shared" si="5"/>
        <v>3.52</v>
      </c>
      <c r="S102" s="926">
        <f t="shared" si="6"/>
        <v>21</v>
      </c>
      <c r="T102" s="926">
        <f t="shared" si="7"/>
        <v>26</v>
      </c>
      <c r="U102" s="926">
        <f t="shared" si="8"/>
        <v>5</v>
      </c>
      <c r="V102" s="927">
        <f t="shared" si="9"/>
        <v>1.2380952380952381</v>
      </c>
      <c r="W102" s="837">
        <v>5</v>
      </c>
    </row>
    <row r="103" spans="1:23" ht="14.4" customHeight="1" x14ac:dyDescent="0.3">
      <c r="A103" s="935" t="s">
        <v>6159</v>
      </c>
      <c r="B103" s="882">
        <v>1</v>
      </c>
      <c r="C103" s="883">
        <v>0.85</v>
      </c>
      <c r="D103" s="884">
        <v>24</v>
      </c>
      <c r="E103" s="856"/>
      <c r="F103" s="857"/>
      <c r="G103" s="864"/>
      <c r="H103" s="860"/>
      <c r="I103" s="854"/>
      <c r="J103" s="855"/>
      <c r="K103" s="859">
        <v>0.85</v>
      </c>
      <c r="L103" s="860">
        <v>3</v>
      </c>
      <c r="M103" s="860">
        <v>27</v>
      </c>
      <c r="N103" s="861">
        <v>9</v>
      </c>
      <c r="O103" s="860" t="s">
        <v>5983</v>
      </c>
      <c r="P103" s="886" t="s">
        <v>6160</v>
      </c>
      <c r="Q103" s="862">
        <f t="shared" si="5"/>
        <v>-1</v>
      </c>
      <c r="R103" s="862">
        <f t="shared" si="5"/>
        <v>-0.85</v>
      </c>
      <c r="S103" s="882" t="str">
        <f t="shared" si="6"/>
        <v/>
      </c>
      <c r="T103" s="882" t="str">
        <f t="shared" si="7"/>
        <v/>
      </c>
      <c r="U103" s="882" t="str">
        <f t="shared" si="8"/>
        <v/>
      </c>
      <c r="V103" s="887" t="str">
        <f t="shared" si="9"/>
        <v/>
      </c>
      <c r="W103" s="863"/>
    </row>
    <row r="104" spans="1:23" ht="14.4" customHeight="1" x14ac:dyDescent="0.3">
      <c r="A104" s="933" t="s">
        <v>6161</v>
      </c>
      <c r="B104" s="926"/>
      <c r="C104" s="928"/>
      <c r="D104" s="881"/>
      <c r="E104" s="929">
        <v>1</v>
      </c>
      <c r="F104" s="930">
        <v>1.24</v>
      </c>
      <c r="G104" s="848">
        <v>36</v>
      </c>
      <c r="H104" s="921">
        <v>1</v>
      </c>
      <c r="I104" s="920">
        <v>1.28</v>
      </c>
      <c r="J104" s="849">
        <v>26</v>
      </c>
      <c r="K104" s="922">
        <v>1.24</v>
      </c>
      <c r="L104" s="921">
        <v>5</v>
      </c>
      <c r="M104" s="921">
        <v>42</v>
      </c>
      <c r="N104" s="923">
        <v>14</v>
      </c>
      <c r="O104" s="921" t="s">
        <v>5983</v>
      </c>
      <c r="P104" s="924" t="s">
        <v>6160</v>
      </c>
      <c r="Q104" s="925">
        <f t="shared" si="5"/>
        <v>1</v>
      </c>
      <c r="R104" s="925">
        <f t="shared" si="5"/>
        <v>1.28</v>
      </c>
      <c r="S104" s="926">
        <f t="shared" si="6"/>
        <v>14</v>
      </c>
      <c r="T104" s="926">
        <f t="shared" si="7"/>
        <v>26</v>
      </c>
      <c r="U104" s="926">
        <f t="shared" si="8"/>
        <v>12</v>
      </c>
      <c r="V104" s="927">
        <f t="shared" si="9"/>
        <v>1.8571428571428572</v>
      </c>
      <c r="W104" s="837">
        <v>12</v>
      </c>
    </row>
    <row r="105" spans="1:23" ht="14.4" customHeight="1" x14ac:dyDescent="0.3">
      <c r="A105" s="933" t="s">
        <v>6162</v>
      </c>
      <c r="B105" s="926"/>
      <c r="C105" s="928"/>
      <c r="D105" s="881"/>
      <c r="E105" s="929">
        <v>1</v>
      </c>
      <c r="F105" s="930">
        <v>5.72</v>
      </c>
      <c r="G105" s="848">
        <v>62</v>
      </c>
      <c r="H105" s="921"/>
      <c r="I105" s="920"/>
      <c r="J105" s="836"/>
      <c r="K105" s="922">
        <v>2.5299999999999998</v>
      </c>
      <c r="L105" s="921">
        <v>6</v>
      </c>
      <c r="M105" s="921">
        <v>54</v>
      </c>
      <c r="N105" s="923">
        <v>18</v>
      </c>
      <c r="O105" s="921" t="s">
        <v>5983</v>
      </c>
      <c r="P105" s="924" t="s">
        <v>6160</v>
      </c>
      <c r="Q105" s="925">
        <f t="shared" si="5"/>
        <v>0</v>
      </c>
      <c r="R105" s="925">
        <f t="shared" si="5"/>
        <v>0</v>
      </c>
      <c r="S105" s="926" t="str">
        <f t="shared" si="6"/>
        <v/>
      </c>
      <c r="T105" s="926" t="str">
        <f t="shared" si="7"/>
        <v/>
      </c>
      <c r="U105" s="926" t="str">
        <f t="shared" si="8"/>
        <v/>
      </c>
      <c r="V105" s="927" t="str">
        <f t="shared" si="9"/>
        <v/>
      </c>
      <c r="W105" s="837"/>
    </row>
    <row r="106" spans="1:23" ht="14.4" customHeight="1" x14ac:dyDescent="0.3">
      <c r="A106" s="935" t="s">
        <v>6163</v>
      </c>
      <c r="B106" s="866">
        <v>1</v>
      </c>
      <c r="C106" s="867">
        <v>7.49</v>
      </c>
      <c r="D106" s="868">
        <v>43</v>
      </c>
      <c r="E106" s="885"/>
      <c r="F106" s="854"/>
      <c r="G106" s="855"/>
      <c r="H106" s="860"/>
      <c r="I106" s="854"/>
      <c r="J106" s="855"/>
      <c r="K106" s="859">
        <v>4.0199999999999996</v>
      </c>
      <c r="L106" s="860">
        <v>2</v>
      </c>
      <c r="M106" s="860">
        <v>18</v>
      </c>
      <c r="N106" s="861">
        <v>6</v>
      </c>
      <c r="O106" s="860" t="s">
        <v>5725</v>
      </c>
      <c r="P106" s="886" t="s">
        <v>6164</v>
      </c>
      <c r="Q106" s="862">
        <f t="shared" si="5"/>
        <v>-1</v>
      </c>
      <c r="R106" s="862">
        <f t="shared" si="5"/>
        <v>-7.49</v>
      </c>
      <c r="S106" s="882" t="str">
        <f t="shared" si="6"/>
        <v/>
      </c>
      <c r="T106" s="882" t="str">
        <f t="shared" si="7"/>
        <v/>
      </c>
      <c r="U106" s="882" t="str">
        <f t="shared" si="8"/>
        <v/>
      </c>
      <c r="V106" s="887" t="str">
        <f t="shared" si="9"/>
        <v/>
      </c>
      <c r="W106" s="863"/>
    </row>
    <row r="107" spans="1:23" ht="14.4" customHeight="1" x14ac:dyDescent="0.3">
      <c r="A107" s="935" t="s">
        <v>6165</v>
      </c>
      <c r="B107" s="882"/>
      <c r="C107" s="883"/>
      <c r="D107" s="884"/>
      <c r="E107" s="885"/>
      <c r="F107" s="854"/>
      <c r="G107" s="855"/>
      <c r="H107" s="856">
        <v>1</v>
      </c>
      <c r="I107" s="857">
        <v>5.95</v>
      </c>
      <c r="J107" s="864">
        <v>2</v>
      </c>
      <c r="K107" s="859">
        <v>5.95</v>
      </c>
      <c r="L107" s="860">
        <v>1</v>
      </c>
      <c r="M107" s="860">
        <v>9</v>
      </c>
      <c r="N107" s="861">
        <v>3</v>
      </c>
      <c r="O107" s="860" t="s">
        <v>5725</v>
      </c>
      <c r="P107" s="886" t="s">
        <v>6166</v>
      </c>
      <c r="Q107" s="862">
        <f t="shared" si="5"/>
        <v>1</v>
      </c>
      <c r="R107" s="862">
        <f t="shared" si="5"/>
        <v>5.95</v>
      </c>
      <c r="S107" s="882">
        <f t="shared" si="6"/>
        <v>3</v>
      </c>
      <c r="T107" s="882">
        <f t="shared" si="7"/>
        <v>2</v>
      </c>
      <c r="U107" s="882">
        <f t="shared" si="8"/>
        <v>-1</v>
      </c>
      <c r="V107" s="887">
        <f t="shared" si="9"/>
        <v>0.66666666666666663</v>
      </c>
      <c r="W107" s="863"/>
    </row>
    <row r="108" spans="1:23" ht="14.4" customHeight="1" x14ac:dyDescent="0.3">
      <c r="A108" s="935" t="s">
        <v>6167</v>
      </c>
      <c r="B108" s="882"/>
      <c r="C108" s="883"/>
      <c r="D108" s="884"/>
      <c r="E108" s="885"/>
      <c r="F108" s="854"/>
      <c r="G108" s="855"/>
      <c r="H108" s="856">
        <v>20</v>
      </c>
      <c r="I108" s="857">
        <v>58.73</v>
      </c>
      <c r="J108" s="864">
        <v>2.1</v>
      </c>
      <c r="K108" s="859">
        <v>2.94</v>
      </c>
      <c r="L108" s="860">
        <v>1</v>
      </c>
      <c r="M108" s="860">
        <v>9</v>
      </c>
      <c r="N108" s="861">
        <v>3</v>
      </c>
      <c r="O108" s="860" t="s">
        <v>5725</v>
      </c>
      <c r="P108" s="886" t="s">
        <v>6164</v>
      </c>
      <c r="Q108" s="862">
        <f t="shared" si="5"/>
        <v>20</v>
      </c>
      <c r="R108" s="862">
        <f t="shared" si="5"/>
        <v>58.73</v>
      </c>
      <c r="S108" s="882">
        <f t="shared" si="6"/>
        <v>60</v>
      </c>
      <c r="T108" s="882">
        <f t="shared" si="7"/>
        <v>42</v>
      </c>
      <c r="U108" s="882">
        <f t="shared" si="8"/>
        <v>-18</v>
      </c>
      <c r="V108" s="887">
        <f t="shared" si="9"/>
        <v>0.7</v>
      </c>
      <c r="W108" s="863"/>
    </row>
    <row r="109" spans="1:23" ht="14.4" customHeight="1" x14ac:dyDescent="0.3">
      <c r="A109" s="933" t="s">
        <v>6168</v>
      </c>
      <c r="B109" s="926"/>
      <c r="C109" s="928"/>
      <c r="D109" s="881"/>
      <c r="E109" s="919"/>
      <c r="F109" s="920"/>
      <c r="G109" s="836"/>
      <c r="H109" s="929">
        <v>13</v>
      </c>
      <c r="I109" s="930">
        <v>47.55</v>
      </c>
      <c r="J109" s="848">
        <v>2</v>
      </c>
      <c r="K109" s="922">
        <v>3.67</v>
      </c>
      <c r="L109" s="921">
        <v>1</v>
      </c>
      <c r="M109" s="921">
        <v>12</v>
      </c>
      <c r="N109" s="923">
        <v>4</v>
      </c>
      <c r="O109" s="921" t="s">
        <v>5725</v>
      </c>
      <c r="P109" s="924" t="s">
        <v>6164</v>
      </c>
      <c r="Q109" s="925">
        <f t="shared" si="5"/>
        <v>13</v>
      </c>
      <c r="R109" s="925">
        <f t="shared" si="5"/>
        <v>47.55</v>
      </c>
      <c r="S109" s="926">
        <f t="shared" si="6"/>
        <v>52</v>
      </c>
      <c r="T109" s="926">
        <f t="shared" si="7"/>
        <v>26</v>
      </c>
      <c r="U109" s="926">
        <f t="shared" si="8"/>
        <v>-26</v>
      </c>
      <c r="V109" s="927">
        <f t="shared" si="9"/>
        <v>0.5</v>
      </c>
      <c r="W109" s="837"/>
    </row>
    <row r="110" spans="1:23" ht="14.4" customHeight="1" x14ac:dyDescent="0.3">
      <c r="A110" s="933" t="s">
        <v>6169</v>
      </c>
      <c r="B110" s="926"/>
      <c r="C110" s="928"/>
      <c r="D110" s="881"/>
      <c r="E110" s="919"/>
      <c r="F110" s="920"/>
      <c r="G110" s="836"/>
      <c r="H110" s="929">
        <v>4</v>
      </c>
      <c r="I110" s="930">
        <v>17.07</v>
      </c>
      <c r="J110" s="848">
        <v>2</v>
      </c>
      <c r="K110" s="922">
        <v>4.37</v>
      </c>
      <c r="L110" s="921">
        <v>2</v>
      </c>
      <c r="M110" s="921">
        <v>21</v>
      </c>
      <c r="N110" s="923">
        <v>7</v>
      </c>
      <c r="O110" s="921" t="s">
        <v>5725</v>
      </c>
      <c r="P110" s="924" t="s">
        <v>6164</v>
      </c>
      <c r="Q110" s="925">
        <f t="shared" si="5"/>
        <v>4</v>
      </c>
      <c r="R110" s="925">
        <f t="shared" si="5"/>
        <v>17.07</v>
      </c>
      <c r="S110" s="926">
        <f t="shared" si="6"/>
        <v>28</v>
      </c>
      <c r="T110" s="926">
        <f t="shared" si="7"/>
        <v>8</v>
      </c>
      <c r="U110" s="926">
        <f t="shared" si="8"/>
        <v>-20</v>
      </c>
      <c r="V110" s="927">
        <f t="shared" si="9"/>
        <v>0.2857142857142857</v>
      </c>
      <c r="W110" s="837"/>
    </row>
    <row r="111" spans="1:23" ht="14.4" customHeight="1" x14ac:dyDescent="0.3">
      <c r="A111" s="935" t="s">
        <v>6170</v>
      </c>
      <c r="B111" s="882"/>
      <c r="C111" s="883"/>
      <c r="D111" s="884"/>
      <c r="E111" s="885"/>
      <c r="F111" s="854"/>
      <c r="G111" s="855"/>
      <c r="H111" s="856">
        <v>1</v>
      </c>
      <c r="I111" s="857">
        <v>4.9800000000000004</v>
      </c>
      <c r="J111" s="864">
        <v>2</v>
      </c>
      <c r="K111" s="859">
        <v>4.9800000000000004</v>
      </c>
      <c r="L111" s="860">
        <v>1</v>
      </c>
      <c r="M111" s="860">
        <v>12</v>
      </c>
      <c r="N111" s="861">
        <v>4</v>
      </c>
      <c r="O111" s="860" t="s">
        <v>5725</v>
      </c>
      <c r="P111" s="886" t="s">
        <v>6171</v>
      </c>
      <c r="Q111" s="862">
        <f t="shared" si="5"/>
        <v>1</v>
      </c>
      <c r="R111" s="862">
        <f t="shared" si="5"/>
        <v>4.9800000000000004</v>
      </c>
      <c r="S111" s="882">
        <f t="shared" si="6"/>
        <v>4</v>
      </c>
      <c r="T111" s="882">
        <f t="shared" si="7"/>
        <v>2</v>
      </c>
      <c r="U111" s="882">
        <f t="shared" si="8"/>
        <v>-2</v>
      </c>
      <c r="V111" s="887">
        <f t="shared" si="9"/>
        <v>0.5</v>
      </c>
      <c r="W111" s="863"/>
    </row>
    <row r="112" spans="1:23" ht="14.4" customHeight="1" x14ac:dyDescent="0.3">
      <c r="A112" s="935" t="s">
        <v>6172</v>
      </c>
      <c r="B112" s="882"/>
      <c r="C112" s="883"/>
      <c r="D112" s="884"/>
      <c r="E112" s="885"/>
      <c r="F112" s="854"/>
      <c r="G112" s="855"/>
      <c r="H112" s="856">
        <v>1</v>
      </c>
      <c r="I112" s="857">
        <v>4.41</v>
      </c>
      <c r="J112" s="858">
        <v>49</v>
      </c>
      <c r="K112" s="859">
        <v>1.07</v>
      </c>
      <c r="L112" s="860">
        <v>2</v>
      </c>
      <c r="M112" s="860">
        <v>18</v>
      </c>
      <c r="N112" s="861">
        <v>6</v>
      </c>
      <c r="O112" s="860" t="s">
        <v>5983</v>
      </c>
      <c r="P112" s="886" t="s">
        <v>6173</v>
      </c>
      <c r="Q112" s="862">
        <f t="shared" si="5"/>
        <v>1</v>
      </c>
      <c r="R112" s="862">
        <f t="shared" si="5"/>
        <v>4.41</v>
      </c>
      <c r="S112" s="882">
        <f t="shared" si="6"/>
        <v>6</v>
      </c>
      <c r="T112" s="882">
        <f t="shared" si="7"/>
        <v>49</v>
      </c>
      <c r="U112" s="882">
        <f t="shared" si="8"/>
        <v>43</v>
      </c>
      <c r="V112" s="887">
        <f t="shared" si="9"/>
        <v>8.1666666666666661</v>
      </c>
      <c r="W112" s="863">
        <v>43</v>
      </c>
    </row>
    <row r="113" spans="1:23" ht="14.4" customHeight="1" x14ac:dyDescent="0.3">
      <c r="A113" s="933" t="s">
        <v>6174</v>
      </c>
      <c r="B113" s="926"/>
      <c r="C113" s="928"/>
      <c r="D113" s="881"/>
      <c r="E113" s="919"/>
      <c r="F113" s="920"/>
      <c r="G113" s="836"/>
      <c r="H113" s="929">
        <v>1</v>
      </c>
      <c r="I113" s="930">
        <v>4.29</v>
      </c>
      <c r="J113" s="849">
        <v>42</v>
      </c>
      <c r="K113" s="922">
        <v>1.92</v>
      </c>
      <c r="L113" s="921">
        <v>3</v>
      </c>
      <c r="M113" s="921">
        <v>24</v>
      </c>
      <c r="N113" s="923">
        <v>8</v>
      </c>
      <c r="O113" s="921" t="s">
        <v>5983</v>
      </c>
      <c r="P113" s="924" t="s">
        <v>6175</v>
      </c>
      <c r="Q113" s="925">
        <f t="shared" si="5"/>
        <v>1</v>
      </c>
      <c r="R113" s="925">
        <f t="shared" si="5"/>
        <v>4.29</v>
      </c>
      <c r="S113" s="926">
        <f t="shared" si="6"/>
        <v>8</v>
      </c>
      <c r="T113" s="926">
        <f t="shared" si="7"/>
        <v>42</v>
      </c>
      <c r="U113" s="926">
        <f t="shared" si="8"/>
        <v>34</v>
      </c>
      <c r="V113" s="927">
        <f t="shared" si="9"/>
        <v>5.25</v>
      </c>
      <c r="W113" s="837">
        <v>34</v>
      </c>
    </row>
    <row r="114" spans="1:23" ht="14.4" customHeight="1" x14ac:dyDescent="0.3">
      <c r="A114" s="935" t="s">
        <v>6176</v>
      </c>
      <c r="B114" s="882"/>
      <c r="C114" s="883"/>
      <c r="D114" s="884"/>
      <c r="E114" s="885"/>
      <c r="F114" s="854"/>
      <c r="G114" s="855"/>
      <c r="H114" s="856">
        <v>58</v>
      </c>
      <c r="I114" s="857">
        <v>25.07</v>
      </c>
      <c r="J114" s="858">
        <v>2.1</v>
      </c>
      <c r="K114" s="859">
        <v>0.42</v>
      </c>
      <c r="L114" s="860">
        <v>1</v>
      </c>
      <c r="M114" s="860">
        <v>6</v>
      </c>
      <c r="N114" s="861">
        <v>2</v>
      </c>
      <c r="O114" s="860" t="s">
        <v>5983</v>
      </c>
      <c r="P114" s="886" t="s">
        <v>6177</v>
      </c>
      <c r="Q114" s="862">
        <f t="shared" si="5"/>
        <v>58</v>
      </c>
      <c r="R114" s="862">
        <f t="shared" si="5"/>
        <v>25.07</v>
      </c>
      <c r="S114" s="882">
        <f t="shared" si="6"/>
        <v>116</v>
      </c>
      <c r="T114" s="882">
        <f t="shared" si="7"/>
        <v>121.80000000000001</v>
      </c>
      <c r="U114" s="882">
        <f t="shared" si="8"/>
        <v>5.8000000000000114</v>
      </c>
      <c r="V114" s="887">
        <f t="shared" si="9"/>
        <v>1.05</v>
      </c>
      <c r="W114" s="863">
        <v>3</v>
      </c>
    </row>
    <row r="115" spans="1:23" ht="14.4" customHeight="1" x14ac:dyDescent="0.3">
      <c r="A115" s="933" t="s">
        <v>6178</v>
      </c>
      <c r="B115" s="926"/>
      <c r="C115" s="928"/>
      <c r="D115" s="881"/>
      <c r="E115" s="919">
        <v>1</v>
      </c>
      <c r="F115" s="920">
        <v>4.49</v>
      </c>
      <c r="G115" s="836">
        <v>49</v>
      </c>
      <c r="H115" s="929">
        <v>49</v>
      </c>
      <c r="I115" s="930">
        <v>28.34</v>
      </c>
      <c r="J115" s="848">
        <v>2</v>
      </c>
      <c r="K115" s="922">
        <v>0.55000000000000004</v>
      </c>
      <c r="L115" s="921">
        <v>1</v>
      </c>
      <c r="M115" s="921">
        <v>9</v>
      </c>
      <c r="N115" s="923">
        <v>3</v>
      </c>
      <c r="O115" s="921" t="s">
        <v>5983</v>
      </c>
      <c r="P115" s="924" t="s">
        <v>6179</v>
      </c>
      <c r="Q115" s="925">
        <f t="shared" si="5"/>
        <v>49</v>
      </c>
      <c r="R115" s="925">
        <f t="shared" si="5"/>
        <v>28.34</v>
      </c>
      <c r="S115" s="926">
        <f t="shared" si="6"/>
        <v>147</v>
      </c>
      <c r="T115" s="926">
        <f t="shared" si="7"/>
        <v>98</v>
      </c>
      <c r="U115" s="926">
        <f t="shared" si="8"/>
        <v>-49</v>
      </c>
      <c r="V115" s="927">
        <f t="shared" si="9"/>
        <v>0.66666666666666663</v>
      </c>
      <c r="W115" s="837"/>
    </row>
    <row r="116" spans="1:23" ht="14.4" customHeight="1" x14ac:dyDescent="0.3">
      <c r="A116" s="933" t="s">
        <v>6180</v>
      </c>
      <c r="B116" s="926">
        <v>1</v>
      </c>
      <c r="C116" s="928">
        <v>2.8</v>
      </c>
      <c r="D116" s="881">
        <v>36</v>
      </c>
      <c r="E116" s="919"/>
      <c r="F116" s="920"/>
      <c r="G116" s="836"/>
      <c r="H116" s="929">
        <v>7</v>
      </c>
      <c r="I116" s="930">
        <v>6.41</v>
      </c>
      <c r="J116" s="849">
        <v>6.1</v>
      </c>
      <c r="K116" s="922">
        <v>0.68</v>
      </c>
      <c r="L116" s="921">
        <v>1</v>
      </c>
      <c r="M116" s="921">
        <v>12</v>
      </c>
      <c r="N116" s="923">
        <v>4</v>
      </c>
      <c r="O116" s="921" t="s">
        <v>5983</v>
      </c>
      <c r="P116" s="924" t="s">
        <v>6181</v>
      </c>
      <c r="Q116" s="925">
        <f t="shared" si="5"/>
        <v>6</v>
      </c>
      <c r="R116" s="925">
        <f t="shared" si="5"/>
        <v>3.6100000000000003</v>
      </c>
      <c r="S116" s="926">
        <f t="shared" si="6"/>
        <v>28</v>
      </c>
      <c r="T116" s="926">
        <f t="shared" si="7"/>
        <v>42.699999999999996</v>
      </c>
      <c r="U116" s="926">
        <f t="shared" si="8"/>
        <v>14.699999999999996</v>
      </c>
      <c r="V116" s="927">
        <f t="shared" si="9"/>
        <v>1.5249999999999999</v>
      </c>
      <c r="W116" s="837">
        <v>27</v>
      </c>
    </row>
    <row r="117" spans="1:23" ht="14.4" customHeight="1" x14ac:dyDescent="0.3">
      <c r="A117" s="935" t="s">
        <v>6182</v>
      </c>
      <c r="B117" s="882"/>
      <c r="C117" s="883"/>
      <c r="D117" s="884"/>
      <c r="E117" s="856">
        <v>2</v>
      </c>
      <c r="F117" s="857">
        <v>5.68</v>
      </c>
      <c r="G117" s="864">
        <v>34.5</v>
      </c>
      <c r="H117" s="860">
        <v>1</v>
      </c>
      <c r="I117" s="854">
        <v>0.49</v>
      </c>
      <c r="J117" s="855">
        <v>2</v>
      </c>
      <c r="K117" s="859">
        <v>0.49</v>
      </c>
      <c r="L117" s="860">
        <v>1</v>
      </c>
      <c r="M117" s="860">
        <v>9</v>
      </c>
      <c r="N117" s="861">
        <v>3</v>
      </c>
      <c r="O117" s="860" t="s">
        <v>5983</v>
      </c>
      <c r="P117" s="886" t="s">
        <v>6183</v>
      </c>
      <c r="Q117" s="862">
        <f t="shared" si="5"/>
        <v>1</v>
      </c>
      <c r="R117" s="862">
        <f t="shared" si="5"/>
        <v>0.49</v>
      </c>
      <c r="S117" s="882">
        <f t="shared" si="6"/>
        <v>3</v>
      </c>
      <c r="T117" s="882">
        <f t="shared" si="7"/>
        <v>2</v>
      </c>
      <c r="U117" s="882">
        <f t="shared" si="8"/>
        <v>-1</v>
      </c>
      <c r="V117" s="887">
        <f t="shared" si="9"/>
        <v>0.66666666666666663</v>
      </c>
      <c r="W117" s="863"/>
    </row>
    <row r="118" spans="1:23" ht="14.4" customHeight="1" x14ac:dyDescent="0.3">
      <c r="A118" s="933" t="s">
        <v>6184</v>
      </c>
      <c r="B118" s="926">
        <v>2</v>
      </c>
      <c r="C118" s="928">
        <v>4.26</v>
      </c>
      <c r="D118" s="881">
        <v>30.5</v>
      </c>
      <c r="E118" s="929"/>
      <c r="F118" s="930"/>
      <c r="G118" s="848"/>
      <c r="H118" s="921"/>
      <c r="I118" s="920"/>
      <c r="J118" s="836"/>
      <c r="K118" s="922">
        <v>0.79</v>
      </c>
      <c r="L118" s="921">
        <v>2</v>
      </c>
      <c r="M118" s="921">
        <v>15</v>
      </c>
      <c r="N118" s="923">
        <v>5</v>
      </c>
      <c r="O118" s="921" t="s">
        <v>5983</v>
      </c>
      <c r="P118" s="924" t="s">
        <v>6183</v>
      </c>
      <c r="Q118" s="925">
        <f t="shared" si="5"/>
        <v>-2</v>
      </c>
      <c r="R118" s="925">
        <f t="shared" si="5"/>
        <v>-4.26</v>
      </c>
      <c r="S118" s="926" t="str">
        <f t="shared" si="6"/>
        <v/>
      </c>
      <c r="T118" s="926" t="str">
        <f t="shared" si="7"/>
        <v/>
      </c>
      <c r="U118" s="926" t="str">
        <f t="shared" si="8"/>
        <v/>
      </c>
      <c r="V118" s="927" t="str">
        <f t="shared" si="9"/>
        <v/>
      </c>
      <c r="W118" s="837"/>
    </row>
    <row r="119" spans="1:23" ht="14.4" customHeight="1" x14ac:dyDescent="0.3">
      <c r="A119" s="933" t="s">
        <v>6185</v>
      </c>
      <c r="B119" s="926"/>
      <c r="C119" s="928"/>
      <c r="D119" s="881"/>
      <c r="E119" s="929">
        <v>1</v>
      </c>
      <c r="F119" s="930">
        <v>1.84</v>
      </c>
      <c r="G119" s="848">
        <v>29</v>
      </c>
      <c r="H119" s="921"/>
      <c r="I119" s="920"/>
      <c r="J119" s="836"/>
      <c r="K119" s="922">
        <v>1.63</v>
      </c>
      <c r="L119" s="921">
        <v>3</v>
      </c>
      <c r="M119" s="921">
        <v>27</v>
      </c>
      <c r="N119" s="923">
        <v>9</v>
      </c>
      <c r="O119" s="921" t="s">
        <v>5983</v>
      </c>
      <c r="P119" s="924" t="s">
        <v>6183</v>
      </c>
      <c r="Q119" s="925">
        <f t="shared" si="5"/>
        <v>0</v>
      </c>
      <c r="R119" s="925">
        <f t="shared" si="5"/>
        <v>0</v>
      </c>
      <c r="S119" s="926" t="str">
        <f t="shared" si="6"/>
        <v/>
      </c>
      <c r="T119" s="926" t="str">
        <f t="shared" si="7"/>
        <v/>
      </c>
      <c r="U119" s="926" t="str">
        <f t="shared" si="8"/>
        <v/>
      </c>
      <c r="V119" s="927" t="str">
        <f t="shared" si="9"/>
        <v/>
      </c>
      <c r="W119" s="837"/>
    </row>
    <row r="120" spans="1:23" ht="14.4" customHeight="1" x14ac:dyDescent="0.3">
      <c r="A120" s="935" t="s">
        <v>6186</v>
      </c>
      <c r="B120" s="882">
        <v>2</v>
      </c>
      <c r="C120" s="883">
        <v>2.4300000000000002</v>
      </c>
      <c r="D120" s="884">
        <v>30.5</v>
      </c>
      <c r="E120" s="856">
        <v>1</v>
      </c>
      <c r="F120" s="857">
        <v>0.74</v>
      </c>
      <c r="G120" s="864">
        <v>21</v>
      </c>
      <c r="H120" s="860"/>
      <c r="I120" s="854"/>
      <c r="J120" s="855"/>
      <c r="K120" s="859">
        <v>0.43</v>
      </c>
      <c r="L120" s="860">
        <v>2</v>
      </c>
      <c r="M120" s="860">
        <v>15</v>
      </c>
      <c r="N120" s="861">
        <v>5</v>
      </c>
      <c r="O120" s="860" t="s">
        <v>5983</v>
      </c>
      <c r="P120" s="886" t="s">
        <v>6187</v>
      </c>
      <c r="Q120" s="862">
        <f t="shared" si="5"/>
        <v>-2</v>
      </c>
      <c r="R120" s="862">
        <f t="shared" si="5"/>
        <v>-2.4300000000000002</v>
      </c>
      <c r="S120" s="882" t="str">
        <f t="shared" si="6"/>
        <v/>
      </c>
      <c r="T120" s="882" t="str">
        <f t="shared" si="7"/>
        <v/>
      </c>
      <c r="U120" s="882" t="str">
        <f t="shared" si="8"/>
        <v/>
      </c>
      <c r="V120" s="887" t="str">
        <f t="shared" si="9"/>
        <v/>
      </c>
      <c r="W120" s="863"/>
    </row>
    <row r="121" spans="1:23" ht="14.4" customHeight="1" x14ac:dyDescent="0.3">
      <c r="A121" s="933" t="s">
        <v>6188</v>
      </c>
      <c r="B121" s="926"/>
      <c r="C121" s="928"/>
      <c r="D121" s="881"/>
      <c r="E121" s="929">
        <v>1</v>
      </c>
      <c r="F121" s="930">
        <v>1.36</v>
      </c>
      <c r="G121" s="848">
        <v>27</v>
      </c>
      <c r="H121" s="921">
        <v>1</v>
      </c>
      <c r="I121" s="920">
        <v>1.36</v>
      </c>
      <c r="J121" s="849">
        <v>17</v>
      </c>
      <c r="K121" s="922">
        <v>1.36</v>
      </c>
      <c r="L121" s="921">
        <v>3</v>
      </c>
      <c r="M121" s="921">
        <v>30</v>
      </c>
      <c r="N121" s="923">
        <v>10</v>
      </c>
      <c r="O121" s="921" t="s">
        <v>5983</v>
      </c>
      <c r="P121" s="924" t="s">
        <v>6189</v>
      </c>
      <c r="Q121" s="925">
        <f t="shared" si="5"/>
        <v>1</v>
      </c>
      <c r="R121" s="925">
        <f t="shared" si="5"/>
        <v>1.36</v>
      </c>
      <c r="S121" s="926">
        <f t="shared" si="6"/>
        <v>10</v>
      </c>
      <c r="T121" s="926">
        <f t="shared" si="7"/>
        <v>17</v>
      </c>
      <c r="U121" s="926">
        <f t="shared" si="8"/>
        <v>7</v>
      </c>
      <c r="V121" s="927">
        <f t="shared" si="9"/>
        <v>1.7</v>
      </c>
      <c r="W121" s="837">
        <v>7</v>
      </c>
    </row>
    <row r="122" spans="1:23" ht="14.4" customHeight="1" x14ac:dyDescent="0.3">
      <c r="A122" s="935" t="s">
        <v>6190</v>
      </c>
      <c r="B122" s="866">
        <v>11</v>
      </c>
      <c r="C122" s="867">
        <v>8.16</v>
      </c>
      <c r="D122" s="868">
        <v>24.5</v>
      </c>
      <c r="E122" s="885">
        <v>6</v>
      </c>
      <c r="F122" s="854">
        <v>4.1900000000000004</v>
      </c>
      <c r="G122" s="855">
        <v>24.5</v>
      </c>
      <c r="H122" s="860">
        <v>3</v>
      </c>
      <c r="I122" s="854">
        <v>1.69</v>
      </c>
      <c r="J122" s="858">
        <v>20.3</v>
      </c>
      <c r="K122" s="859">
        <v>0.55000000000000004</v>
      </c>
      <c r="L122" s="860">
        <v>3</v>
      </c>
      <c r="M122" s="860">
        <v>24</v>
      </c>
      <c r="N122" s="861">
        <v>8</v>
      </c>
      <c r="O122" s="860" t="s">
        <v>5983</v>
      </c>
      <c r="P122" s="886" t="s">
        <v>6191</v>
      </c>
      <c r="Q122" s="862">
        <f t="shared" si="5"/>
        <v>-8</v>
      </c>
      <c r="R122" s="862">
        <f t="shared" si="5"/>
        <v>-6.4700000000000006</v>
      </c>
      <c r="S122" s="882">
        <f t="shared" si="6"/>
        <v>24</v>
      </c>
      <c r="T122" s="882">
        <f t="shared" si="7"/>
        <v>60.900000000000006</v>
      </c>
      <c r="U122" s="882">
        <f t="shared" si="8"/>
        <v>36.900000000000006</v>
      </c>
      <c r="V122" s="887">
        <f t="shared" si="9"/>
        <v>2.5375000000000001</v>
      </c>
      <c r="W122" s="863">
        <v>37</v>
      </c>
    </row>
    <row r="123" spans="1:23" ht="14.4" customHeight="1" x14ac:dyDescent="0.3">
      <c r="A123" s="933" t="s">
        <v>6192</v>
      </c>
      <c r="B123" s="917">
        <v>16</v>
      </c>
      <c r="C123" s="918">
        <v>12.36</v>
      </c>
      <c r="D123" s="835">
        <v>22.8</v>
      </c>
      <c r="E123" s="919">
        <v>21</v>
      </c>
      <c r="F123" s="920">
        <v>18.61</v>
      </c>
      <c r="G123" s="836">
        <v>26.4</v>
      </c>
      <c r="H123" s="921">
        <v>9</v>
      </c>
      <c r="I123" s="920">
        <v>7.42</v>
      </c>
      <c r="J123" s="849">
        <v>24.8</v>
      </c>
      <c r="K123" s="922">
        <v>0.68</v>
      </c>
      <c r="L123" s="921">
        <v>3</v>
      </c>
      <c r="M123" s="921">
        <v>27</v>
      </c>
      <c r="N123" s="923">
        <v>9</v>
      </c>
      <c r="O123" s="921" t="s">
        <v>5983</v>
      </c>
      <c r="P123" s="924" t="s">
        <v>6193</v>
      </c>
      <c r="Q123" s="925">
        <f t="shared" si="5"/>
        <v>-7</v>
      </c>
      <c r="R123" s="925">
        <f t="shared" si="5"/>
        <v>-4.9399999999999995</v>
      </c>
      <c r="S123" s="926">
        <f t="shared" si="6"/>
        <v>81</v>
      </c>
      <c r="T123" s="926">
        <f t="shared" si="7"/>
        <v>223.20000000000002</v>
      </c>
      <c r="U123" s="926">
        <f t="shared" si="8"/>
        <v>142.20000000000002</v>
      </c>
      <c r="V123" s="927">
        <f t="shared" si="9"/>
        <v>2.755555555555556</v>
      </c>
      <c r="W123" s="837">
        <v>142</v>
      </c>
    </row>
    <row r="124" spans="1:23" ht="14.4" customHeight="1" x14ac:dyDescent="0.3">
      <c r="A124" s="933" t="s">
        <v>6194</v>
      </c>
      <c r="B124" s="917">
        <v>14</v>
      </c>
      <c r="C124" s="918">
        <v>16.16</v>
      </c>
      <c r="D124" s="835">
        <v>29.4</v>
      </c>
      <c r="E124" s="919">
        <v>5</v>
      </c>
      <c r="F124" s="920">
        <v>6.36</v>
      </c>
      <c r="G124" s="836">
        <v>30.8</v>
      </c>
      <c r="H124" s="921">
        <v>12</v>
      </c>
      <c r="I124" s="920">
        <v>13.45</v>
      </c>
      <c r="J124" s="849">
        <v>24.7</v>
      </c>
      <c r="K124" s="922">
        <v>1.04</v>
      </c>
      <c r="L124" s="921">
        <v>4</v>
      </c>
      <c r="M124" s="921">
        <v>36</v>
      </c>
      <c r="N124" s="923">
        <v>12</v>
      </c>
      <c r="O124" s="921" t="s">
        <v>5983</v>
      </c>
      <c r="P124" s="924" t="s">
        <v>6195</v>
      </c>
      <c r="Q124" s="925">
        <f t="shared" si="5"/>
        <v>-2</v>
      </c>
      <c r="R124" s="925">
        <f t="shared" si="5"/>
        <v>-2.7100000000000009</v>
      </c>
      <c r="S124" s="926">
        <f t="shared" si="6"/>
        <v>144</v>
      </c>
      <c r="T124" s="926">
        <f t="shared" si="7"/>
        <v>296.39999999999998</v>
      </c>
      <c r="U124" s="926">
        <f t="shared" si="8"/>
        <v>152.39999999999998</v>
      </c>
      <c r="V124" s="927">
        <f t="shared" si="9"/>
        <v>2.0583333333333331</v>
      </c>
      <c r="W124" s="837">
        <v>158</v>
      </c>
    </row>
    <row r="125" spans="1:23" ht="14.4" customHeight="1" x14ac:dyDescent="0.3">
      <c r="A125" s="935" t="s">
        <v>6196</v>
      </c>
      <c r="B125" s="882"/>
      <c r="C125" s="883"/>
      <c r="D125" s="884"/>
      <c r="E125" s="856">
        <v>1</v>
      </c>
      <c r="F125" s="857">
        <v>0.47</v>
      </c>
      <c r="G125" s="864">
        <v>22</v>
      </c>
      <c r="H125" s="860"/>
      <c r="I125" s="854"/>
      <c r="J125" s="855"/>
      <c r="K125" s="859">
        <v>0.43</v>
      </c>
      <c r="L125" s="860">
        <v>2</v>
      </c>
      <c r="M125" s="860">
        <v>21</v>
      </c>
      <c r="N125" s="861">
        <v>7</v>
      </c>
      <c r="O125" s="860" t="s">
        <v>5983</v>
      </c>
      <c r="P125" s="886" t="s">
        <v>6197</v>
      </c>
      <c r="Q125" s="862">
        <f t="shared" si="5"/>
        <v>0</v>
      </c>
      <c r="R125" s="862">
        <f t="shared" si="5"/>
        <v>0</v>
      </c>
      <c r="S125" s="882" t="str">
        <f t="shared" si="6"/>
        <v/>
      </c>
      <c r="T125" s="882" t="str">
        <f t="shared" si="7"/>
        <v/>
      </c>
      <c r="U125" s="882" t="str">
        <f t="shared" si="8"/>
        <v/>
      </c>
      <c r="V125" s="887" t="str">
        <f t="shared" si="9"/>
        <v/>
      </c>
      <c r="W125" s="863"/>
    </row>
    <row r="126" spans="1:23" ht="14.4" customHeight="1" x14ac:dyDescent="0.3">
      <c r="A126" s="933" t="s">
        <v>6198</v>
      </c>
      <c r="B126" s="926">
        <v>2</v>
      </c>
      <c r="C126" s="928">
        <v>1.34</v>
      </c>
      <c r="D126" s="881">
        <v>27.5</v>
      </c>
      <c r="E126" s="929">
        <v>2</v>
      </c>
      <c r="F126" s="930">
        <v>2.23</v>
      </c>
      <c r="G126" s="848">
        <v>38.5</v>
      </c>
      <c r="H126" s="921"/>
      <c r="I126" s="920"/>
      <c r="J126" s="836"/>
      <c r="K126" s="922">
        <v>0.53</v>
      </c>
      <c r="L126" s="921">
        <v>3</v>
      </c>
      <c r="M126" s="921">
        <v>24</v>
      </c>
      <c r="N126" s="923">
        <v>8</v>
      </c>
      <c r="O126" s="921" t="s">
        <v>5983</v>
      </c>
      <c r="P126" s="924" t="s">
        <v>6199</v>
      </c>
      <c r="Q126" s="925">
        <f t="shared" si="5"/>
        <v>-2</v>
      </c>
      <c r="R126" s="925">
        <f t="shared" si="5"/>
        <v>-1.34</v>
      </c>
      <c r="S126" s="926" t="str">
        <f t="shared" si="6"/>
        <v/>
      </c>
      <c r="T126" s="926" t="str">
        <f t="shared" si="7"/>
        <v/>
      </c>
      <c r="U126" s="926" t="str">
        <f t="shared" si="8"/>
        <v/>
      </c>
      <c r="V126" s="927" t="str">
        <f t="shared" si="9"/>
        <v/>
      </c>
      <c r="W126" s="837"/>
    </row>
    <row r="127" spans="1:23" ht="14.4" customHeight="1" x14ac:dyDescent="0.3">
      <c r="A127" s="933" t="s">
        <v>6200</v>
      </c>
      <c r="B127" s="926">
        <v>1</v>
      </c>
      <c r="C127" s="928">
        <v>0.69</v>
      </c>
      <c r="D127" s="881">
        <v>8</v>
      </c>
      <c r="E127" s="929"/>
      <c r="F127" s="930"/>
      <c r="G127" s="848"/>
      <c r="H127" s="921"/>
      <c r="I127" s="920"/>
      <c r="J127" s="836"/>
      <c r="K127" s="922">
        <v>0.69</v>
      </c>
      <c r="L127" s="921">
        <v>3</v>
      </c>
      <c r="M127" s="921">
        <v>27</v>
      </c>
      <c r="N127" s="923">
        <v>9</v>
      </c>
      <c r="O127" s="921" t="s">
        <v>5983</v>
      </c>
      <c r="P127" s="924" t="s">
        <v>6201</v>
      </c>
      <c r="Q127" s="925">
        <f t="shared" si="5"/>
        <v>-1</v>
      </c>
      <c r="R127" s="925">
        <f t="shared" si="5"/>
        <v>-0.69</v>
      </c>
      <c r="S127" s="926" t="str">
        <f t="shared" si="6"/>
        <v/>
      </c>
      <c r="T127" s="926" t="str">
        <f t="shared" si="7"/>
        <v/>
      </c>
      <c r="U127" s="926" t="str">
        <f t="shared" si="8"/>
        <v/>
      </c>
      <c r="V127" s="927" t="str">
        <f t="shared" si="9"/>
        <v/>
      </c>
      <c r="W127" s="837"/>
    </row>
    <row r="128" spans="1:23" ht="14.4" customHeight="1" x14ac:dyDescent="0.3">
      <c r="A128" s="935" t="s">
        <v>6202</v>
      </c>
      <c r="B128" s="882">
        <v>2</v>
      </c>
      <c r="C128" s="883">
        <v>0.84</v>
      </c>
      <c r="D128" s="884">
        <v>14.5</v>
      </c>
      <c r="E128" s="885">
        <v>2</v>
      </c>
      <c r="F128" s="854">
        <v>1.33</v>
      </c>
      <c r="G128" s="855">
        <v>24</v>
      </c>
      <c r="H128" s="856">
        <v>1</v>
      </c>
      <c r="I128" s="857">
        <v>0.42</v>
      </c>
      <c r="J128" s="864">
        <v>6</v>
      </c>
      <c r="K128" s="859">
        <v>0.42</v>
      </c>
      <c r="L128" s="860">
        <v>2</v>
      </c>
      <c r="M128" s="860">
        <v>18</v>
      </c>
      <c r="N128" s="861">
        <v>6</v>
      </c>
      <c r="O128" s="860" t="s">
        <v>5983</v>
      </c>
      <c r="P128" s="886" t="s">
        <v>6203</v>
      </c>
      <c r="Q128" s="862">
        <f t="shared" si="5"/>
        <v>-1</v>
      </c>
      <c r="R128" s="862">
        <f t="shared" si="5"/>
        <v>-0.42</v>
      </c>
      <c r="S128" s="882">
        <f t="shared" si="6"/>
        <v>6</v>
      </c>
      <c r="T128" s="882">
        <f t="shared" si="7"/>
        <v>6</v>
      </c>
      <c r="U128" s="882">
        <f t="shared" si="8"/>
        <v>0</v>
      </c>
      <c r="V128" s="887">
        <f t="shared" si="9"/>
        <v>1</v>
      </c>
      <c r="W128" s="863"/>
    </row>
    <row r="129" spans="1:23" ht="14.4" customHeight="1" x14ac:dyDescent="0.3">
      <c r="A129" s="933" t="s">
        <v>6204</v>
      </c>
      <c r="B129" s="926">
        <v>1</v>
      </c>
      <c r="C129" s="928">
        <v>0.54</v>
      </c>
      <c r="D129" s="881">
        <v>18</v>
      </c>
      <c r="E129" s="919">
        <v>1</v>
      </c>
      <c r="F129" s="920">
        <v>0.54</v>
      </c>
      <c r="G129" s="836">
        <v>15</v>
      </c>
      <c r="H129" s="929">
        <v>1</v>
      </c>
      <c r="I129" s="930">
        <v>0.54</v>
      </c>
      <c r="J129" s="849">
        <v>10</v>
      </c>
      <c r="K129" s="922">
        <v>0.54</v>
      </c>
      <c r="L129" s="921">
        <v>3</v>
      </c>
      <c r="M129" s="921">
        <v>24</v>
      </c>
      <c r="N129" s="923">
        <v>8</v>
      </c>
      <c r="O129" s="921" t="s">
        <v>5983</v>
      </c>
      <c r="P129" s="924" t="s">
        <v>6205</v>
      </c>
      <c r="Q129" s="925">
        <f t="shared" si="5"/>
        <v>0</v>
      </c>
      <c r="R129" s="925">
        <f t="shared" si="5"/>
        <v>0</v>
      </c>
      <c r="S129" s="926">
        <f t="shared" si="6"/>
        <v>8</v>
      </c>
      <c r="T129" s="926">
        <f t="shared" si="7"/>
        <v>10</v>
      </c>
      <c r="U129" s="926">
        <f t="shared" si="8"/>
        <v>2</v>
      </c>
      <c r="V129" s="927">
        <f t="shared" si="9"/>
        <v>1.25</v>
      </c>
      <c r="W129" s="837">
        <v>2</v>
      </c>
    </row>
    <row r="130" spans="1:23" ht="14.4" customHeight="1" x14ac:dyDescent="0.3">
      <c r="A130" s="933" t="s">
        <v>6206</v>
      </c>
      <c r="B130" s="926"/>
      <c r="C130" s="928"/>
      <c r="D130" s="881"/>
      <c r="E130" s="919"/>
      <c r="F130" s="920"/>
      <c r="G130" s="836"/>
      <c r="H130" s="929">
        <v>1</v>
      </c>
      <c r="I130" s="930">
        <v>0.87</v>
      </c>
      <c r="J130" s="849">
        <v>26</v>
      </c>
      <c r="K130" s="922">
        <v>0.62</v>
      </c>
      <c r="L130" s="921">
        <v>2</v>
      </c>
      <c r="M130" s="921">
        <v>21</v>
      </c>
      <c r="N130" s="923">
        <v>7</v>
      </c>
      <c r="O130" s="921" t="s">
        <v>5983</v>
      </c>
      <c r="P130" s="924" t="s">
        <v>6207</v>
      </c>
      <c r="Q130" s="925">
        <f t="shared" si="5"/>
        <v>1</v>
      </c>
      <c r="R130" s="925">
        <f t="shared" si="5"/>
        <v>0.87</v>
      </c>
      <c r="S130" s="926">
        <f t="shared" si="6"/>
        <v>7</v>
      </c>
      <c r="T130" s="926">
        <f t="shared" si="7"/>
        <v>26</v>
      </c>
      <c r="U130" s="926">
        <f t="shared" si="8"/>
        <v>19</v>
      </c>
      <c r="V130" s="927">
        <f t="shared" si="9"/>
        <v>3.7142857142857144</v>
      </c>
      <c r="W130" s="837">
        <v>19</v>
      </c>
    </row>
    <row r="131" spans="1:23" ht="14.4" customHeight="1" x14ac:dyDescent="0.3">
      <c r="A131" s="935" t="s">
        <v>6208</v>
      </c>
      <c r="B131" s="866"/>
      <c r="C131" s="867"/>
      <c r="D131" s="868"/>
      <c r="E131" s="885">
        <v>1</v>
      </c>
      <c r="F131" s="854">
        <v>0.36</v>
      </c>
      <c r="G131" s="855">
        <v>8</v>
      </c>
      <c r="H131" s="860">
        <v>3</v>
      </c>
      <c r="I131" s="854">
        <v>1.07</v>
      </c>
      <c r="J131" s="855">
        <v>2</v>
      </c>
      <c r="K131" s="859">
        <v>0.36</v>
      </c>
      <c r="L131" s="860">
        <v>2</v>
      </c>
      <c r="M131" s="860">
        <v>15</v>
      </c>
      <c r="N131" s="861">
        <v>5</v>
      </c>
      <c r="O131" s="860" t="s">
        <v>5983</v>
      </c>
      <c r="P131" s="886" t="s">
        <v>6209</v>
      </c>
      <c r="Q131" s="862">
        <f t="shared" si="5"/>
        <v>3</v>
      </c>
      <c r="R131" s="862">
        <f t="shared" si="5"/>
        <v>1.07</v>
      </c>
      <c r="S131" s="882">
        <f t="shared" si="6"/>
        <v>15</v>
      </c>
      <c r="T131" s="882">
        <f t="shared" si="7"/>
        <v>6</v>
      </c>
      <c r="U131" s="882">
        <f t="shared" si="8"/>
        <v>-9</v>
      </c>
      <c r="V131" s="887">
        <f t="shared" si="9"/>
        <v>0.4</v>
      </c>
      <c r="W131" s="863"/>
    </row>
    <row r="132" spans="1:23" ht="14.4" customHeight="1" x14ac:dyDescent="0.3">
      <c r="A132" s="933" t="s">
        <v>6210</v>
      </c>
      <c r="B132" s="917">
        <v>2</v>
      </c>
      <c r="C132" s="918">
        <v>1.96</v>
      </c>
      <c r="D132" s="835">
        <v>33</v>
      </c>
      <c r="E132" s="919">
        <v>3</v>
      </c>
      <c r="F132" s="920">
        <v>4.2</v>
      </c>
      <c r="G132" s="836">
        <v>40.700000000000003</v>
      </c>
      <c r="H132" s="921">
        <v>2</v>
      </c>
      <c r="I132" s="920">
        <v>1.47</v>
      </c>
      <c r="J132" s="849">
        <v>17</v>
      </c>
      <c r="K132" s="922">
        <v>0.48</v>
      </c>
      <c r="L132" s="921">
        <v>2</v>
      </c>
      <c r="M132" s="921">
        <v>21</v>
      </c>
      <c r="N132" s="923">
        <v>7</v>
      </c>
      <c r="O132" s="921" t="s">
        <v>5983</v>
      </c>
      <c r="P132" s="924" t="s">
        <v>6211</v>
      </c>
      <c r="Q132" s="925">
        <f t="shared" si="5"/>
        <v>0</v>
      </c>
      <c r="R132" s="925">
        <f t="shared" si="5"/>
        <v>-0.49</v>
      </c>
      <c r="S132" s="926">
        <f t="shared" si="6"/>
        <v>14</v>
      </c>
      <c r="T132" s="926">
        <f t="shared" si="7"/>
        <v>34</v>
      </c>
      <c r="U132" s="926">
        <f t="shared" si="8"/>
        <v>20</v>
      </c>
      <c r="V132" s="927">
        <f t="shared" si="9"/>
        <v>2.4285714285714284</v>
      </c>
      <c r="W132" s="837">
        <v>25</v>
      </c>
    </row>
    <row r="133" spans="1:23" ht="14.4" customHeight="1" x14ac:dyDescent="0.3">
      <c r="A133" s="933" t="s">
        <v>6212</v>
      </c>
      <c r="B133" s="917">
        <v>4</v>
      </c>
      <c r="C133" s="918">
        <v>5.1100000000000003</v>
      </c>
      <c r="D133" s="835">
        <v>33.799999999999997</v>
      </c>
      <c r="E133" s="919">
        <v>1</v>
      </c>
      <c r="F133" s="920">
        <v>0.65</v>
      </c>
      <c r="G133" s="836">
        <v>21</v>
      </c>
      <c r="H133" s="921"/>
      <c r="I133" s="920"/>
      <c r="J133" s="836"/>
      <c r="K133" s="922">
        <v>0.65</v>
      </c>
      <c r="L133" s="921">
        <v>3</v>
      </c>
      <c r="M133" s="921">
        <v>24</v>
      </c>
      <c r="N133" s="923">
        <v>8</v>
      </c>
      <c r="O133" s="921" t="s">
        <v>5983</v>
      </c>
      <c r="P133" s="924" t="s">
        <v>6213</v>
      </c>
      <c r="Q133" s="925">
        <f t="shared" si="5"/>
        <v>-4</v>
      </c>
      <c r="R133" s="925">
        <f t="shared" si="5"/>
        <v>-5.1100000000000003</v>
      </c>
      <c r="S133" s="926" t="str">
        <f t="shared" si="6"/>
        <v/>
      </c>
      <c r="T133" s="926" t="str">
        <f t="shared" si="7"/>
        <v/>
      </c>
      <c r="U133" s="926" t="str">
        <f t="shared" si="8"/>
        <v/>
      </c>
      <c r="V133" s="927" t="str">
        <f t="shared" si="9"/>
        <v/>
      </c>
      <c r="W133" s="837"/>
    </row>
    <row r="134" spans="1:23" ht="14.4" customHeight="1" x14ac:dyDescent="0.3">
      <c r="A134" s="935" t="s">
        <v>6214</v>
      </c>
      <c r="B134" s="882">
        <v>1</v>
      </c>
      <c r="C134" s="883">
        <v>0.3</v>
      </c>
      <c r="D134" s="884">
        <v>9</v>
      </c>
      <c r="E134" s="856">
        <v>2</v>
      </c>
      <c r="F134" s="857">
        <v>1.07</v>
      </c>
      <c r="G134" s="864">
        <v>16</v>
      </c>
      <c r="H134" s="860">
        <v>1</v>
      </c>
      <c r="I134" s="854">
        <v>0.44</v>
      </c>
      <c r="J134" s="858">
        <v>15</v>
      </c>
      <c r="K134" s="859">
        <v>0.3</v>
      </c>
      <c r="L134" s="860">
        <v>1</v>
      </c>
      <c r="M134" s="860">
        <v>12</v>
      </c>
      <c r="N134" s="861">
        <v>4</v>
      </c>
      <c r="O134" s="860" t="s">
        <v>5983</v>
      </c>
      <c r="P134" s="886" t="s">
        <v>6215</v>
      </c>
      <c r="Q134" s="862">
        <f t="shared" ref="Q134:R197" si="10">H134-B134</f>
        <v>0</v>
      </c>
      <c r="R134" s="862">
        <f t="shared" si="10"/>
        <v>0.14000000000000001</v>
      </c>
      <c r="S134" s="882">
        <f t="shared" ref="S134:S197" si="11">IF(H134=0,"",H134*N134)</f>
        <v>4</v>
      </c>
      <c r="T134" s="882">
        <f t="shared" ref="T134:T197" si="12">IF(H134=0,"",H134*J134)</f>
        <v>15</v>
      </c>
      <c r="U134" s="882">
        <f t="shared" ref="U134:U197" si="13">IF(H134=0,"",T134-S134)</f>
        <v>11</v>
      </c>
      <c r="V134" s="887">
        <f t="shared" ref="V134:V197" si="14">IF(H134=0,"",T134/S134)</f>
        <v>3.75</v>
      </c>
      <c r="W134" s="863">
        <v>11</v>
      </c>
    </row>
    <row r="135" spans="1:23" ht="14.4" customHeight="1" x14ac:dyDescent="0.3">
      <c r="A135" s="933" t="s">
        <v>6216</v>
      </c>
      <c r="B135" s="926">
        <v>3</v>
      </c>
      <c r="C135" s="928">
        <v>2.31</v>
      </c>
      <c r="D135" s="881">
        <v>23.7</v>
      </c>
      <c r="E135" s="929">
        <v>2</v>
      </c>
      <c r="F135" s="930">
        <v>1.99</v>
      </c>
      <c r="G135" s="848">
        <v>29</v>
      </c>
      <c r="H135" s="921">
        <v>1</v>
      </c>
      <c r="I135" s="920">
        <v>2.34</v>
      </c>
      <c r="J135" s="849">
        <v>52</v>
      </c>
      <c r="K135" s="922">
        <v>0.37</v>
      </c>
      <c r="L135" s="921">
        <v>2</v>
      </c>
      <c r="M135" s="921">
        <v>15</v>
      </c>
      <c r="N135" s="923">
        <v>5</v>
      </c>
      <c r="O135" s="921" t="s">
        <v>5983</v>
      </c>
      <c r="P135" s="924" t="s">
        <v>6217</v>
      </c>
      <c r="Q135" s="925">
        <f t="shared" si="10"/>
        <v>-2</v>
      </c>
      <c r="R135" s="925">
        <f t="shared" si="10"/>
        <v>2.9999999999999805E-2</v>
      </c>
      <c r="S135" s="926">
        <f t="shared" si="11"/>
        <v>5</v>
      </c>
      <c r="T135" s="926">
        <f t="shared" si="12"/>
        <v>52</v>
      </c>
      <c r="U135" s="926">
        <f t="shared" si="13"/>
        <v>47</v>
      </c>
      <c r="V135" s="927">
        <f t="shared" si="14"/>
        <v>10.4</v>
      </c>
      <c r="W135" s="837">
        <v>47</v>
      </c>
    </row>
    <row r="136" spans="1:23" ht="14.4" customHeight="1" x14ac:dyDescent="0.3">
      <c r="A136" s="933" t="s">
        <v>6218</v>
      </c>
      <c r="B136" s="926"/>
      <c r="C136" s="928"/>
      <c r="D136" s="881"/>
      <c r="E136" s="929">
        <v>1</v>
      </c>
      <c r="F136" s="930">
        <v>0.68</v>
      </c>
      <c r="G136" s="848">
        <v>25</v>
      </c>
      <c r="H136" s="921"/>
      <c r="I136" s="920"/>
      <c r="J136" s="836"/>
      <c r="K136" s="922">
        <v>0.51</v>
      </c>
      <c r="L136" s="921">
        <v>2</v>
      </c>
      <c r="M136" s="921">
        <v>21</v>
      </c>
      <c r="N136" s="923">
        <v>7</v>
      </c>
      <c r="O136" s="921" t="s">
        <v>5983</v>
      </c>
      <c r="P136" s="924" t="s">
        <v>6219</v>
      </c>
      <c r="Q136" s="925">
        <f t="shared" si="10"/>
        <v>0</v>
      </c>
      <c r="R136" s="925">
        <f t="shared" si="10"/>
        <v>0</v>
      </c>
      <c r="S136" s="926" t="str">
        <f t="shared" si="11"/>
        <v/>
      </c>
      <c r="T136" s="926" t="str">
        <f t="shared" si="12"/>
        <v/>
      </c>
      <c r="U136" s="926" t="str">
        <f t="shared" si="13"/>
        <v/>
      </c>
      <c r="V136" s="927" t="str">
        <f t="shared" si="14"/>
        <v/>
      </c>
      <c r="W136" s="837"/>
    </row>
    <row r="137" spans="1:23" ht="14.4" customHeight="1" x14ac:dyDescent="0.3">
      <c r="A137" s="935" t="s">
        <v>6220</v>
      </c>
      <c r="B137" s="866">
        <v>3</v>
      </c>
      <c r="C137" s="867">
        <v>2.59</v>
      </c>
      <c r="D137" s="868">
        <v>21</v>
      </c>
      <c r="E137" s="885">
        <v>1</v>
      </c>
      <c r="F137" s="854">
        <v>0.64</v>
      </c>
      <c r="G137" s="855">
        <v>17</v>
      </c>
      <c r="H137" s="860"/>
      <c r="I137" s="854"/>
      <c r="J137" s="855"/>
      <c r="K137" s="859">
        <v>0.37</v>
      </c>
      <c r="L137" s="860">
        <v>1</v>
      </c>
      <c r="M137" s="860">
        <v>12</v>
      </c>
      <c r="N137" s="861">
        <v>4</v>
      </c>
      <c r="O137" s="860" t="s">
        <v>5983</v>
      </c>
      <c r="P137" s="886" t="s">
        <v>6221</v>
      </c>
      <c r="Q137" s="862">
        <f t="shared" si="10"/>
        <v>-3</v>
      </c>
      <c r="R137" s="862">
        <f t="shared" si="10"/>
        <v>-2.59</v>
      </c>
      <c r="S137" s="882" t="str">
        <f t="shared" si="11"/>
        <v/>
      </c>
      <c r="T137" s="882" t="str">
        <f t="shared" si="12"/>
        <v/>
      </c>
      <c r="U137" s="882" t="str">
        <f t="shared" si="13"/>
        <v/>
      </c>
      <c r="V137" s="887" t="str">
        <f t="shared" si="14"/>
        <v/>
      </c>
      <c r="W137" s="863"/>
    </row>
    <row r="138" spans="1:23" ht="14.4" customHeight="1" x14ac:dyDescent="0.3">
      <c r="A138" s="933" t="s">
        <v>6222</v>
      </c>
      <c r="B138" s="917">
        <v>5</v>
      </c>
      <c r="C138" s="918">
        <v>5.8</v>
      </c>
      <c r="D138" s="835">
        <v>28.4</v>
      </c>
      <c r="E138" s="919">
        <v>3</v>
      </c>
      <c r="F138" s="920">
        <v>1.96</v>
      </c>
      <c r="G138" s="836">
        <v>18</v>
      </c>
      <c r="H138" s="921">
        <v>2</v>
      </c>
      <c r="I138" s="920">
        <v>1.35</v>
      </c>
      <c r="J138" s="849">
        <v>18</v>
      </c>
      <c r="K138" s="922">
        <v>0.56000000000000005</v>
      </c>
      <c r="L138" s="921">
        <v>2</v>
      </c>
      <c r="M138" s="921">
        <v>18</v>
      </c>
      <c r="N138" s="923">
        <v>6</v>
      </c>
      <c r="O138" s="921" t="s">
        <v>5983</v>
      </c>
      <c r="P138" s="924" t="s">
        <v>6223</v>
      </c>
      <c r="Q138" s="925">
        <f t="shared" si="10"/>
        <v>-3</v>
      </c>
      <c r="R138" s="925">
        <f t="shared" si="10"/>
        <v>-4.4499999999999993</v>
      </c>
      <c r="S138" s="926">
        <f t="shared" si="11"/>
        <v>12</v>
      </c>
      <c r="T138" s="926">
        <f t="shared" si="12"/>
        <v>36</v>
      </c>
      <c r="U138" s="926">
        <f t="shared" si="13"/>
        <v>24</v>
      </c>
      <c r="V138" s="927">
        <f t="shared" si="14"/>
        <v>3</v>
      </c>
      <c r="W138" s="837">
        <v>24</v>
      </c>
    </row>
    <row r="139" spans="1:23" ht="14.4" customHeight="1" x14ac:dyDescent="0.3">
      <c r="A139" s="933" t="s">
        <v>6224</v>
      </c>
      <c r="B139" s="917">
        <v>1</v>
      </c>
      <c r="C139" s="918">
        <v>0.96</v>
      </c>
      <c r="D139" s="835">
        <v>20</v>
      </c>
      <c r="E139" s="919"/>
      <c r="F139" s="920"/>
      <c r="G139" s="836"/>
      <c r="H139" s="921"/>
      <c r="I139" s="920"/>
      <c r="J139" s="836"/>
      <c r="K139" s="922">
        <v>0.93</v>
      </c>
      <c r="L139" s="921">
        <v>3</v>
      </c>
      <c r="M139" s="921">
        <v>27</v>
      </c>
      <c r="N139" s="923">
        <v>9</v>
      </c>
      <c r="O139" s="921" t="s">
        <v>5983</v>
      </c>
      <c r="P139" s="924" t="s">
        <v>6225</v>
      </c>
      <c r="Q139" s="925">
        <f t="shared" si="10"/>
        <v>-1</v>
      </c>
      <c r="R139" s="925">
        <f t="shared" si="10"/>
        <v>-0.96</v>
      </c>
      <c r="S139" s="926" t="str">
        <f t="shared" si="11"/>
        <v/>
      </c>
      <c r="T139" s="926" t="str">
        <f t="shared" si="12"/>
        <v/>
      </c>
      <c r="U139" s="926" t="str">
        <f t="shared" si="13"/>
        <v/>
      </c>
      <c r="V139" s="927" t="str">
        <f t="shared" si="14"/>
        <v/>
      </c>
      <c r="W139" s="837"/>
    </row>
    <row r="140" spans="1:23" ht="14.4" customHeight="1" x14ac:dyDescent="0.3">
      <c r="A140" s="935" t="s">
        <v>6226</v>
      </c>
      <c r="B140" s="882"/>
      <c r="C140" s="883"/>
      <c r="D140" s="884"/>
      <c r="E140" s="856">
        <v>1</v>
      </c>
      <c r="F140" s="857">
        <v>0.98</v>
      </c>
      <c r="G140" s="864">
        <v>26</v>
      </c>
      <c r="H140" s="860"/>
      <c r="I140" s="854"/>
      <c r="J140" s="855"/>
      <c r="K140" s="859">
        <v>0.32</v>
      </c>
      <c r="L140" s="860">
        <v>1</v>
      </c>
      <c r="M140" s="860">
        <v>12</v>
      </c>
      <c r="N140" s="861">
        <v>4</v>
      </c>
      <c r="O140" s="860" t="s">
        <v>5983</v>
      </c>
      <c r="P140" s="886" t="s">
        <v>6227</v>
      </c>
      <c r="Q140" s="862">
        <f t="shared" si="10"/>
        <v>0</v>
      </c>
      <c r="R140" s="862">
        <f t="shared" si="10"/>
        <v>0</v>
      </c>
      <c r="S140" s="882" t="str">
        <f t="shared" si="11"/>
        <v/>
      </c>
      <c r="T140" s="882" t="str">
        <f t="shared" si="12"/>
        <v/>
      </c>
      <c r="U140" s="882" t="str">
        <f t="shared" si="13"/>
        <v/>
      </c>
      <c r="V140" s="887" t="str">
        <f t="shared" si="14"/>
        <v/>
      </c>
      <c r="W140" s="863"/>
    </row>
    <row r="141" spans="1:23" ht="14.4" customHeight="1" x14ac:dyDescent="0.3">
      <c r="A141" s="935" t="s">
        <v>6228</v>
      </c>
      <c r="B141" s="866">
        <v>1</v>
      </c>
      <c r="C141" s="867">
        <v>1.0900000000000001</v>
      </c>
      <c r="D141" s="868">
        <v>26</v>
      </c>
      <c r="E141" s="885"/>
      <c r="F141" s="854"/>
      <c r="G141" s="855"/>
      <c r="H141" s="860"/>
      <c r="I141" s="854"/>
      <c r="J141" s="855"/>
      <c r="K141" s="859">
        <v>0.35</v>
      </c>
      <c r="L141" s="860">
        <v>1</v>
      </c>
      <c r="M141" s="860">
        <v>12</v>
      </c>
      <c r="N141" s="861">
        <v>4</v>
      </c>
      <c r="O141" s="860" t="s">
        <v>5983</v>
      </c>
      <c r="P141" s="886" t="s">
        <v>6229</v>
      </c>
      <c r="Q141" s="862">
        <f t="shared" si="10"/>
        <v>-1</v>
      </c>
      <c r="R141" s="862">
        <f t="shared" si="10"/>
        <v>-1.0900000000000001</v>
      </c>
      <c r="S141" s="882" t="str">
        <f t="shared" si="11"/>
        <v/>
      </c>
      <c r="T141" s="882" t="str">
        <f t="shared" si="12"/>
        <v/>
      </c>
      <c r="U141" s="882" t="str">
        <f t="shared" si="13"/>
        <v/>
      </c>
      <c r="V141" s="887" t="str">
        <f t="shared" si="14"/>
        <v/>
      </c>
      <c r="W141" s="863"/>
    </row>
    <row r="142" spans="1:23" ht="14.4" customHeight="1" x14ac:dyDescent="0.3">
      <c r="A142" s="933" t="s">
        <v>6230</v>
      </c>
      <c r="B142" s="917">
        <v>1</v>
      </c>
      <c r="C142" s="918">
        <v>1.24</v>
      </c>
      <c r="D142" s="835">
        <v>29</v>
      </c>
      <c r="E142" s="919">
        <v>2</v>
      </c>
      <c r="F142" s="920">
        <v>1.94</v>
      </c>
      <c r="G142" s="836">
        <v>25</v>
      </c>
      <c r="H142" s="921">
        <v>1</v>
      </c>
      <c r="I142" s="920">
        <v>0.45</v>
      </c>
      <c r="J142" s="849">
        <v>12</v>
      </c>
      <c r="K142" s="922">
        <v>0.45</v>
      </c>
      <c r="L142" s="921">
        <v>2</v>
      </c>
      <c r="M142" s="921">
        <v>15</v>
      </c>
      <c r="N142" s="923">
        <v>5</v>
      </c>
      <c r="O142" s="921" t="s">
        <v>5983</v>
      </c>
      <c r="P142" s="924" t="s">
        <v>6231</v>
      </c>
      <c r="Q142" s="925">
        <f t="shared" si="10"/>
        <v>0</v>
      </c>
      <c r="R142" s="925">
        <f t="shared" si="10"/>
        <v>-0.79</v>
      </c>
      <c r="S142" s="926">
        <f t="shared" si="11"/>
        <v>5</v>
      </c>
      <c r="T142" s="926">
        <f t="shared" si="12"/>
        <v>12</v>
      </c>
      <c r="U142" s="926">
        <f t="shared" si="13"/>
        <v>7</v>
      </c>
      <c r="V142" s="927">
        <f t="shared" si="14"/>
        <v>2.4</v>
      </c>
      <c r="W142" s="837">
        <v>7</v>
      </c>
    </row>
    <row r="143" spans="1:23" ht="14.4" customHeight="1" x14ac:dyDescent="0.3">
      <c r="A143" s="933" t="s">
        <v>6232</v>
      </c>
      <c r="B143" s="917">
        <v>1</v>
      </c>
      <c r="C143" s="918">
        <v>0.64</v>
      </c>
      <c r="D143" s="835">
        <v>19</v>
      </c>
      <c r="E143" s="919"/>
      <c r="F143" s="920"/>
      <c r="G143" s="836"/>
      <c r="H143" s="921"/>
      <c r="I143" s="920"/>
      <c r="J143" s="836"/>
      <c r="K143" s="922">
        <v>0.64</v>
      </c>
      <c r="L143" s="921">
        <v>2</v>
      </c>
      <c r="M143" s="921">
        <v>21</v>
      </c>
      <c r="N143" s="923">
        <v>7</v>
      </c>
      <c r="O143" s="921" t="s">
        <v>5983</v>
      </c>
      <c r="P143" s="924" t="s">
        <v>6233</v>
      </c>
      <c r="Q143" s="925">
        <f t="shared" si="10"/>
        <v>-1</v>
      </c>
      <c r="R143" s="925">
        <f t="shared" si="10"/>
        <v>-0.64</v>
      </c>
      <c r="S143" s="926" t="str">
        <f t="shared" si="11"/>
        <v/>
      </c>
      <c r="T143" s="926" t="str">
        <f t="shared" si="12"/>
        <v/>
      </c>
      <c r="U143" s="926" t="str">
        <f t="shared" si="13"/>
        <v/>
      </c>
      <c r="V143" s="927" t="str">
        <f t="shared" si="14"/>
        <v/>
      </c>
      <c r="W143" s="837"/>
    </row>
    <row r="144" spans="1:23" ht="14.4" customHeight="1" x14ac:dyDescent="0.3">
      <c r="A144" s="935" t="s">
        <v>6234</v>
      </c>
      <c r="B144" s="866">
        <v>1</v>
      </c>
      <c r="C144" s="867">
        <v>0.74</v>
      </c>
      <c r="D144" s="868">
        <v>23</v>
      </c>
      <c r="E144" s="885">
        <v>1</v>
      </c>
      <c r="F144" s="854">
        <v>0.72</v>
      </c>
      <c r="G144" s="855">
        <v>24</v>
      </c>
      <c r="H144" s="860">
        <v>1</v>
      </c>
      <c r="I144" s="854">
        <v>1.59</v>
      </c>
      <c r="J144" s="858">
        <v>40</v>
      </c>
      <c r="K144" s="859">
        <v>0.45</v>
      </c>
      <c r="L144" s="860">
        <v>2</v>
      </c>
      <c r="M144" s="860">
        <v>18</v>
      </c>
      <c r="N144" s="861">
        <v>6</v>
      </c>
      <c r="O144" s="860" t="s">
        <v>5983</v>
      </c>
      <c r="P144" s="886" t="s">
        <v>6235</v>
      </c>
      <c r="Q144" s="862">
        <f t="shared" si="10"/>
        <v>0</v>
      </c>
      <c r="R144" s="862">
        <f t="shared" si="10"/>
        <v>0.85000000000000009</v>
      </c>
      <c r="S144" s="882">
        <f t="shared" si="11"/>
        <v>6</v>
      </c>
      <c r="T144" s="882">
        <f t="shared" si="12"/>
        <v>40</v>
      </c>
      <c r="U144" s="882">
        <f t="shared" si="13"/>
        <v>34</v>
      </c>
      <c r="V144" s="887">
        <f t="shared" si="14"/>
        <v>6.666666666666667</v>
      </c>
      <c r="W144" s="863">
        <v>34</v>
      </c>
    </row>
    <row r="145" spans="1:23" ht="14.4" customHeight="1" x14ac:dyDescent="0.3">
      <c r="A145" s="933" t="s">
        <v>6236</v>
      </c>
      <c r="B145" s="917">
        <v>1</v>
      </c>
      <c r="C145" s="918">
        <v>1.51</v>
      </c>
      <c r="D145" s="835">
        <v>32</v>
      </c>
      <c r="E145" s="919"/>
      <c r="F145" s="920"/>
      <c r="G145" s="836"/>
      <c r="H145" s="921"/>
      <c r="I145" s="920"/>
      <c r="J145" s="836"/>
      <c r="K145" s="922">
        <v>0.78</v>
      </c>
      <c r="L145" s="921">
        <v>3</v>
      </c>
      <c r="M145" s="921">
        <v>24</v>
      </c>
      <c r="N145" s="923">
        <v>8</v>
      </c>
      <c r="O145" s="921" t="s">
        <v>5983</v>
      </c>
      <c r="P145" s="924" t="s">
        <v>6237</v>
      </c>
      <c r="Q145" s="925">
        <f t="shared" si="10"/>
        <v>-1</v>
      </c>
      <c r="R145" s="925">
        <f t="shared" si="10"/>
        <v>-1.51</v>
      </c>
      <c r="S145" s="926" t="str">
        <f t="shared" si="11"/>
        <v/>
      </c>
      <c r="T145" s="926" t="str">
        <f t="shared" si="12"/>
        <v/>
      </c>
      <c r="U145" s="926" t="str">
        <f t="shared" si="13"/>
        <v/>
      </c>
      <c r="V145" s="927" t="str">
        <f t="shared" si="14"/>
        <v/>
      </c>
      <c r="W145" s="837"/>
    </row>
    <row r="146" spans="1:23" ht="14.4" customHeight="1" x14ac:dyDescent="0.3">
      <c r="A146" s="935" t="s">
        <v>6238</v>
      </c>
      <c r="B146" s="882"/>
      <c r="C146" s="883"/>
      <c r="D146" s="884"/>
      <c r="E146" s="885"/>
      <c r="F146" s="854"/>
      <c r="G146" s="855"/>
      <c r="H146" s="856">
        <v>1</v>
      </c>
      <c r="I146" s="857">
        <v>4.2699999999999996</v>
      </c>
      <c r="J146" s="858">
        <v>21</v>
      </c>
      <c r="K146" s="859">
        <v>4.2699999999999996</v>
      </c>
      <c r="L146" s="860">
        <v>2</v>
      </c>
      <c r="M146" s="860">
        <v>21</v>
      </c>
      <c r="N146" s="861">
        <v>7</v>
      </c>
      <c r="O146" s="860" t="s">
        <v>5983</v>
      </c>
      <c r="P146" s="886" t="s">
        <v>6239</v>
      </c>
      <c r="Q146" s="862">
        <f t="shared" si="10"/>
        <v>1</v>
      </c>
      <c r="R146" s="862">
        <f t="shared" si="10"/>
        <v>4.2699999999999996</v>
      </c>
      <c r="S146" s="882">
        <f t="shared" si="11"/>
        <v>7</v>
      </c>
      <c r="T146" s="882">
        <f t="shared" si="12"/>
        <v>21</v>
      </c>
      <c r="U146" s="882">
        <f t="shared" si="13"/>
        <v>14</v>
      </c>
      <c r="V146" s="887">
        <f t="shared" si="14"/>
        <v>3</v>
      </c>
      <c r="W146" s="863">
        <v>14</v>
      </c>
    </row>
    <row r="147" spans="1:23" ht="14.4" customHeight="1" x14ac:dyDescent="0.3">
      <c r="A147" s="935" t="s">
        <v>6240</v>
      </c>
      <c r="B147" s="882">
        <v>1</v>
      </c>
      <c r="C147" s="883">
        <v>8.18</v>
      </c>
      <c r="D147" s="884">
        <v>62</v>
      </c>
      <c r="E147" s="856">
        <v>1</v>
      </c>
      <c r="F147" s="857">
        <v>2.0499999999999998</v>
      </c>
      <c r="G147" s="864">
        <v>6</v>
      </c>
      <c r="H147" s="860"/>
      <c r="I147" s="854"/>
      <c r="J147" s="855"/>
      <c r="K147" s="859">
        <v>2.0499999999999998</v>
      </c>
      <c r="L147" s="860">
        <v>2</v>
      </c>
      <c r="M147" s="860">
        <v>15</v>
      </c>
      <c r="N147" s="861">
        <v>5</v>
      </c>
      <c r="O147" s="860" t="s">
        <v>5983</v>
      </c>
      <c r="P147" s="886" t="s">
        <v>6241</v>
      </c>
      <c r="Q147" s="862">
        <f t="shared" si="10"/>
        <v>-1</v>
      </c>
      <c r="R147" s="862">
        <f t="shared" si="10"/>
        <v>-8.18</v>
      </c>
      <c r="S147" s="882" t="str">
        <f t="shared" si="11"/>
        <v/>
      </c>
      <c r="T147" s="882" t="str">
        <f t="shared" si="12"/>
        <v/>
      </c>
      <c r="U147" s="882" t="str">
        <f t="shared" si="13"/>
        <v/>
      </c>
      <c r="V147" s="887" t="str">
        <f t="shared" si="14"/>
        <v/>
      </c>
      <c r="W147" s="863"/>
    </row>
    <row r="148" spans="1:23" ht="14.4" customHeight="1" x14ac:dyDescent="0.3">
      <c r="A148" s="933" t="s">
        <v>6242</v>
      </c>
      <c r="B148" s="926"/>
      <c r="C148" s="928"/>
      <c r="D148" s="881"/>
      <c r="E148" s="929">
        <v>1</v>
      </c>
      <c r="F148" s="930">
        <v>3.78</v>
      </c>
      <c r="G148" s="848">
        <v>38</v>
      </c>
      <c r="H148" s="921">
        <v>1</v>
      </c>
      <c r="I148" s="920">
        <v>4.29</v>
      </c>
      <c r="J148" s="849">
        <v>43</v>
      </c>
      <c r="K148" s="922">
        <v>2.65</v>
      </c>
      <c r="L148" s="921">
        <v>3</v>
      </c>
      <c r="M148" s="921">
        <v>27</v>
      </c>
      <c r="N148" s="923">
        <v>9</v>
      </c>
      <c r="O148" s="921" t="s">
        <v>5983</v>
      </c>
      <c r="P148" s="924" t="s">
        <v>6243</v>
      </c>
      <c r="Q148" s="925">
        <f t="shared" si="10"/>
        <v>1</v>
      </c>
      <c r="R148" s="925">
        <f t="shared" si="10"/>
        <v>4.29</v>
      </c>
      <c r="S148" s="926">
        <f t="shared" si="11"/>
        <v>9</v>
      </c>
      <c r="T148" s="926">
        <f t="shared" si="12"/>
        <v>43</v>
      </c>
      <c r="U148" s="926">
        <f t="shared" si="13"/>
        <v>34</v>
      </c>
      <c r="V148" s="927">
        <f t="shared" si="14"/>
        <v>4.7777777777777777</v>
      </c>
      <c r="W148" s="837">
        <v>34</v>
      </c>
    </row>
    <row r="149" spans="1:23" ht="14.4" customHeight="1" x14ac:dyDescent="0.3">
      <c r="A149" s="933" t="s">
        <v>6244</v>
      </c>
      <c r="B149" s="926">
        <v>1</v>
      </c>
      <c r="C149" s="928">
        <v>4.49</v>
      </c>
      <c r="D149" s="881">
        <v>35</v>
      </c>
      <c r="E149" s="929">
        <v>1</v>
      </c>
      <c r="F149" s="930">
        <v>3.61</v>
      </c>
      <c r="G149" s="848">
        <v>28</v>
      </c>
      <c r="H149" s="921">
        <v>1</v>
      </c>
      <c r="I149" s="920">
        <v>6.1</v>
      </c>
      <c r="J149" s="849">
        <v>48</v>
      </c>
      <c r="K149" s="922">
        <v>2.74</v>
      </c>
      <c r="L149" s="921">
        <v>2</v>
      </c>
      <c r="M149" s="921">
        <v>21</v>
      </c>
      <c r="N149" s="923">
        <v>7</v>
      </c>
      <c r="O149" s="921" t="s">
        <v>5983</v>
      </c>
      <c r="P149" s="924" t="s">
        <v>6243</v>
      </c>
      <c r="Q149" s="925">
        <f t="shared" si="10"/>
        <v>0</v>
      </c>
      <c r="R149" s="925">
        <f t="shared" si="10"/>
        <v>1.6099999999999994</v>
      </c>
      <c r="S149" s="926">
        <f t="shared" si="11"/>
        <v>7</v>
      </c>
      <c r="T149" s="926">
        <f t="shared" si="12"/>
        <v>48</v>
      </c>
      <c r="U149" s="926">
        <f t="shared" si="13"/>
        <v>41</v>
      </c>
      <c r="V149" s="927">
        <f t="shared" si="14"/>
        <v>6.8571428571428568</v>
      </c>
      <c r="W149" s="837">
        <v>41</v>
      </c>
    </row>
    <row r="150" spans="1:23" ht="14.4" customHeight="1" x14ac:dyDescent="0.3">
      <c r="A150" s="935" t="s">
        <v>6245</v>
      </c>
      <c r="B150" s="882">
        <v>1</v>
      </c>
      <c r="C150" s="883">
        <v>3.88</v>
      </c>
      <c r="D150" s="884">
        <v>40</v>
      </c>
      <c r="E150" s="856">
        <v>3</v>
      </c>
      <c r="F150" s="857">
        <v>10.76</v>
      </c>
      <c r="G150" s="864">
        <v>32.700000000000003</v>
      </c>
      <c r="H150" s="860"/>
      <c r="I150" s="854"/>
      <c r="J150" s="855"/>
      <c r="K150" s="859">
        <v>3.29</v>
      </c>
      <c r="L150" s="860">
        <v>4</v>
      </c>
      <c r="M150" s="860">
        <v>36</v>
      </c>
      <c r="N150" s="861">
        <v>12</v>
      </c>
      <c r="O150" s="860" t="s">
        <v>5983</v>
      </c>
      <c r="P150" s="886" t="s">
        <v>6246</v>
      </c>
      <c r="Q150" s="862">
        <f t="shared" si="10"/>
        <v>-1</v>
      </c>
      <c r="R150" s="862">
        <f t="shared" si="10"/>
        <v>-3.88</v>
      </c>
      <c r="S150" s="882" t="str">
        <f t="shared" si="11"/>
        <v/>
      </c>
      <c r="T150" s="882" t="str">
        <f t="shared" si="12"/>
        <v/>
      </c>
      <c r="U150" s="882" t="str">
        <f t="shared" si="13"/>
        <v/>
      </c>
      <c r="V150" s="887" t="str">
        <f t="shared" si="14"/>
        <v/>
      </c>
      <c r="W150" s="863"/>
    </row>
    <row r="151" spans="1:23" ht="14.4" customHeight="1" x14ac:dyDescent="0.3">
      <c r="A151" s="933" t="s">
        <v>6247</v>
      </c>
      <c r="B151" s="926">
        <v>1</v>
      </c>
      <c r="C151" s="928">
        <v>4.09</v>
      </c>
      <c r="D151" s="881">
        <v>29</v>
      </c>
      <c r="E151" s="929">
        <v>6</v>
      </c>
      <c r="F151" s="930">
        <v>26.46</v>
      </c>
      <c r="G151" s="848">
        <v>41.2</v>
      </c>
      <c r="H151" s="921">
        <v>1</v>
      </c>
      <c r="I151" s="920">
        <v>4.09</v>
      </c>
      <c r="J151" s="849">
        <v>38</v>
      </c>
      <c r="K151" s="922">
        <v>4.09</v>
      </c>
      <c r="L151" s="921">
        <v>5</v>
      </c>
      <c r="M151" s="921">
        <v>45</v>
      </c>
      <c r="N151" s="923">
        <v>15</v>
      </c>
      <c r="O151" s="921" t="s">
        <v>5983</v>
      </c>
      <c r="P151" s="924" t="s">
        <v>6248</v>
      </c>
      <c r="Q151" s="925">
        <f t="shared" si="10"/>
        <v>0</v>
      </c>
      <c r="R151" s="925">
        <f t="shared" si="10"/>
        <v>0</v>
      </c>
      <c r="S151" s="926">
        <f t="shared" si="11"/>
        <v>15</v>
      </c>
      <c r="T151" s="926">
        <f t="shared" si="12"/>
        <v>38</v>
      </c>
      <c r="U151" s="926">
        <f t="shared" si="13"/>
        <v>23</v>
      </c>
      <c r="V151" s="927">
        <f t="shared" si="14"/>
        <v>2.5333333333333332</v>
      </c>
      <c r="W151" s="837">
        <v>23</v>
      </c>
    </row>
    <row r="152" spans="1:23" ht="14.4" customHeight="1" x14ac:dyDescent="0.3">
      <c r="A152" s="933" t="s">
        <v>6249</v>
      </c>
      <c r="B152" s="926">
        <v>6</v>
      </c>
      <c r="C152" s="928">
        <v>40.299999999999997</v>
      </c>
      <c r="D152" s="881">
        <v>49.8</v>
      </c>
      <c r="E152" s="929">
        <v>3</v>
      </c>
      <c r="F152" s="930">
        <v>19.100000000000001</v>
      </c>
      <c r="G152" s="848">
        <v>36.700000000000003</v>
      </c>
      <c r="H152" s="921">
        <v>2</v>
      </c>
      <c r="I152" s="920">
        <v>18.36</v>
      </c>
      <c r="J152" s="849">
        <v>58</v>
      </c>
      <c r="K152" s="922">
        <v>6.37</v>
      </c>
      <c r="L152" s="921">
        <v>7</v>
      </c>
      <c r="M152" s="921">
        <v>60</v>
      </c>
      <c r="N152" s="923">
        <v>20</v>
      </c>
      <c r="O152" s="921" t="s">
        <v>5983</v>
      </c>
      <c r="P152" s="924" t="s">
        <v>6250</v>
      </c>
      <c r="Q152" s="925">
        <f t="shared" si="10"/>
        <v>-4</v>
      </c>
      <c r="R152" s="925">
        <f t="shared" si="10"/>
        <v>-21.939999999999998</v>
      </c>
      <c r="S152" s="926">
        <f t="shared" si="11"/>
        <v>40</v>
      </c>
      <c r="T152" s="926">
        <f t="shared" si="12"/>
        <v>116</v>
      </c>
      <c r="U152" s="926">
        <f t="shared" si="13"/>
        <v>76</v>
      </c>
      <c r="V152" s="927">
        <f t="shared" si="14"/>
        <v>2.9</v>
      </c>
      <c r="W152" s="837">
        <v>76</v>
      </c>
    </row>
    <row r="153" spans="1:23" ht="14.4" customHeight="1" x14ac:dyDescent="0.3">
      <c r="A153" s="935" t="s">
        <v>6251</v>
      </c>
      <c r="B153" s="882">
        <v>1</v>
      </c>
      <c r="C153" s="883">
        <v>9.36</v>
      </c>
      <c r="D153" s="884">
        <v>66</v>
      </c>
      <c r="E153" s="885"/>
      <c r="F153" s="854"/>
      <c r="G153" s="855"/>
      <c r="H153" s="856">
        <v>1</v>
      </c>
      <c r="I153" s="857">
        <v>5.3</v>
      </c>
      <c r="J153" s="858">
        <v>30</v>
      </c>
      <c r="K153" s="859">
        <v>5.3</v>
      </c>
      <c r="L153" s="860">
        <v>5</v>
      </c>
      <c r="M153" s="860">
        <v>45</v>
      </c>
      <c r="N153" s="861">
        <v>15</v>
      </c>
      <c r="O153" s="860" t="s">
        <v>5983</v>
      </c>
      <c r="P153" s="886" t="s">
        <v>6252</v>
      </c>
      <c r="Q153" s="862">
        <f t="shared" si="10"/>
        <v>0</v>
      </c>
      <c r="R153" s="862">
        <f t="shared" si="10"/>
        <v>-4.0599999999999996</v>
      </c>
      <c r="S153" s="882">
        <f t="shared" si="11"/>
        <v>15</v>
      </c>
      <c r="T153" s="882">
        <f t="shared" si="12"/>
        <v>30</v>
      </c>
      <c r="U153" s="882">
        <f t="shared" si="13"/>
        <v>15</v>
      </c>
      <c r="V153" s="887">
        <f t="shared" si="14"/>
        <v>2</v>
      </c>
      <c r="W153" s="863">
        <v>15</v>
      </c>
    </row>
    <row r="154" spans="1:23" ht="14.4" customHeight="1" x14ac:dyDescent="0.3">
      <c r="A154" s="935" t="s">
        <v>6253</v>
      </c>
      <c r="B154" s="882"/>
      <c r="C154" s="883"/>
      <c r="D154" s="884"/>
      <c r="E154" s="885">
        <v>1</v>
      </c>
      <c r="F154" s="854">
        <v>4.66</v>
      </c>
      <c r="G154" s="855">
        <v>52</v>
      </c>
      <c r="H154" s="856"/>
      <c r="I154" s="857"/>
      <c r="J154" s="864"/>
      <c r="K154" s="859">
        <v>2.5499999999999998</v>
      </c>
      <c r="L154" s="860">
        <v>4</v>
      </c>
      <c r="M154" s="860">
        <v>36</v>
      </c>
      <c r="N154" s="861">
        <v>12</v>
      </c>
      <c r="O154" s="860" t="s">
        <v>5983</v>
      </c>
      <c r="P154" s="886" t="s">
        <v>6254</v>
      </c>
      <c r="Q154" s="862">
        <f t="shared" si="10"/>
        <v>0</v>
      </c>
      <c r="R154" s="862">
        <f t="shared" si="10"/>
        <v>0</v>
      </c>
      <c r="S154" s="882" t="str">
        <f t="shared" si="11"/>
        <v/>
      </c>
      <c r="T154" s="882" t="str">
        <f t="shared" si="12"/>
        <v/>
      </c>
      <c r="U154" s="882" t="str">
        <f t="shared" si="13"/>
        <v/>
      </c>
      <c r="V154" s="887" t="str">
        <f t="shared" si="14"/>
        <v/>
      </c>
      <c r="W154" s="863"/>
    </row>
    <row r="155" spans="1:23" ht="14.4" customHeight="1" x14ac:dyDescent="0.3">
      <c r="A155" s="933" t="s">
        <v>6255</v>
      </c>
      <c r="B155" s="926"/>
      <c r="C155" s="928"/>
      <c r="D155" s="881"/>
      <c r="E155" s="919"/>
      <c r="F155" s="920"/>
      <c r="G155" s="836"/>
      <c r="H155" s="929">
        <v>2</v>
      </c>
      <c r="I155" s="930">
        <v>8.98</v>
      </c>
      <c r="J155" s="849">
        <v>44.5</v>
      </c>
      <c r="K155" s="922">
        <v>4.2</v>
      </c>
      <c r="L155" s="921">
        <v>5</v>
      </c>
      <c r="M155" s="921">
        <v>45</v>
      </c>
      <c r="N155" s="923">
        <v>15</v>
      </c>
      <c r="O155" s="921" t="s">
        <v>5983</v>
      </c>
      <c r="P155" s="924" t="s">
        <v>6256</v>
      </c>
      <c r="Q155" s="925">
        <f t="shared" si="10"/>
        <v>2</v>
      </c>
      <c r="R155" s="925">
        <f t="shared" si="10"/>
        <v>8.98</v>
      </c>
      <c r="S155" s="926">
        <f t="shared" si="11"/>
        <v>30</v>
      </c>
      <c r="T155" s="926">
        <f t="shared" si="12"/>
        <v>89</v>
      </c>
      <c r="U155" s="926">
        <f t="shared" si="13"/>
        <v>59</v>
      </c>
      <c r="V155" s="927">
        <f t="shared" si="14"/>
        <v>2.9666666666666668</v>
      </c>
      <c r="W155" s="837">
        <v>59</v>
      </c>
    </row>
    <row r="156" spans="1:23" ht="14.4" customHeight="1" x14ac:dyDescent="0.3">
      <c r="A156" s="935" t="s">
        <v>6257</v>
      </c>
      <c r="B156" s="882"/>
      <c r="C156" s="883"/>
      <c r="D156" s="884"/>
      <c r="E156" s="885">
        <v>1</v>
      </c>
      <c r="F156" s="854">
        <v>2.3199999999999998</v>
      </c>
      <c r="G156" s="855">
        <v>29</v>
      </c>
      <c r="H156" s="856"/>
      <c r="I156" s="857"/>
      <c r="J156" s="864"/>
      <c r="K156" s="859">
        <v>0.66</v>
      </c>
      <c r="L156" s="860">
        <v>1</v>
      </c>
      <c r="M156" s="860">
        <v>12</v>
      </c>
      <c r="N156" s="861">
        <v>4</v>
      </c>
      <c r="O156" s="860" t="s">
        <v>5983</v>
      </c>
      <c r="P156" s="886" t="s">
        <v>6258</v>
      </c>
      <c r="Q156" s="862">
        <f t="shared" si="10"/>
        <v>0</v>
      </c>
      <c r="R156" s="862">
        <f t="shared" si="10"/>
        <v>0</v>
      </c>
      <c r="S156" s="882" t="str">
        <f t="shared" si="11"/>
        <v/>
      </c>
      <c r="T156" s="882" t="str">
        <f t="shared" si="12"/>
        <v/>
      </c>
      <c r="U156" s="882" t="str">
        <f t="shared" si="13"/>
        <v/>
      </c>
      <c r="V156" s="887" t="str">
        <f t="shared" si="14"/>
        <v/>
      </c>
      <c r="W156" s="863"/>
    </row>
    <row r="157" spans="1:23" ht="14.4" customHeight="1" x14ac:dyDescent="0.3">
      <c r="A157" s="933" t="s">
        <v>6259</v>
      </c>
      <c r="B157" s="926"/>
      <c r="C157" s="928"/>
      <c r="D157" s="881"/>
      <c r="E157" s="919"/>
      <c r="F157" s="920"/>
      <c r="G157" s="836"/>
      <c r="H157" s="929">
        <v>1</v>
      </c>
      <c r="I157" s="930">
        <v>1.6</v>
      </c>
      <c r="J157" s="849">
        <v>28</v>
      </c>
      <c r="K157" s="922">
        <v>1.5</v>
      </c>
      <c r="L157" s="921">
        <v>3</v>
      </c>
      <c r="M157" s="921">
        <v>27</v>
      </c>
      <c r="N157" s="923">
        <v>9</v>
      </c>
      <c r="O157" s="921" t="s">
        <v>5983</v>
      </c>
      <c r="P157" s="924" t="s">
        <v>6258</v>
      </c>
      <c r="Q157" s="925">
        <f t="shared" si="10"/>
        <v>1</v>
      </c>
      <c r="R157" s="925">
        <f t="shared" si="10"/>
        <v>1.6</v>
      </c>
      <c r="S157" s="926">
        <f t="shared" si="11"/>
        <v>9</v>
      </c>
      <c r="T157" s="926">
        <f t="shared" si="12"/>
        <v>28</v>
      </c>
      <c r="U157" s="926">
        <f t="shared" si="13"/>
        <v>19</v>
      </c>
      <c r="V157" s="927">
        <f t="shared" si="14"/>
        <v>3.1111111111111112</v>
      </c>
      <c r="W157" s="837">
        <v>19</v>
      </c>
    </row>
    <row r="158" spans="1:23" ht="14.4" customHeight="1" x14ac:dyDescent="0.3">
      <c r="A158" s="935" t="s">
        <v>6260</v>
      </c>
      <c r="B158" s="866">
        <v>1</v>
      </c>
      <c r="C158" s="867">
        <v>3.14</v>
      </c>
      <c r="D158" s="868">
        <v>34</v>
      </c>
      <c r="E158" s="885">
        <v>1</v>
      </c>
      <c r="F158" s="854">
        <v>3.15</v>
      </c>
      <c r="G158" s="855">
        <v>42</v>
      </c>
      <c r="H158" s="860"/>
      <c r="I158" s="854"/>
      <c r="J158" s="855"/>
      <c r="K158" s="859">
        <v>1</v>
      </c>
      <c r="L158" s="860">
        <v>2</v>
      </c>
      <c r="M158" s="860">
        <v>18</v>
      </c>
      <c r="N158" s="861">
        <v>6</v>
      </c>
      <c r="O158" s="860" t="s">
        <v>5983</v>
      </c>
      <c r="P158" s="886" t="s">
        <v>6261</v>
      </c>
      <c r="Q158" s="862">
        <f t="shared" si="10"/>
        <v>-1</v>
      </c>
      <c r="R158" s="862">
        <f t="shared" si="10"/>
        <v>-3.14</v>
      </c>
      <c r="S158" s="882" t="str">
        <f t="shared" si="11"/>
        <v/>
      </c>
      <c r="T158" s="882" t="str">
        <f t="shared" si="12"/>
        <v/>
      </c>
      <c r="U158" s="882" t="str">
        <f t="shared" si="13"/>
        <v/>
      </c>
      <c r="V158" s="887" t="str">
        <f t="shared" si="14"/>
        <v/>
      </c>
      <c r="W158" s="863"/>
    </row>
    <row r="159" spans="1:23" ht="14.4" customHeight="1" x14ac:dyDescent="0.3">
      <c r="A159" s="933" t="s">
        <v>6262</v>
      </c>
      <c r="B159" s="917">
        <v>1</v>
      </c>
      <c r="C159" s="918">
        <v>4.55</v>
      </c>
      <c r="D159" s="835">
        <v>56</v>
      </c>
      <c r="E159" s="919"/>
      <c r="F159" s="920"/>
      <c r="G159" s="836"/>
      <c r="H159" s="921"/>
      <c r="I159" s="920"/>
      <c r="J159" s="836"/>
      <c r="K159" s="922">
        <v>1.72</v>
      </c>
      <c r="L159" s="921">
        <v>3</v>
      </c>
      <c r="M159" s="921">
        <v>27</v>
      </c>
      <c r="N159" s="923">
        <v>9</v>
      </c>
      <c r="O159" s="921" t="s">
        <v>5983</v>
      </c>
      <c r="P159" s="924" t="s">
        <v>6261</v>
      </c>
      <c r="Q159" s="925">
        <f t="shared" si="10"/>
        <v>-1</v>
      </c>
      <c r="R159" s="925">
        <f t="shared" si="10"/>
        <v>-4.55</v>
      </c>
      <c r="S159" s="926" t="str">
        <f t="shared" si="11"/>
        <v/>
      </c>
      <c r="T159" s="926" t="str">
        <f t="shared" si="12"/>
        <v/>
      </c>
      <c r="U159" s="926" t="str">
        <f t="shared" si="13"/>
        <v/>
      </c>
      <c r="V159" s="927" t="str">
        <f t="shared" si="14"/>
        <v/>
      </c>
      <c r="W159" s="837"/>
    </row>
    <row r="160" spans="1:23" ht="14.4" customHeight="1" x14ac:dyDescent="0.3">
      <c r="A160" s="933" t="s">
        <v>6263</v>
      </c>
      <c r="B160" s="917">
        <v>1</v>
      </c>
      <c r="C160" s="918">
        <v>11.11</v>
      </c>
      <c r="D160" s="835">
        <v>97</v>
      </c>
      <c r="E160" s="919"/>
      <c r="F160" s="920"/>
      <c r="G160" s="836"/>
      <c r="H160" s="921"/>
      <c r="I160" s="920"/>
      <c r="J160" s="836"/>
      <c r="K160" s="922">
        <v>3.18</v>
      </c>
      <c r="L160" s="921">
        <v>4</v>
      </c>
      <c r="M160" s="921">
        <v>39</v>
      </c>
      <c r="N160" s="923">
        <v>13</v>
      </c>
      <c r="O160" s="921" t="s">
        <v>5983</v>
      </c>
      <c r="P160" s="924" t="s">
        <v>6261</v>
      </c>
      <c r="Q160" s="925">
        <f t="shared" si="10"/>
        <v>-1</v>
      </c>
      <c r="R160" s="925">
        <f t="shared" si="10"/>
        <v>-11.11</v>
      </c>
      <c r="S160" s="926" t="str">
        <f t="shared" si="11"/>
        <v/>
      </c>
      <c r="T160" s="926" t="str">
        <f t="shared" si="12"/>
        <v/>
      </c>
      <c r="U160" s="926" t="str">
        <f t="shared" si="13"/>
        <v/>
      </c>
      <c r="V160" s="927" t="str">
        <f t="shared" si="14"/>
        <v/>
      </c>
      <c r="W160" s="837"/>
    </row>
    <row r="161" spans="1:23" ht="14.4" customHeight="1" x14ac:dyDescent="0.3">
      <c r="A161" s="935" t="s">
        <v>6264</v>
      </c>
      <c r="B161" s="882"/>
      <c r="C161" s="883"/>
      <c r="D161" s="884"/>
      <c r="E161" s="885"/>
      <c r="F161" s="854"/>
      <c r="G161" s="855"/>
      <c r="H161" s="856">
        <v>1</v>
      </c>
      <c r="I161" s="857">
        <v>0.78</v>
      </c>
      <c r="J161" s="858">
        <v>23</v>
      </c>
      <c r="K161" s="859">
        <v>0.55000000000000004</v>
      </c>
      <c r="L161" s="860">
        <v>2</v>
      </c>
      <c r="M161" s="860">
        <v>18</v>
      </c>
      <c r="N161" s="861">
        <v>6</v>
      </c>
      <c r="O161" s="860" t="s">
        <v>5983</v>
      </c>
      <c r="P161" s="886" t="s">
        <v>6265</v>
      </c>
      <c r="Q161" s="862">
        <f t="shared" si="10"/>
        <v>1</v>
      </c>
      <c r="R161" s="862">
        <f t="shared" si="10"/>
        <v>0.78</v>
      </c>
      <c r="S161" s="882">
        <f t="shared" si="11"/>
        <v>6</v>
      </c>
      <c r="T161" s="882">
        <f t="shared" si="12"/>
        <v>23</v>
      </c>
      <c r="U161" s="882">
        <f t="shared" si="13"/>
        <v>17</v>
      </c>
      <c r="V161" s="887">
        <f t="shared" si="14"/>
        <v>3.8333333333333335</v>
      </c>
      <c r="W161" s="863">
        <v>17</v>
      </c>
    </row>
    <row r="162" spans="1:23" ht="14.4" customHeight="1" x14ac:dyDescent="0.3">
      <c r="A162" s="933" t="s">
        <v>6266</v>
      </c>
      <c r="B162" s="926"/>
      <c r="C162" s="928"/>
      <c r="D162" s="881"/>
      <c r="E162" s="919">
        <v>1</v>
      </c>
      <c r="F162" s="920">
        <v>4.43</v>
      </c>
      <c r="G162" s="836">
        <v>53</v>
      </c>
      <c r="H162" s="929">
        <v>2</v>
      </c>
      <c r="I162" s="930">
        <v>4.8</v>
      </c>
      <c r="J162" s="849">
        <v>60.5</v>
      </c>
      <c r="K162" s="922">
        <v>0.76</v>
      </c>
      <c r="L162" s="921">
        <v>3</v>
      </c>
      <c r="M162" s="921">
        <v>27</v>
      </c>
      <c r="N162" s="923">
        <v>9</v>
      </c>
      <c r="O162" s="921" t="s">
        <v>5983</v>
      </c>
      <c r="P162" s="924" t="s">
        <v>6267</v>
      </c>
      <c r="Q162" s="925">
        <f t="shared" si="10"/>
        <v>2</v>
      </c>
      <c r="R162" s="925">
        <f t="shared" si="10"/>
        <v>4.8</v>
      </c>
      <c r="S162" s="926">
        <f t="shared" si="11"/>
        <v>18</v>
      </c>
      <c r="T162" s="926">
        <f t="shared" si="12"/>
        <v>121</v>
      </c>
      <c r="U162" s="926">
        <f t="shared" si="13"/>
        <v>103</v>
      </c>
      <c r="V162" s="927">
        <f t="shared" si="14"/>
        <v>6.7222222222222223</v>
      </c>
      <c r="W162" s="837">
        <v>103</v>
      </c>
    </row>
    <row r="163" spans="1:23" ht="14.4" customHeight="1" x14ac:dyDescent="0.3">
      <c r="A163" s="935" t="s">
        <v>6268</v>
      </c>
      <c r="B163" s="866">
        <v>1</v>
      </c>
      <c r="C163" s="867">
        <v>2.08</v>
      </c>
      <c r="D163" s="868">
        <v>29</v>
      </c>
      <c r="E163" s="885">
        <v>1</v>
      </c>
      <c r="F163" s="854">
        <v>0.97</v>
      </c>
      <c r="G163" s="855">
        <v>28</v>
      </c>
      <c r="H163" s="860"/>
      <c r="I163" s="854"/>
      <c r="J163" s="855"/>
      <c r="K163" s="859">
        <v>0.39</v>
      </c>
      <c r="L163" s="860">
        <v>2</v>
      </c>
      <c r="M163" s="860">
        <v>15</v>
      </c>
      <c r="N163" s="861">
        <v>5</v>
      </c>
      <c r="O163" s="860" t="s">
        <v>5983</v>
      </c>
      <c r="P163" s="886" t="s">
        <v>6269</v>
      </c>
      <c r="Q163" s="862">
        <f t="shared" si="10"/>
        <v>-1</v>
      </c>
      <c r="R163" s="862">
        <f t="shared" si="10"/>
        <v>-2.08</v>
      </c>
      <c r="S163" s="882" t="str">
        <f t="shared" si="11"/>
        <v/>
      </c>
      <c r="T163" s="882" t="str">
        <f t="shared" si="12"/>
        <v/>
      </c>
      <c r="U163" s="882" t="str">
        <f t="shared" si="13"/>
        <v/>
      </c>
      <c r="V163" s="887" t="str">
        <f t="shared" si="14"/>
        <v/>
      </c>
      <c r="W163" s="863"/>
    </row>
    <row r="164" spans="1:23" ht="14.4" customHeight="1" x14ac:dyDescent="0.3">
      <c r="A164" s="933" t="s">
        <v>6270</v>
      </c>
      <c r="B164" s="917">
        <v>1</v>
      </c>
      <c r="C164" s="918">
        <v>1.26</v>
      </c>
      <c r="D164" s="835">
        <v>35</v>
      </c>
      <c r="E164" s="919">
        <v>2</v>
      </c>
      <c r="F164" s="920">
        <v>2.2799999999999998</v>
      </c>
      <c r="G164" s="836">
        <v>31.5</v>
      </c>
      <c r="H164" s="921">
        <v>1</v>
      </c>
      <c r="I164" s="920">
        <v>1.02</v>
      </c>
      <c r="J164" s="849">
        <v>30</v>
      </c>
      <c r="K164" s="922">
        <v>0.59</v>
      </c>
      <c r="L164" s="921">
        <v>2</v>
      </c>
      <c r="M164" s="921">
        <v>21</v>
      </c>
      <c r="N164" s="923">
        <v>7</v>
      </c>
      <c r="O164" s="921" t="s">
        <v>5983</v>
      </c>
      <c r="P164" s="924" t="s">
        <v>6271</v>
      </c>
      <c r="Q164" s="925">
        <f t="shared" si="10"/>
        <v>0</v>
      </c>
      <c r="R164" s="925">
        <f t="shared" si="10"/>
        <v>-0.24</v>
      </c>
      <c r="S164" s="926">
        <f t="shared" si="11"/>
        <v>7</v>
      </c>
      <c r="T164" s="926">
        <f t="shared" si="12"/>
        <v>30</v>
      </c>
      <c r="U164" s="926">
        <f t="shared" si="13"/>
        <v>23</v>
      </c>
      <c r="V164" s="927">
        <f t="shared" si="14"/>
        <v>4.2857142857142856</v>
      </c>
      <c r="W164" s="837">
        <v>23</v>
      </c>
    </row>
    <row r="165" spans="1:23" ht="14.4" customHeight="1" x14ac:dyDescent="0.3">
      <c r="A165" s="933" t="s">
        <v>6272</v>
      </c>
      <c r="B165" s="917">
        <v>3</v>
      </c>
      <c r="C165" s="918">
        <v>5.79</v>
      </c>
      <c r="D165" s="835">
        <v>36</v>
      </c>
      <c r="E165" s="919">
        <v>1</v>
      </c>
      <c r="F165" s="920">
        <v>2.9</v>
      </c>
      <c r="G165" s="836">
        <v>47</v>
      </c>
      <c r="H165" s="921">
        <v>1</v>
      </c>
      <c r="I165" s="920">
        <v>1.81</v>
      </c>
      <c r="J165" s="849">
        <v>31</v>
      </c>
      <c r="K165" s="922">
        <v>1.1200000000000001</v>
      </c>
      <c r="L165" s="921">
        <v>3</v>
      </c>
      <c r="M165" s="921">
        <v>27</v>
      </c>
      <c r="N165" s="923">
        <v>9</v>
      </c>
      <c r="O165" s="921" t="s">
        <v>5983</v>
      </c>
      <c r="P165" s="924" t="s">
        <v>6273</v>
      </c>
      <c r="Q165" s="925">
        <f t="shared" si="10"/>
        <v>-2</v>
      </c>
      <c r="R165" s="925">
        <f t="shared" si="10"/>
        <v>-3.98</v>
      </c>
      <c r="S165" s="926">
        <f t="shared" si="11"/>
        <v>9</v>
      </c>
      <c r="T165" s="926">
        <f t="shared" si="12"/>
        <v>31</v>
      </c>
      <c r="U165" s="926">
        <f t="shared" si="13"/>
        <v>22</v>
      </c>
      <c r="V165" s="927">
        <f t="shared" si="14"/>
        <v>3.4444444444444446</v>
      </c>
      <c r="W165" s="837">
        <v>22</v>
      </c>
    </row>
    <row r="166" spans="1:23" ht="14.4" customHeight="1" x14ac:dyDescent="0.3">
      <c r="A166" s="935" t="s">
        <v>6274</v>
      </c>
      <c r="B166" s="882">
        <v>1</v>
      </c>
      <c r="C166" s="883">
        <v>0.98</v>
      </c>
      <c r="D166" s="884">
        <v>25</v>
      </c>
      <c r="E166" s="856">
        <v>4</v>
      </c>
      <c r="F166" s="857">
        <v>6.63</v>
      </c>
      <c r="G166" s="864">
        <v>37.299999999999997</v>
      </c>
      <c r="H166" s="860"/>
      <c r="I166" s="854"/>
      <c r="J166" s="855"/>
      <c r="K166" s="859">
        <v>0.6</v>
      </c>
      <c r="L166" s="860">
        <v>2</v>
      </c>
      <c r="M166" s="860">
        <v>18</v>
      </c>
      <c r="N166" s="861">
        <v>6</v>
      </c>
      <c r="O166" s="860" t="s">
        <v>5983</v>
      </c>
      <c r="P166" s="886" t="s">
        <v>6275</v>
      </c>
      <c r="Q166" s="862">
        <f t="shared" si="10"/>
        <v>-1</v>
      </c>
      <c r="R166" s="862">
        <f t="shared" si="10"/>
        <v>-0.98</v>
      </c>
      <c r="S166" s="882" t="str">
        <f t="shared" si="11"/>
        <v/>
      </c>
      <c r="T166" s="882" t="str">
        <f t="shared" si="12"/>
        <v/>
      </c>
      <c r="U166" s="882" t="str">
        <f t="shared" si="13"/>
        <v/>
      </c>
      <c r="V166" s="887" t="str">
        <f t="shared" si="14"/>
        <v/>
      </c>
      <c r="W166" s="863"/>
    </row>
    <row r="167" spans="1:23" ht="14.4" customHeight="1" x14ac:dyDescent="0.3">
      <c r="A167" s="935" t="s">
        <v>6276</v>
      </c>
      <c r="B167" s="882"/>
      <c r="C167" s="883"/>
      <c r="D167" s="884"/>
      <c r="E167" s="856">
        <v>2</v>
      </c>
      <c r="F167" s="857">
        <v>1.8</v>
      </c>
      <c r="G167" s="864">
        <v>25.5</v>
      </c>
      <c r="H167" s="860">
        <v>2</v>
      </c>
      <c r="I167" s="854">
        <v>2.36</v>
      </c>
      <c r="J167" s="858">
        <v>31.5</v>
      </c>
      <c r="K167" s="859">
        <v>0.39</v>
      </c>
      <c r="L167" s="860">
        <v>2</v>
      </c>
      <c r="M167" s="860">
        <v>15</v>
      </c>
      <c r="N167" s="861">
        <v>5</v>
      </c>
      <c r="O167" s="860" t="s">
        <v>5983</v>
      </c>
      <c r="P167" s="886" t="s">
        <v>6277</v>
      </c>
      <c r="Q167" s="862">
        <f t="shared" si="10"/>
        <v>2</v>
      </c>
      <c r="R167" s="862">
        <f t="shared" si="10"/>
        <v>2.36</v>
      </c>
      <c r="S167" s="882">
        <f t="shared" si="11"/>
        <v>10</v>
      </c>
      <c r="T167" s="882">
        <f t="shared" si="12"/>
        <v>63</v>
      </c>
      <c r="U167" s="882">
        <f t="shared" si="13"/>
        <v>53</v>
      </c>
      <c r="V167" s="887">
        <f t="shared" si="14"/>
        <v>6.3</v>
      </c>
      <c r="W167" s="863">
        <v>53</v>
      </c>
    </row>
    <row r="168" spans="1:23" ht="14.4" customHeight="1" x14ac:dyDescent="0.3">
      <c r="A168" s="933" t="s">
        <v>6278</v>
      </c>
      <c r="B168" s="926">
        <v>1</v>
      </c>
      <c r="C168" s="928">
        <v>1.06</v>
      </c>
      <c r="D168" s="881">
        <v>31</v>
      </c>
      <c r="E168" s="929">
        <v>1</v>
      </c>
      <c r="F168" s="930">
        <v>0.57999999999999996</v>
      </c>
      <c r="G168" s="848">
        <v>20</v>
      </c>
      <c r="H168" s="921">
        <v>1</v>
      </c>
      <c r="I168" s="920">
        <v>0.72</v>
      </c>
      <c r="J168" s="849">
        <v>24</v>
      </c>
      <c r="K168" s="922">
        <v>0.57999999999999996</v>
      </c>
      <c r="L168" s="921">
        <v>2</v>
      </c>
      <c r="M168" s="921">
        <v>21</v>
      </c>
      <c r="N168" s="923">
        <v>7</v>
      </c>
      <c r="O168" s="921" t="s">
        <v>5983</v>
      </c>
      <c r="P168" s="924" t="s">
        <v>6277</v>
      </c>
      <c r="Q168" s="925">
        <f t="shared" si="10"/>
        <v>0</v>
      </c>
      <c r="R168" s="925">
        <f t="shared" si="10"/>
        <v>-0.34000000000000008</v>
      </c>
      <c r="S168" s="926">
        <f t="shared" si="11"/>
        <v>7</v>
      </c>
      <c r="T168" s="926">
        <f t="shared" si="12"/>
        <v>24</v>
      </c>
      <c r="U168" s="926">
        <f t="shared" si="13"/>
        <v>17</v>
      </c>
      <c r="V168" s="927">
        <f t="shared" si="14"/>
        <v>3.4285714285714284</v>
      </c>
      <c r="W168" s="837">
        <v>17</v>
      </c>
    </row>
    <row r="169" spans="1:23" ht="14.4" customHeight="1" x14ac:dyDescent="0.3">
      <c r="A169" s="933" t="s">
        <v>6279</v>
      </c>
      <c r="B169" s="926"/>
      <c r="C169" s="928"/>
      <c r="D169" s="881"/>
      <c r="E169" s="929">
        <v>2</v>
      </c>
      <c r="F169" s="930">
        <v>2.04</v>
      </c>
      <c r="G169" s="848">
        <v>25.5</v>
      </c>
      <c r="H169" s="921"/>
      <c r="I169" s="920"/>
      <c r="J169" s="836"/>
      <c r="K169" s="922">
        <v>0.8</v>
      </c>
      <c r="L169" s="921">
        <v>3</v>
      </c>
      <c r="M169" s="921">
        <v>24</v>
      </c>
      <c r="N169" s="923">
        <v>8</v>
      </c>
      <c r="O169" s="921" t="s">
        <v>5983</v>
      </c>
      <c r="P169" s="924" t="s">
        <v>6277</v>
      </c>
      <c r="Q169" s="925">
        <f t="shared" si="10"/>
        <v>0</v>
      </c>
      <c r="R169" s="925">
        <f t="shared" si="10"/>
        <v>0</v>
      </c>
      <c r="S169" s="926" t="str">
        <f t="shared" si="11"/>
        <v/>
      </c>
      <c r="T169" s="926" t="str">
        <f t="shared" si="12"/>
        <v/>
      </c>
      <c r="U169" s="926" t="str">
        <f t="shared" si="13"/>
        <v/>
      </c>
      <c r="V169" s="927" t="str">
        <f t="shared" si="14"/>
        <v/>
      </c>
      <c r="W169" s="837"/>
    </row>
    <row r="170" spans="1:23" ht="14.4" customHeight="1" x14ac:dyDescent="0.3">
      <c r="A170" s="935" t="s">
        <v>6280</v>
      </c>
      <c r="B170" s="882"/>
      <c r="C170" s="883"/>
      <c r="D170" s="884"/>
      <c r="E170" s="856">
        <v>1</v>
      </c>
      <c r="F170" s="857">
        <v>0.91</v>
      </c>
      <c r="G170" s="864">
        <v>27</v>
      </c>
      <c r="H170" s="860"/>
      <c r="I170" s="854"/>
      <c r="J170" s="855"/>
      <c r="K170" s="859">
        <v>0.38</v>
      </c>
      <c r="L170" s="860">
        <v>2</v>
      </c>
      <c r="M170" s="860">
        <v>15</v>
      </c>
      <c r="N170" s="861">
        <v>5</v>
      </c>
      <c r="O170" s="860" t="s">
        <v>5983</v>
      </c>
      <c r="P170" s="886" t="s">
        <v>6281</v>
      </c>
      <c r="Q170" s="862">
        <f t="shared" si="10"/>
        <v>0</v>
      </c>
      <c r="R170" s="862">
        <f t="shared" si="10"/>
        <v>0</v>
      </c>
      <c r="S170" s="882" t="str">
        <f t="shared" si="11"/>
        <v/>
      </c>
      <c r="T170" s="882" t="str">
        <f t="shared" si="12"/>
        <v/>
      </c>
      <c r="U170" s="882" t="str">
        <f t="shared" si="13"/>
        <v/>
      </c>
      <c r="V170" s="887" t="str">
        <f t="shared" si="14"/>
        <v/>
      </c>
      <c r="W170" s="863"/>
    </row>
    <row r="171" spans="1:23" ht="14.4" customHeight="1" x14ac:dyDescent="0.3">
      <c r="A171" s="933" t="s">
        <v>6282</v>
      </c>
      <c r="B171" s="926"/>
      <c r="C171" s="928"/>
      <c r="D171" s="881"/>
      <c r="E171" s="929">
        <v>2</v>
      </c>
      <c r="F171" s="930">
        <v>1.72</v>
      </c>
      <c r="G171" s="848">
        <v>23.5</v>
      </c>
      <c r="H171" s="921">
        <v>2</v>
      </c>
      <c r="I171" s="920">
        <v>2.82</v>
      </c>
      <c r="J171" s="849">
        <v>34.5</v>
      </c>
      <c r="K171" s="922">
        <v>0.55000000000000004</v>
      </c>
      <c r="L171" s="921">
        <v>2</v>
      </c>
      <c r="M171" s="921">
        <v>18</v>
      </c>
      <c r="N171" s="923">
        <v>6</v>
      </c>
      <c r="O171" s="921" t="s">
        <v>5983</v>
      </c>
      <c r="P171" s="924" t="s">
        <v>6283</v>
      </c>
      <c r="Q171" s="925">
        <f t="shared" si="10"/>
        <v>2</v>
      </c>
      <c r="R171" s="925">
        <f t="shared" si="10"/>
        <v>2.82</v>
      </c>
      <c r="S171" s="926">
        <f t="shared" si="11"/>
        <v>12</v>
      </c>
      <c r="T171" s="926">
        <f t="shared" si="12"/>
        <v>69</v>
      </c>
      <c r="U171" s="926">
        <f t="shared" si="13"/>
        <v>57</v>
      </c>
      <c r="V171" s="927">
        <f t="shared" si="14"/>
        <v>5.75</v>
      </c>
      <c r="W171" s="837">
        <v>57</v>
      </c>
    </row>
    <row r="172" spans="1:23" ht="14.4" customHeight="1" x14ac:dyDescent="0.3">
      <c r="A172" s="933" t="s">
        <v>6284</v>
      </c>
      <c r="B172" s="926">
        <v>1</v>
      </c>
      <c r="C172" s="928">
        <v>1.66</v>
      </c>
      <c r="D172" s="881">
        <v>34</v>
      </c>
      <c r="E172" s="929">
        <v>1</v>
      </c>
      <c r="F172" s="930">
        <v>2.79</v>
      </c>
      <c r="G172" s="848">
        <v>46</v>
      </c>
      <c r="H172" s="921"/>
      <c r="I172" s="920"/>
      <c r="J172" s="836"/>
      <c r="K172" s="922">
        <v>1.05</v>
      </c>
      <c r="L172" s="921">
        <v>3</v>
      </c>
      <c r="M172" s="921">
        <v>27</v>
      </c>
      <c r="N172" s="923">
        <v>9</v>
      </c>
      <c r="O172" s="921" t="s">
        <v>5983</v>
      </c>
      <c r="P172" s="924" t="s">
        <v>6285</v>
      </c>
      <c r="Q172" s="925">
        <f t="shared" si="10"/>
        <v>-1</v>
      </c>
      <c r="R172" s="925">
        <f t="shared" si="10"/>
        <v>-1.66</v>
      </c>
      <c r="S172" s="926" t="str">
        <f t="shared" si="11"/>
        <v/>
      </c>
      <c r="T172" s="926" t="str">
        <f t="shared" si="12"/>
        <v/>
      </c>
      <c r="U172" s="926" t="str">
        <f t="shared" si="13"/>
        <v/>
      </c>
      <c r="V172" s="927" t="str">
        <f t="shared" si="14"/>
        <v/>
      </c>
      <c r="W172" s="837"/>
    </row>
    <row r="173" spans="1:23" ht="14.4" customHeight="1" x14ac:dyDescent="0.3">
      <c r="A173" s="935" t="s">
        <v>6286</v>
      </c>
      <c r="B173" s="866">
        <v>1</v>
      </c>
      <c r="C173" s="867">
        <v>2.78</v>
      </c>
      <c r="D173" s="868">
        <v>68</v>
      </c>
      <c r="E173" s="885"/>
      <c r="F173" s="854"/>
      <c r="G173" s="855"/>
      <c r="H173" s="860"/>
      <c r="I173" s="854"/>
      <c r="J173" s="855"/>
      <c r="K173" s="859">
        <v>0.87</v>
      </c>
      <c r="L173" s="860">
        <v>3</v>
      </c>
      <c r="M173" s="860">
        <v>30</v>
      </c>
      <c r="N173" s="861">
        <v>10</v>
      </c>
      <c r="O173" s="860" t="s">
        <v>5983</v>
      </c>
      <c r="P173" s="886" t="s">
        <v>6287</v>
      </c>
      <c r="Q173" s="862">
        <f t="shared" si="10"/>
        <v>-1</v>
      </c>
      <c r="R173" s="862">
        <f t="shared" si="10"/>
        <v>-2.78</v>
      </c>
      <c r="S173" s="882" t="str">
        <f t="shared" si="11"/>
        <v/>
      </c>
      <c r="T173" s="882" t="str">
        <f t="shared" si="12"/>
        <v/>
      </c>
      <c r="U173" s="882" t="str">
        <f t="shared" si="13"/>
        <v/>
      </c>
      <c r="V173" s="887" t="str">
        <f t="shared" si="14"/>
        <v/>
      </c>
      <c r="W173" s="863"/>
    </row>
    <row r="174" spans="1:23" ht="14.4" customHeight="1" x14ac:dyDescent="0.3">
      <c r="A174" s="935" t="s">
        <v>6288</v>
      </c>
      <c r="B174" s="882"/>
      <c r="C174" s="883"/>
      <c r="D174" s="884"/>
      <c r="E174" s="885">
        <v>1</v>
      </c>
      <c r="F174" s="854">
        <v>0.49</v>
      </c>
      <c r="G174" s="855">
        <v>17</v>
      </c>
      <c r="H174" s="856">
        <v>1</v>
      </c>
      <c r="I174" s="857">
        <v>0.83</v>
      </c>
      <c r="J174" s="858">
        <v>25</v>
      </c>
      <c r="K174" s="859">
        <v>0.28000000000000003</v>
      </c>
      <c r="L174" s="860">
        <v>1</v>
      </c>
      <c r="M174" s="860">
        <v>12</v>
      </c>
      <c r="N174" s="861">
        <v>4</v>
      </c>
      <c r="O174" s="860" t="s">
        <v>5983</v>
      </c>
      <c r="P174" s="886" t="s">
        <v>6289</v>
      </c>
      <c r="Q174" s="862">
        <f t="shared" si="10"/>
        <v>1</v>
      </c>
      <c r="R174" s="862">
        <f t="shared" si="10"/>
        <v>0.83</v>
      </c>
      <c r="S174" s="882">
        <f t="shared" si="11"/>
        <v>4</v>
      </c>
      <c r="T174" s="882">
        <f t="shared" si="12"/>
        <v>25</v>
      </c>
      <c r="U174" s="882">
        <f t="shared" si="13"/>
        <v>21</v>
      </c>
      <c r="V174" s="887">
        <f t="shared" si="14"/>
        <v>6.25</v>
      </c>
      <c r="W174" s="863">
        <v>21</v>
      </c>
    </row>
    <row r="175" spans="1:23" ht="14.4" customHeight="1" x14ac:dyDescent="0.3">
      <c r="A175" s="933" t="s">
        <v>6290</v>
      </c>
      <c r="B175" s="926"/>
      <c r="C175" s="928"/>
      <c r="D175" s="881"/>
      <c r="E175" s="919"/>
      <c r="F175" s="920"/>
      <c r="G175" s="836"/>
      <c r="H175" s="929">
        <v>1</v>
      </c>
      <c r="I175" s="930">
        <v>1.06</v>
      </c>
      <c r="J175" s="849">
        <v>28</v>
      </c>
      <c r="K175" s="922">
        <v>0.39</v>
      </c>
      <c r="L175" s="921">
        <v>2</v>
      </c>
      <c r="M175" s="921">
        <v>15</v>
      </c>
      <c r="N175" s="923">
        <v>5</v>
      </c>
      <c r="O175" s="921" t="s">
        <v>5983</v>
      </c>
      <c r="P175" s="924" t="s">
        <v>6291</v>
      </c>
      <c r="Q175" s="925">
        <f t="shared" si="10"/>
        <v>1</v>
      </c>
      <c r="R175" s="925">
        <f t="shared" si="10"/>
        <v>1.06</v>
      </c>
      <c r="S175" s="926">
        <f t="shared" si="11"/>
        <v>5</v>
      </c>
      <c r="T175" s="926">
        <f t="shared" si="12"/>
        <v>28</v>
      </c>
      <c r="U175" s="926">
        <f t="shared" si="13"/>
        <v>23</v>
      </c>
      <c r="V175" s="927">
        <f t="shared" si="14"/>
        <v>5.6</v>
      </c>
      <c r="W175" s="837">
        <v>23</v>
      </c>
    </row>
    <row r="176" spans="1:23" ht="14.4" customHeight="1" x14ac:dyDescent="0.3">
      <c r="A176" s="935" t="s">
        <v>6292</v>
      </c>
      <c r="B176" s="882">
        <v>5</v>
      </c>
      <c r="C176" s="883">
        <v>4.3499999999999996</v>
      </c>
      <c r="D176" s="884">
        <v>24.6</v>
      </c>
      <c r="E176" s="885">
        <v>2</v>
      </c>
      <c r="F176" s="854">
        <v>0.61</v>
      </c>
      <c r="G176" s="855">
        <v>5.5</v>
      </c>
      <c r="H176" s="856">
        <v>5</v>
      </c>
      <c r="I176" s="857">
        <v>4.96</v>
      </c>
      <c r="J176" s="858">
        <v>20.6</v>
      </c>
      <c r="K176" s="859">
        <v>0.31</v>
      </c>
      <c r="L176" s="860">
        <v>1</v>
      </c>
      <c r="M176" s="860">
        <v>12</v>
      </c>
      <c r="N176" s="861">
        <v>4</v>
      </c>
      <c r="O176" s="860" t="s">
        <v>5983</v>
      </c>
      <c r="P176" s="886" t="s">
        <v>6293</v>
      </c>
      <c r="Q176" s="862">
        <f t="shared" si="10"/>
        <v>0</v>
      </c>
      <c r="R176" s="862">
        <f t="shared" si="10"/>
        <v>0.61000000000000032</v>
      </c>
      <c r="S176" s="882">
        <f t="shared" si="11"/>
        <v>20</v>
      </c>
      <c r="T176" s="882">
        <f t="shared" si="12"/>
        <v>103</v>
      </c>
      <c r="U176" s="882">
        <f t="shared" si="13"/>
        <v>83</v>
      </c>
      <c r="V176" s="887">
        <f t="shared" si="14"/>
        <v>5.15</v>
      </c>
      <c r="W176" s="863">
        <v>83</v>
      </c>
    </row>
    <row r="177" spans="1:23" ht="14.4" customHeight="1" x14ac:dyDescent="0.3">
      <c r="A177" s="933" t="s">
        <v>6294</v>
      </c>
      <c r="B177" s="926">
        <v>1</v>
      </c>
      <c r="C177" s="928">
        <v>1.07</v>
      </c>
      <c r="D177" s="881">
        <v>25</v>
      </c>
      <c r="E177" s="919">
        <v>5</v>
      </c>
      <c r="F177" s="920">
        <v>6.96</v>
      </c>
      <c r="G177" s="836">
        <v>29</v>
      </c>
      <c r="H177" s="929">
        <v>4</v>
      </c>
      <c r="I177" s="930">
        <v>5.69</v>
      </c>
      <c r="J177" s="849">
        <v>32.799999999999997</v>
      </c>
      <c r="K177" s="922">
        <v>0.46</v>
      </c>
      <c r="L177" s="921">
        <v>2</v>
      </c>
      <c r="M177" s="921">
        <v>15</v>
      </c>
      <c r="N177" s="923">
        <v>5</v>
      </c>
      <c r="O177" s="921" t="s">
        <v>5983</v>
      </c>
      <c r="P177" s="924" t="s">
        <v>6295</v>
      </c>
      <c r="Q177" s="925">
        <f t="shared" si="10"/>
        <v>3</v>
      </c>
      <c r="R177" s="925">
        <f t="shared" si="10"/>
        <v>4.62</v>
      </c>
      <c r="S177" s="926">
        <f t="shared" si="11"/>
        <v>20</v>
      </c>
      <c r="T177" s="926">
        <f t="shared" si="12"/>
        <v>131.19999999999999</v>
      </c>
      <c r="U177" s="926">
        <f t="shared" si="13"/>
        <v>111.19999999999999</v>
      </c>
      <c r="V177" s="927">
        <f t="shared" si="14"/>
        <v>6.56</v>
      </c>
      <c r="W177" s="837">
        <v>111</v>
      </c>
    </row>
    <row r="178" spans="1:23" ht="14.4" customHeight="1" x14ac:dyDescent="0.3">
      <c r="A178" s="933" t="s">
        <v>6296</v>
      </c>
      <c r="B178" s="926">
        <v>2</v>
      </c>
      <c r="C178" s="928">
        <v>5.42</v>
      </c>
      <c r="D178" s="881">
        <v>55</v>
      </c>
      <c r="E178" s="919"/>
      <c r="F178" s="920"/>
      <c r="G178" s="836"/>
      <c r="H178" s="929">
        <v>3</v>
      </c>
      <c r="I178" s="930">
        <v>2.62</v>
      </c>
      <c r="J178" s="849">
        <v>20</v>
      </c>
      <c r="K178" s="922">
        <v>0.86</v>
      </c>
      <c r="L178" s="921">
        <v>3</v>
      </c>
      <c r="M178" s="921">
        <v>27</v>
      </c>
      <c r="N178" s="923">
        <v>9</v>
      </c>
      <c r="O178" s="921" t="s">
        <v>5983</v>
      </c>
      <c r="P178" s="924" t="s">
        <v>6297</v>
      </c>
      <c r="Q178" s="925">
        <f t="shared" si="10"/>
        <v>1</v>
      </c>
      <c r="R178" s="925">
        <f t="shared" si="10"/>
        <v>-2.8</v>
      </c>
      <c r="S178" s="926">
        <f t="shared" si="11"/>
        <v>27</v>
      </c>
      <c r="T178" s="926">
        <f t="shared" si="12"/>
        <v>60</v>
      </c>
      <c r="U178" s="926">
        <f t="shared" si="13"/>
        <v>33</v>
      </c>
      <c r="V178" s="927">
        <f t="shared" si="14"/>
        <v>2.2222222222222223</v>
      </c>
      <c r="W178" s="837">
        <v>33</v>
      </c>
    </row>
    <row r="179" spans="1:23" ht="14.4" customHeight="1" x14ac:dyDescent="0.3">
      <c r="A179" s="935" t="s">
        <v>6298</v>
      </c>
      <c r="B179" s="882"/>
      <c r="C179" s="883"/>
      <c r="D179" s="884"/>
      <c r="E179" s="856">
        <v>1</v>
      </c>
      <c r="F179" s="857">
        <v>5.35</v>
      </c>
      <c r="G179" s="864">
        <v>24</v>
      </c>
      <c r="H179" s="860"/>
      <c r="I179" s="854"/>
      <c r="J179" s="855"/>
      <c r="K179" s="859">
        <v>5.35</v>
      </c>
      <c r="L179" s="860">
        <v>5</v>
      </c>
      <c r="M179" s="860">
        <v>45</v>
      </c>
      <c r="N179" s="861">
        <v>15</v>
      </c>
      <c r="O179" s="860" t="s">
        <v>5983</v>
      </c>
      <c r="P179" s="886" t="s">
        <v>6299</v>
      </c>
      <c r="Q179" s="862">
        <f t="shared" si="10"/>
        <v>0</v>
      </c>
      <c r="R179" s="862">
        <f t="shared" si="10"/>
        <v>0</v>
      </c>
      <c r="S179" s="882" t="str">
        <f t="shared" si="11"/>
        <v/>
      </c>
      <c r="T179" s="882" t="str">
        <f t="shared" si="12"/>
        <v/>
      </c>
      <c r="U179" s="882" t="str">
        <f t="shared" si="13"/>
        <v/>
      </c>
      <c r="V179" s="887" t="str">
        <f t="shared" si="14"/>
        <v/>
      </c>
      <c r="W179" s="863"/>
    </row>
    <row r="180" spans="1:23" ht="14.4" customHeight="1" x14ac:dyDescent="0.3">
      <c r="A180" s="935" t="s">
        <v>6300</v>
      </c>
      <c r="B180" s="882"/>
      <c r="C180" s="883"/>
      <c r="D180" s="884"/>
      <c r="E180" s="856">
        <v>1</v>
      </c>
      <c r="F180" s="857">
        <v>2.1800000000000002</v>
      </c>
      <c r="G180" s="864">
        <v>27</v>
      </c>
      <c r="H180" s="860"/>
      <c r="I180" s="854"/>
      <c r="J180" s="855"/>
      <c r="K180" s="859">
        <v>2.1800000000000002</v>
      </c>
      <c r="L180" s="860">
        <v>4</v>
      </c>
      <c r="M180" s="860">
        <v>36</v>
      </c>
      <c r="N180" s="861">
        <v>12</v>
      </c>
      <c r="O180" s="860" t="s">
        <v>5983</v>
      </c>
      <c r="P180" s="886" t="s">
        <v>6301</v>
      </c>
      <c r="Q180" s="862">
        <f t="shared" si="10"/>
        <v>0</v>
      </c>
      <c r="R180" s="862">
        <f t="shared" si="10"/>
        <v>0</v>
      </c>
      <c r="S180" s="882" t="str">
        <f t="shared" si="11"/>
        <v/>
      </c>
      <c r="T180" s="882" t="str">
        <f t="shared" si="12"/>
        <v/>
      </c>
      <c r="U180" s="882" t="str">
        <f t="shared" si="13"/>
        <v/>
      </c>
      <c r="V180" s="887" t="str">
        <f t="shared" si="14"/>
        <v/>
      </c>
      <c r="W180" s="863"/>
    </row>
    <row r="181" spans="1:23" ht="14.4" customHeight="1" x14ac:dyDescent="0.3">
      <c r="A181" s="935" t="s">
        <v>6302</v>
      </c>
      <c r="B181" s="882"/>
      <c r="C181" s="883"/>
      <c r="D181" s="884"/>
      <c r="E181" s="856">
        <v>2</v>
      </c>
      <c r="F181" s="857">
        <v>7.54</v>
      </c>
      <c r="G181" s="864">
        <v>38</v>
      </c>
      <c r="H181" s="860"/>
      <c r="I181" s="854"/>
      <c r="J181" s="855"/>
      <c r="K181" s="859">
        <v>3.77</v>
      </c>
      <c r="L181" s="860">
        <v>6</v>
      </c>
      <c r="M181" s="860">
        <v>54</v>
      </c>
      <c r="N181" s="861">
        <v>18</v>
      </c>
      <c r="O181" s="860" t="s">
        <v>5983</v>
      </c>
      <c r="P181" s="886" t="s">
        <v>6303</v>
      </c>
      <c r="Q181" s="862">
        <f t="shared" si="10"/>
        <v>0</v>
      </c>
      <c r="R181" s="862">
        <f t="shared" si="10"/>
        <v>0</v>
      </c>
      <c r="S181" s="882" t="str">
        <f t="shared" si="11"/>
        <v/>
      </c>
      <c r="T181" s="882" t="str">
        <f t="shared" si="12"/>
        <v/>
      </c>
      <c r="U181" s="882" t="str">
        <f t="shared" si="13"/>
        <v/>
      </c>
      <c r="V181" s="887" t="str">
        <f t="shared" si="14"/>
        <v/>
      </c>
      <c r="W181" s="863"/>
    </row>
    <row r="182" spans="1:23" ht="14.4" customHeight="1" x14ac:dyDescent="0.3">
      <c r="A182" s="935" t="s">
        <v>6304</v>
      </c>
      <c r="B182" s="882"/>
      <c r="C182" s="883"/>
      <c r="D182" s="884"/>
      <c r="E182" s="856">
        <v>1</v>
      </c>
      <c r="F182" s="857">
        <v>2.0099999999999998</v>
      </c>
      <c r="G182" s="864">
        <v>37</v>
      </c>
      <c r="H182" s="860"/>
      <c r="I182" s="854"/>
      <c r="J182" s="855"/>
      <c r="K182" s="859">
        <v>0.49</v>
      </c>
      <c r="L182" s="860">
        <v>2</v>
      </c>
      <c r="M182" s="860">
        <v>21</v>
      </c>
      <c r="N182" s="861">
        <v>7</v>
      </c>
      <c r="O182" s="860" t="s">
        <v>5983</v>
      </c>
      <c r="P182" s="886" t="s">
        <v>6305</v>
      </c>
      <c r="Q182" s="862">
        <f t="shared" si="10"/>
        <v>0</v>
      </c>
      <c r="R182" s="862">
        <f t="shared" si="10"/>
        <v>0</v>
      </c>
      <c r="S182" s="882" t="str">
        <f t="shared" si="11"/>
        <v/>
      </c>
      <c r="T182" s="882" t="str">
        <f t="shared" si="12"/>
        <v/>
      </c>
      <c r="U182" s="882" t="str">
        <f t="shared" si="13"/>
        <v/>
      </c>
      <c r="V182" s="887" t="str">
        <f t="shared" si="14"/>
        <v/>
      </c>
      <c r="W182" s="863"/>
    </row>
    <row r="183" spans="1:23" ht="14.4" customHeight="1" x14ac:dyDescent="0.3">
      <c r="A183" s="933" t="s">
        <v>6306</v>
      </c>
      <c r="B183" s="926"/>
      <c r="C183" s="928"/>
      <c r="D183" s="881"/>
      <c r="E183" s="929">
        <v>1</v>
      </c>
      <c r="F183" s="930">
        <v>0.61</v>
      </c>
      <c r="G183" s="848">
        <v>22</v>
      </c>
      <c r="H183" s="921">
        <v>1</v>
      </c>
      <c r="I183" s="920">
        <v>2.13</v>
      </c>
      <c r="J183" s="849">
        <v>47</v>
      </c>
      <c r="K183" s="922">
        <v>0.61</v>
      </c>
      <c r="L183" s="921">
        <v>3</v>
      </c>
      <c r="M183" s="921">
        <v>24</v>
      </c>
      <c r="N183" s="923">
        <v>8</v>
      </c>
      <c r="O183" s="921" t="s">
        <v>5983</v>
      </c>
      <c r="P183" s="924" t="s">
        <v>6307</v>
      </c>
      <c r="Q183" s="925">
        <f t="shared" si="10"/>
        <v>1</v>
      </c>
      <c r="R183" s="925">
        <f t="shared" si="10"/>
        <v>2.13</v>
      </c>
      <c r="S183" s="926">
        <f t="shared" si="11"/>
        <v>8</v>
      </c>
      <c r="T183" s="926">
        <f t="shared" si="12"/>
        <v>47</v>
      </c>
      <c r="U183" s="926">
        <f t="shared" si="13"/>
        <v>39</v>
      </c>
      <c r="V183" s="927">
        <f t="shared" si="14"/>
        <v>5.875</v>
      </c>
      <c r="W183" s="837">
        <v>39</v>
      </c>
    </row>
    <row r="184" spans="1:23" ht="14.4" customHeight="1" x14ac:dyDescent="0.3">
      <c r="A184" s="935" t="s">
        <v>6308</v>
      </c>
      <c r="B184" s="882">
        <v>1</v>
      </c>
      <c r="C184" s="883">
        <v>0.61</v>
      </c>
      <c r="D184" s="884">
        <v>9</v>
      </c>
      <c r="E184" s="856">
        <v>1</v>
      </c>
      <c r="F184" s="857">
        <v>1.22</v>
      </c>
      <c r="G184" s="864">
        <v>30</v>
      </c>
      <c r="H184" s="860"/>
      <c r="I184" s="854"/>
      <c r="J184" s="855"/>
      <c r="K184" s="859">
        <v>0.61</v>
      </c>
      <c r="L184" s="860">
        <v>2</v>
      </c>
      <c r="M184" s="860">
        <v>21</v>
      </c>
      <c r="N184" s="861">
        <v>7</v>
      </c>
      <c r="O184" s="860" t="s">
        <v>5983</v>
      </c>
      <c r="P184" s="886" t="s">
        <v>6309</v>
      </c>
      <c r="Q184" s="862">
        <f t="shared" si="10"/>
        <v>-1</v>
      </c>
      <c r="R184" s="862">
        <f t="shared" si="10"/>
        <v>-0.61</v>
      </c>
      <c r="S184" s="882" t="str">
        <f t="shared" si="11"/>
        <v/>
      </c>
      <c r="T184" s="882" t="str">
        <f t="shared" si="12"/>
        <v/>
      </c>
      <c r="U184" s="882" t="str">
        <f t="shared" si="13"/>
        <v/>
      </c>
      <c r="V184" s="887" t="str">
        <f t="shared" si="14"/>
        <v/>
      </c>
      <c r="W184" s="863"/>
    </row>
    <row r="185" spans="1:23" ht="14.4" customHeight="1" x14ac:dyDescent="0.3">
      <c r="A185" s="935" t="s">
        <v>6310</v>
      </c>
      <c r="B185" s="882">
        <v>1</v>
      </c>
      <c r="C185" s="883">
        <v>1.02</v>
      </c>
      <c r="D185" s="884">
        <v>29</v>
      </c>
      <c r="E185" s="856">
        <v>4</v>
      </c>
      <c r="F185" s="857">
        <v>8.65</v>
      </c>
      <c r="G185" s="864">
        <v>40.299999999999997</v>
      </c>
      <c r="H185" s="860">
        <v>2</v>
      </c>
      <c r="I185" s="854">
        <v>2.0099999999999998</v>
      </c>
      <c r="J185" s="858">
        <v>27.5</v>
      </c>
      <c r="K185" s="859">
        <v>0.89</v>
      </c>
      <c r="L185" s="860">
        <v>3</v>
      </c>
      <c r="M185" s="860">
        <v>27</v>
      </c>
      <c r="N185" s="861">
        <v>9</v>
      </c>
      <c r="O185" s="860" t="s">
        <v>5983</v>
      </c>
      <c r="P185" s="886" t="s">
        <v>6311</v>
      </c>
      <c r="Q185" s="862">
        <f t="shared" si="10"/>
        <v>1</v>
      </c>
      <c r="R185" s="862">
        <f t="shared" si="10"/>
        <v>0.98999999999999977</v>
      </c>
      <c r="S185" s="882">
        <f t="shared" si="11"/>
        <v>18</v>
      </c>
      <c r="T185" s="882">
        <f t="shared" si="12"/>
        <v>55</v>
      </c>
      <c r="U185" s="882">
        <f t="shared" si="13"/>
        <v>37</v>
      </c>
      <c r="V185" s="887">
        <f t="shared" si="14"/>
        <v>3.0555555555555554</v>
      </c>
      <c r="W185" s="863">
        <v>37</v>
      </c>
    </row>
    <row r="186" spans="1:23" ht="14.4" customHeight="1" x14ac:dyDescent="0.3">
      <c r="A186" s="933" t="s">
        <v>6312</v>
      </c>
      <c r="B186" s="926"/>
      <c r="C186" s="928"/>
      <c r="D186" s="881"/>
      <c r="E186" s="929">
        <v>1</v>
      </c>
      <c r="F186" s="930">
        <v>2.25</v>
      </c>
      <c r="G186" s="848">
        <v>36</v>
      </c>
      <c r="H186" s="921">
        <v>2</v>
      </c>
      <c r="I186" s="920">
        <v>5.87</v>
      </c>
      <c r="J186" s="849">
        <v>36.5</v>
      </c>
      <c r="K186" s="922">
        <v>2.25</v>
      </c>
      <c r="L186" s="921">
        <v>5</v>
      </c>
      <c r="M186" s="921">
        <v>42</v>
      </c>
      <c r="N186" s="923">
        <v>14</v>
      </c>
      <c r="O186" s="921" t="s">
        <v>5983</v>
      </c>
      <c r="P186" s="924" t="s">
        <v>6313</v>
      </c>
      <c r="Q186" s="925">
        <f t="shared" si="10"/>
        <v>2</v>
      </c>
      <c r="R186" s="925">
        <f t="shared" si="10"/>
        <v>5.87</v>
      </c>
      <c r="S186" s="926">
        <f t="shared" si="11"/>
        <v>28</v>
      </c>
      <c r="T186" s="926">
        <f t="shared" si="12"/>
        <v>73</v>
      </c>
      <c r="U186" s="926">
        <f t="shared" si="13"/>
        <v>45</v>
      </c>
      <c r="V186" s="927">
        <f t="shared" si="14"/>
        <v>2.6071428571428572</v>
      </c>
      <c r="W186" s="837">
        <v>45</v>
      </c>
    </row>
    <row r="187" spans="1:23" ht="14.4" customHeight="1" x14ac:dyDescent="0.3">
      <c r="A187" s="935" t="s">
        <v>6314</v>
      </c>
      <c r="B187" s="866">
        <v>1</v>
      </c>
      <c r="C187" s="867">
        <v>1.31</v>
      </c>
      <c r="D187" s="868">
        <v>34</v>
      </c>
      <c r="E187" s="885"/>
      <c r="F187" s="854"/>
      <c r="G187" s="855"/>
      <c r="H187" s="860">
        <v>1</v>
      </c>
      <c r="I187" s="854">
        <v>0.69</v>
      </c>
      <c r="J187" s="858">
        <v>25</v>
      </c>
      <c r="K187" s="859">
        <v>0.65</v>
      </c>
      <c r="L187" s="860">
        <v>3</v>
      </c>
      <c r="M187" s="860">
        <v>24</v>
      </c>
      <c r="N187" s="861">
        <v>8</v>
      </c>
      <c r="O187" s="860" t="s">
        <v>5983</v>
      </c>
      <c r="P187" s="886" t="s">
        <v>6315</v>
      </c>
      <c r="Q187" s="862">
        <f t="shared" si="10"/>
        <v>0</v>
      </c>
      <c r="R187" s="862">
        <f t="shared" si="10"/>
        <v>-0.62000000000000011</v>
      </c>
      <c r="S187" s="882">
        <f t="shared" si="11"/>
        <v>8</v>
      </c>
      <c r="T187" s="882">
        <f t="shared" si="12"/>
        <v>25</v>
      </c>
      <c r="U187" s="882">
        <f t="shared" si="13"/>
        <v>17</v>
      </c>
      <c r="V187" s="887">
        <f t="shared" si="14"/>
        <v>3.125</v>
      </c>
      <c r="W187" s="863">
        <v>17</v>
      </c>
    </row>
    <row r="188" spans="1:23" ht="14.4" customHeight="1" x14ac:dyDescent="0.3">
      <c r="A188" s="933" t="s">
        <v>6316</v>
      </c>
      <c r="B188" s="917">
        <v>2</v>
      </c>
      <c r="C188" s="918">
        <v>2.42</v>
      </c>
      <c r="D188" s="835">
        <v>23.5</v>
      </c>
      <c r="E188" s="919"/>
      <c r="F188" s="920"/>
      <c r="G188" s="836"/>
      <c r="H188" s="921"/>
      <c r="I188" s="920"/>
      <c r="J188" s="836"/>
      <c r="K188" s="922">
        <v>1.06</v>
      </c>
      <c r="L188" s="921">
        <v>4</v>
      </c>
      <c r="M188" s="921">
        <v>33</v>
      </c>
      <c r="N188" s="923">
        <v>11</v>
      </c>
      <c r="O188" s="921" t="s">
        <v>5983</v>
      </c>
      <c r="P188" s="924" t="s">
        <v>6315</v>
      </c>
      <c r="Q188" s="925">
        <f t="shared" si="10"/>
        <v>-2</v>
      </c>
      <c r="R188" s="925">
        <f t="shared" si="10"/>
        <v>-2.42</v>
      </c>
      <c r="S188" s="926" t="str">
        <f t="shared" si="11"/>
        <v/>
      </c>
      <c r="T188" s="926" t="str">
        <f t="shared" si="12"/>
        <v/>
      </c>
      <c r="U188" s="926" t="str">
        <f t="shared" si="13"/>
        <v/>
      </c>
      <c r="V188" s="927" t="str">
        <f t="shared" si="14"/>
        <v/>
      </c>
      <c r="W188" s="837"/>
    </row>
    <row r="189" spans="1:23" ht="14.4" customHeight="1" x14ac:dyDescent="0.3">
      <c r="A189" s="935" t="s">
        <v>6317</v>
      </c>
      <c r="B189" s="882">
        <v>3</v>
      </c>
      <c r="C189" s="883">
        <v>4.54</v>
      </c>
      <c r="D189" s="884">
        <v>32</v>
      </c>
      <c r="E189" s="856">
        <v>1</v>
      </c>
      <c r="F189" s="857">
        <v>0.86</v>
      </c>
      <c r="G189" s="864">
        <v>21</v>
      </c>
      <c r="H189" s="860">
        <v>1</v>
      </c>
      <c r="I189" s="854">
        <v>0.88</v>
      </c>
      <c r="J189" s="858">
        <v>21</v>
      </c>
      <c r="K189" s="859">
        <v>0.47</v>
      </c>
      <c r="L189" s="860">
        <v>2</v>
      </c>
      <c r="M189" s="860">
        <v>15</v>
      </c>
      <c r="N189" s="861">
        <v>5</v>
      </c>
      <c r="O189" s="860" t="s">
        <v>5983</v>
      </c>
      <c r="P189" s="886" t="s">
        <v>6318</v>
      </c>
      <c r="Q189" s="862">
        <f t="shared" si="10"/>
        <v>-2</v>
      </c>
      <c r="R189" s="862">
        <f t="shared" si="10"/>
        <v>-3.66</v>
      </c>
      <c r="S189" s="882">
        <f t="shared" si="11"/>
        <v>5</v>
      </c>
      <c r="T189" s="882">
        <f t="shared" si="12"/>
        <v>21</v>
      </c>
      <c r="U189" s="882">
        <f t="shared" si="13"/>
        <v>16</v>
      </c>
      <c r="V189" s="887">
        <f t="shared" si="14"/>
        <v>4.2</v>
      </c>
      <c r="W189" s="863">
        <v>16</v>
      </c>
    </row>
    <row r="190" spans="1:23" ht="14.4" customHeight="1" x14ac:dyDescent="0.3">
      <c r="A190" s="933" t="s">
        <v>6319</v>
      </c>
      <c r="B190" s="926">
        <v>3</v>
      </c>
      <c r="C190" s="928">
        <v>3.23</v>
      </c>
      <c r="D190" s="881">
        <v>24.3</v>
      </c>
      <c r="E190" s="929">
        <v>10</v>
      </c>
      <c r="F190" s="930">
        <v>13.38</v>
      </c>
      <c r="G190" s="848">
        <v>32.799999999999997</v>
      </c>
      <c r="H190" s="921">
        <v>4</v>
      </c>
      <c r="I190" s="920">
        <v>4.88</v>
      </c>
      <c r="J190" s="849">
        <v>31</v>
      </c>
      <c r="K190" s="922">
        <v>0.66</v>
      </c>
      <c r="L190" s="921">
        <v>3</v>
      </c>
      <c r="M190" s="921">
        <v>24</v>
      </c>
      <c r="N190" s="923">
        <v>8</v>
      </c>
      <c r="O190" s="921" t="s">
        <v>5983</v>
      </c>
      <c r="P190" s="924" t="s">
        <v>6320</v>
      </c>
      <c r="Q190" s="925">
        <f t="shared" si="10"/>
        <v>1</v>
      </c>
      <c r="R190" s="925">
        <f t="shared" si="10"/>
        <v>1.65</v>
      </c>
      <c r="S190" s="926">
        <f t="shared" si="11"/>
        <v>32</v>
      </c>
      <c r="T190" s="926">
        <f t="shared" si="12"/>
        <v>124</v>
      </c>
      <c r="U190" s="926">
        <f t="shared" si="13"/>
        <v>92</v>
      </c>
      <c r="V190" s="927">
        <f t="shared" si="14"/>
        <v>3.875</v>
      </c>
      <c r="W190" s="837">
        <v>92</v>
      </c>
    </row>
    <row r="191" spans="1:23" ht="14.4" customHeight="1" x14ac:dyDescent="0.3">
      <c r="A191" s="933" t="s">
        <v>6321</v>
      </c>
      <c r="B191" s="926">
        <v>3</v>
      </c>
      <c r="C191" s="928">
        <v>6.04</v>
      </c>
      <c r="D191" s="881">
        <v>43</v>
      </c>
      <c r="E191" s="929">
        <v>3</v>
      </c>
      <c r="F191" s="930">
        <v>5.44</v>
      </c>
      <c r="G191" s="848">
        <v>40.299999999999997</v>
      </c>
      <c r="H191" s="921">
        <v>6</v>
      </c>
      <c r="I191" s="920">
        <v>12.11</v>
      </c>
      <c r="J191" s="849">
        <v>42.2</v>
      </c>
      <c r="K191" s="922">
        <v>1.07</v>
      </c>
      <c r="L191" s="921">
        <v>3</v>
      </c>
      <c r="M191" s="921">
        <v>30</v>
      </c>
      <c r="N191" s="923">
        <v>10</v>
      </c>
      <c r="O191" s="921" t="s">
        <v>5983</v>
      </c>
      <c r="P191" s="924" t="s">
        <v>6322</v>
      </c>
      <c r="Q191" s="925">
        <f t="shared" si="10"/>
        <v>3</v>
      </c>
      <c r="R191" s="925">
        <f t="shared" si="10"/>
        <v>6.0699999999999994</v>
      </c>
      <c r="S191" s="926">
        <f t="shared" si="11"/>
        <v>60</v>
      </c>
      <c r="T191" s="926">
        <f t="shared" si="12"/>
        <v>253.20000000000002</v>
      </c>
      <c r="U191" s="926">
        <f t="shared" si="13"/>
        <v>193.20000000000002</v>
      </c>
      <c r="V191" s="927">
        <f t="shared" si="14"/>
        <v>4.2200000000000006</v>
      </c>
      <c r="W191" s="837">
        <v>193</v>
      </c>
    </row>
    <row r="192" spans="1:23" ht="14.4" customHeight="1" x14ac:dyDescent="0.3">
      <c r="A192" s="935" t="s">
        <v>6323</v>
      </c>
      <c r="B192" s="866">
        <v>4</v>
      </c>
      <c r="C192" s="867">
        <v>22.08</v>
      </c>
      <c r="D192" s="868">
        <v>29</v>
      </c>
      <c r="E192" s="885">
        <v>2</v>
      </c>
      <c r="F192" s="854">
        <v>13.63</v>
      </c>
      <c r="G192" s="855">
        <v>36.5</v>
      </c>
      <c r="H192" s="860">
        <v>2</v>
      </c>
      <c r="I192" s="854">
        <v>10.16</v>
      </c>
      <c r="J192" s="858">
        <v>29</v>
      </c>
      <c r="K192" s="859">
        <v>4.99</v>
      </c>
      <c r="L192" s="860">
        <v>3</v>
      </c>
      <c r="M192" s="860">
        <v>27</v>
      </c>
      <c r="N192" s="861">
        <v>9</v>
      </c>
      <c r="O192" s="860" t="s">
        <v>5983</v>
      </c>
      <c r="P192" s="886" t="s">
        <v>6324</v>
      </c>
      <c r="Q192" s="862">
        <f t="shared" si="10"/>
        <v>-2</v>
      </c>
      <c r="R192" s="862">
        <f t="shared" si="10"/>
        <v>-11.919999999999998</v>
      </c>
      <c r="S192" s="882">
        <f t="shared" si="11"/>
        <v>18</v>
      </c>
      <c r="T192" s="882">
        <f t="shared" si="12"/>
        <v>58</v>
      </c>
      <c r="U192" s="882">
        <f t="shared" si="13"/>
        <v>40</v>
      </c>
      <c r="V192" s="887">
        <f t="shared" si="14"/>
        <v>3.2222222222222223</v>
      </c>
      <c r="W192" s="863">
        <v>40</v>
      </c>
    </row>
    <row r="193" spans="1:23" ht="14.4" customHeight="1" x14ac:dyDescent="0.3">
      <c r="A193" s="933" t="s">
        <v>6325</v>
      </c>
      <c r="B193" s="917">
        <v>3</v>
      </c>
      <c r="C193" s="918">
        <v>30.47</v>
      </c>
      <c r="D193" s="835">
        <v>50</v>
      </c>
      <c r="E193" s="919">
        <v>3</v>
      </c>
      <c r="F193" s="920">
        <v>18.559999999999999</v>
      </c>
      <c r="G193" s="836">
        <v>28.7</v>
      </c>
      <c r="H193" s="921">
        <v>3</v>
      </c>
      <c r="I193" s="920">
        <v>26.33</v>
      </c>
      <c r="J193" s="849">
        <v>42.7</v>
      </c>
      <c r="K193" s="922">
        <v>5.18</v>
      </c>
      <c r="L193" s="921">
        <v>3</v>
      </c>
      <c r="M193" s="921">
        <v>27</v>
      </c>
      <c r="N193" s="923">
        <v>9</v>
      </c>
      <c r="O193" s="921" t="s">
        <v>5983</v>
      </c>
      <c r="P193" s="924" t="s">
        <v>6326</v>
      </c>
      <c r="Q193" s="925">
        <f t="shared" si="10"/>
        <v>0</v>
      </c>
      <c r="R193" s="925">
        <f t="shared" si="10"/>
        <v>-4.1400000000000006</v>
      </c>
      <c r="S193" s="926">
        <f t="shared" si="11"/>
        <v>27</v>
      </c>
      <c r="T193" s="926">
        <f t="shared" si="12"/>
        <v>128.10000000000002</v>
      </c>
      <c r="U193" s="926">
        <f t="shared" si="13"/>
        <v>101.10000000000002</v>
      </c>
      <c r="V193" s="927">
        <f t="shared" si="14"/>
        <v>4.7444444444444454</v>
      </c>
      <c r="W193" s="837">
        <v>101</v>
      </c>
    </row>
    <row r="194" spans="1:23" ht="14.4" customHeight="1" x14ac:dyDescent="0.3">
      <c r="A194" s="933" t="s">
        <v>6327</v>
      </c>
      <c r="B194" s="917"/>
      <c r="C194" s="918"/>
      <c r="D194" s="835"/>
      <c r="E194" s="919">
        <v>1</v>
      </c>
      <c r="F194" s="920">
        <v>7.41</v>
      </c>
      <c r="G194" s="836">
        <v>33</v>
      </c>
      <c r="H194" s="921"/>
      <c r="I194" s="920"/>
      <c r="J194" s="836"/>
      <c r="K194" s="922">
        <v>7.41</v>
      </c>
      <c r="L194" s="921">
        <v>5</v>
      </c>
      <c r="M194" s="921">
        <v>45</v>
      </c>
      <c r="N194" s="923">
        <v>15</v>
      </c>
      <c r="O194" s="921" t="s">
        <v>5983</v>
      </c>
      <c r="P194" s="924" t="s">
        <v>6328</v>
      </c>
      <c r="Q194" s="925">
        <f t="shared" si="10"/>
        <v>0</v>
      </c>
      <c r="R194" s="925">
        <f t="shared" si="10"/>
        <v>0</v>
      </c>
      <c r="S194" s="926" t="str">
        <f t="shared" si="11"/>
        <v/>
      </c>
      <c r="T194" s="926" t="str">
        <f t="shared" si="12"/>
        <v/>
      </c>
      <c r="U194" s="926" t="str">
        <f t="shared" si="13"/>
        <v/>
      </c>
      <c r="V194" s="927" t="str">
        <f t="shared" si="14"/>
        <v/>
      </c>
      <c r="W194" s="837"/>
    </row>
    <row r="195" spans="1:23" ht="14.4" customHeight="1" x14ac:dyDescent="0.3">
      <c r="A195" s="935" t="s">
        <v>6329</v>
      </c>
      <c r="B195" s="866">
        <v>13</v>
      </c>
      <c r="C195" s="867">
        <v>41.65</v>
      </c>
      <c r="D195" s="868">
        <v>28.9</v>
      </c>
      <c r="E195" s="885">
        <v>17</v>
      </c>
      <c r="F195" s="854">
        <v>54.62</v>
      </c>
      <c r="G195" s="855">
        <v>31.2</v>
      </c>
      <c r="H195" s="860">
        <v>9</v>
      </c>
      <c r="I195" s="854">
        <v>27.49</v>
      </c>
      <c r="J195" s="858">
        <v>25.3</v>
      </c>
      <c r="K195" s="859">
        <v>3.02</v>
      </c>
      <c r="L195" s="860">
        <v>4</v>
      </c>
      <c r="M195" s="860">
        <v>33</v>
      </c>
      <c r="N195" s="861">
        <v>11</v>
      </c>
      <c r="O195" s="860" t="s">
        <v>5725</v>
      </c>
      <c r="P195" s="886" t="s">
        <v>6330</v>
      </c>
      <c r="Q195" s="862">
        <f t="shared" si="10"/>
        <v>-4</v>
      </c>
      <c r="R195" s="862">
        <f t="shared" si="10"/>
        <v>-14.16</v>
      </c>
      <c r="S195" s="882">
        <f t="shared" si="11"/>
        <v>99</v>
      </c>
      <c r="T195" s="882">
        <f t="shared" si="12"/>
        <v>227.70000000000002</v>
      </c>
      <c r="U195" s="882">
        <f t="shared" si="13"/>
        <v>128.70000000000002</v>
      </c>
      <c r="V195" s="887">
        <f t="shared" si="14"/>
        <v>2.3000000000000003</v>
      </c>
      <c r="W195" s="863">
        <v>131</v>
      </c>
    </row>
    <row r="196" spans="1:23" ht="14.4" customHeight="1" x14ac:dyDescent="0.3">
      <c r="A196" s="933" t="s">
        <v>6331</v>
      </c>
      <c r="B196" s="917">
        <v>11</v>
      </c>
      <c r="C196" s="918">
        <v>34.49</v>
      </c>
      <c r="D196" s="835">
        <v>29.1</v>
      </c>
      <c r="E196" s="919">
        <v>11</v>
      </c>
      <c r="F196" s="920">
        <v>36.42</v>
      </c>
      <c r="G196" s="836">
        <v>33.5</v>
      </c>
      <c r="H196" s="921">
        <v>10</v>
      </c>
      <c r="I196" s="920">
        <v>32</v>
      </c>
      <c r="J196" s="849">
        <v>29.5</v>
      </c>
      <c r="K196" s="922">
        <v>3.11</v>
      </c>
      <c r="L196" s="921">
        <v>4</v>
      </c>
      <c r="M196" s="921">
        <v>39</v>
      </c>
      <c r="N196" s="923">
        <v>13</v>
      </c>
      <c r="O196" s="921" t="s">
        <v>5725</v>
      </c>
      <c r="P196" s="924" t="s">
        <v>6330</v>
      </c>
      <c r="Q196" s="925">
        <f t="shared" si="10"/>
        <v>-1</v>
      </c>
      <c r="R196" s="925">
        <f t="shared" si="10"/>
        <v>-2.490000000000002</v>
      </c>
      <c r="S196" s="926">
        <f t="shared" si="11"/>
        <v>130</v>
      </c>
      <c r="T196" s="926">
        <f t="shared" si="12"/>
        <v>295</v>
      </c>
      <c r="U196" s="926">
        <f t="shared" si="13"/>
        <v>165</v>
      </c>
      <c r="V196" s="927">
        <f t="shared" si="14"/>
        <v>2.2692307692307692</v>
      </c>
      <c r="W196" s="837">
        <v>165</v>
      </c>
    </row>
    <row r="197" spans="1:23" ht="14.4" customHeight="1" x14ac:dyDescent="0.3">
      <c r="A197" s="933" t="s">
        <v>6332</v>
      </c>
      <c r="B197" s="917">
        <v>7</v>
      </c>
      <c r="C197" s="918">
        <v>26.2</v>
      </c>
      <c r="D197" s="835">
        <v>30</v>
      </c>
      <c r="E197" s="919">
        <v>2</v>
      </c>
      <c r="F197" s="920">
        <v>7.43</v>
      </c>
      <c r="G197" s="836">
        <v>34</v>
      </c>
      <c r="H197" s="921">
        <v>2</v>
      </c>
      <c r="I197" s="920">
        <v>8.4700000000000006</v>
      </c>
      <c r="J197" s="849">
        <v>46</v>
      </c>
      <c r="K197" s="922">
        <v>3.71</v>
      </c>
      <c r="L197" s="921">
        <v>5</v>
      </c>
      <c r="M197" s="921">
        <v>45</v>
      </c>
      <c r="N197" s="923">
        <v>15</v>
      </c>
      <c r="O197" s="921" t="s">
        <v>5725</v>
      </c>
      <c r="P197" s="924" t="s">
        <v>6330</v>
      </c>
      <c r="Q197" s="925">
        <f t="shared" si="10"/>
        <v>-5</v>
      </c>
      <c r="R197" s="925">
        <f t="shared" si="10"/>
        <v>-17.729999999999997</v>
      </c>
      <c r="S197" s="926">
        <f t="shared" si="11"/>
        <v>30</v>
      </c>
      <c r="T197" s="926">
        <f t="shared" si="12"/>
        <v>92</v>
      </c>
      <c r="U197" s="926">
        <f t="shared" si="13"/>
        <v>62</v>
      </c>
      <c r="V197" s="927">
        <f t="shared" si="14"/>
        <v>3.0666666666666669</v>
      </c>
      <c r="W197" s="837">
        <v>62</v>
      </c>
    </row>
    <row r="198" spans="1:23" ht="14.4" customHeight="1" x14ac:dyDescent="0.3">
      <c r="A198" s="935" t="s">
        <v>6333</v>
      </c>
      <c r="B198" s="882"/>
      <c r="C198" s="883"/>
      <c r="D198" s="884"/>
      <c r="E198" s="856">
        <v>1</v>
      </c>
      <c r="F198" s="857">
        <v>4.1900000000000004</v>
      </c>
      <c r="G198" s="864">
        <v>28</v>
      </c>
      <c r="H198" s="860"/>
      <c r="I198" s="854"/>
      <c r="J198" s="855"/>
      <c r="K198" s="859">
        <v>4.1900000000000004</v>
      </c>
      <c r="L198" s="860">
        <v>9</v>
      </c>
      <c r="M198" s="860">
        <v>78</v>
      </c>
      <c r="N198" s="861">
        <v>26</v>
      </c>
      <c r="O198" s="860" t="s">
        <v>5983</v>
      </c>
      <c r="P198" s="886" t="s">
        <v>6334</v>
      </c>
      <c r="Q198" s="862">
        <f t="shared" ref="Q198:R200" si="15">H198-B198</f>
        <v>0</v>
      </c>
      <c r="R198" s="862">
        <f t="shared" si="15"/>
        <v>0</v>
      </c>
      <c r="S198" s="882" t="str">
        <f>IF(H198=0,"",H198*N198)</f>
        <v/>
      </c>
      <c r="T198" s="882" t="str">
        <f>IF(H198=0,"",H198*J198)</f>
        <v/>
      </c>
      <c r="U198" s="882" t="str">
        <f>IF(H198=0,"",T198-S198)</f>
        <v/>
      </c>
      <c r="V198" s="887" t="str">
        <f>IF(H198=0,"",T198/S198)</f>
        <v/>
      </c>
      <c r="W198" s="863"/>
    </row>
    <row r="199" spans="1:23" ht="14.4" customHeight="1" x14ac:dyDescent="0.3">
      <c r="A199" s="935" t="s">
        <v>6335</v>
      </c>
      <c r="B199" s="882">
        <v>23</v>
      </c>
      <c r="C199" s="883">
        <v>58.72</v>
      </c>
      <c r="D199" s="884">
        <v>28.6</v>
      </c>
      <c r="E199" s="856">
        <v>29</v>
      </c>
      <c r="F199" s="857">
        <v>78.89</v>
      </c>
      <c r="G199" s="864">
        <v>31.2</v>
      </c>
      <c r="H199" s="860">
        <v>22</v>
      </c>
      <c r="I199" s="854">
        <v>52.43</v>
      </c>
      <c r="J199" s="858">
        <v>24</v>
      </c>
      <c r="K199" s="859">
        <v>2.38</v>
      </c>
      <c r="L199" s="860">
        <v>4</v>
      </c>
      <c r="M199" s="860">
        <v>33</v>
      </c>
      <c r="N199" s="861">
        <v>11</v>
      </c>
      <c r="O199" s="860" t="s">
        <v>5983</v>
      </c>
      <c r="P199" s="886" t="s">
        <v>6336</v>
      </c>
      <c r="Q199" s="862">
        <f t="shared" si="15"/>
        <v>-1</v>
      </c>
      <c r="R199" s="862">
        <f t="shared" si="15"/>
        <v>-6.2899999999999991</v>
      </c>
      <c r="S199" s="882">
        <f>IF(H199=0,"",H199*N199)</f>
        <v>242</v>
      </c>
      <c r="T199" s="882">
        <f>IF(H199=0,"",H199*J199)</f>
        <v>528</v>
      </c>
      <c r="U199" s="882">
        <f>IF(H199=0,"",T199-S199)</f>
        <v>286</v>
      </c>
      <c r="V199" s="887">
        <f>IF(H199=0,"",T199/S199)</f>
        <v>2.1818181818181817</v>
      </c>
      <c r="W199" s="863">
        <v>288</v>
      </c>
    </row>
    <row r="200" spans="1:23" ht="14.4" customHeight="1" x14ac:dyDescent="0.3">
      <c r="A200" s="933" t="s">
        <v>6337</v>
      </c>
      <c r="B200" s="926">
        <v>32</v>
      </c>
      <c r="C200" s="928">
        <v>89.89</v>
      </c>
      <c r="D200" s="881">
        <v>28.5</v>
      </c>
      <c r="E200" s="929">
        <v>32</v>
      </c>
      <c r="F200" s="930">
        <v>92.14</v>
      </c>
      <c r="G200" s="848">
        <v>26.8</v>
      </c>
      <c r="H200" s="921">
        <v>37</v>
      </c>
      <c r="I200" s="920">
        <v>107.28</v>
      </c>
      <c r="J200" s="849">
        <v>28.7</v>
      </c>
      <c r="K200" s="922">
        <v>2.76</v>
      </c>
      <c r="L200" s="921">
        <v>4</v>
      </c>
      <c r="M200" s="921">
        <v>39</v>
      </c>
      <c r="N200" s="923">
        <v>13</v>
      </c>
      <c r="O200" s="921" t="s">
        <v>5983</v>
      </c>
      <c r="P200" s="924" t="s">
        <v>6336</v>
      </c>
      <c r="Q200" s="925">
        <f t="shared" si="15"/>
        <v>5</v>
      </c>
      <c r="R200" s="925">
        <f t="shared" si="15"/>
        <v>17.39</v>
      </c>
      <c r="S200" s="926">
        <f>IF(H200=0,"",H200*N200)</f>
        <v>481</v>
      </c>
      <c r="T200" s="926">
        <f>IF(H200=0,"",H200*J200)</f>
        <v>1061.8999999999999</v>
      </c>
      <c r="U200" s="926">
        <f>IF(H200=0,"",T200-S200)</f>
        <v>580.89999999999986</v>
      </c>
      <c r="V200" s="927">
        <f>IF(H200=0,"",T200/S200)</f>
        <v>2.2076923076923074</v>
      </c>
      <c r="W200" s="837">
        <v>584</v>
      </c>
    </row>
    <row r="201" spans="1:23" ht="14.4" customHeight="1" x14ac:dyDescent="0.3">
      <c r="A201" s="933" t="s">
        <v>6338</v>
      </c>
      <c r="B201" s="926">
        <v>10</v>
      </c>
      <c r="C201" s="928">
        <v>37.04</v>
      </c>
      <c r="D201" s="881">
        <v>27.6</v>
      </c>
      <c r="E201" s="929">
        <v>8</v>
      </c>
      <c r="F201" s="930">
        <v>29.63</v>
      </c>
      <c r="G201" s="848">
        <v>31.1</v>
      </c>
      <c r="H201" s="921">
        <v>6</v>
      </c>
      <c r="I201" s="920">
        <v>25.02</v>
      </c>
      <c r="J201" s="849">
        <v>44.3</v>
      </c>
      <c r="K201" s="922">
        <v>3.7</v>
      </c>
      <c r="L201" s="921">
        <v>6</v>
      </c>
      <c r="M201" s="921">
        <v>51</v>
      </c>
      <c r="N201" s="923">
        <v>17</v>
      </c>
      <c r="O201" s="921" t="s">
        <v>5983</v>
      </c>
      <c r="P201" s="924" t="s">
        <v>6336</v>
      </c>
      <c r="Q201" s="925"/>
      <c r="R201" s="926"/>
      <c r="S201" s="926"/>
      <c r="T201" s="926"/>
      <c r="U201" s="926"/>
      <c r="V201" s="927"/>
      <c r="W201" s="837">
        <v>164</v>
      </c>
    </row>
    <row r="202" spans="1:23" ht="14.4" customHeight="1" x14ac:dyDescent="0.3">
      <c r="A202" s="935" t="s">
        <v>6339</v>
      </c>
      <c r="B202" s="882"/>
      <c r="C202" s="883"/>
      <c r="D202" s="884"/>
      <c r="E202" s="885"/>
      <c r="F202" s="854"/>
      <c r="G202" s="855"/>
      <c r="H202" s="856">
        <v>1</v>
      </c>
      <c r="I202" s="857">
        <v>19.5</v>
      </c>
      <c r="J202" s="858">
        <v>208</v>
      </c>
      <c r="K202" s="859">
        <v>1.84</v>
      </c>
      <c r="L202" s="860">
        <v>5</v>
      </c>
      <c r="M202" s="860">
        <v>42</v>
      </c>
      <c r="N202" s="861">
        <v>14</v>
      </c>
      <c r="O202" s="860" t="s">
        <v>5983</v>
      </c>
      <c r="P202" s="886" t="s">
        <v>6340</v>
      </c>
      <c r="Q202" s="862"/>
      <c r="R202" s="882"/>
      <c r="S202" s="882"/>
      <c r="T202" s="882"/>
      <c r="U202" s="882"/>
      <c r="V202" s="887"/>
      <c r="W202" s="863">
        <v>194</v>
      </c>
    </row>
    <row r="203" spans="1:23" ht="14.4" customHeight="1" x14ac:dyDescent="0.3">
      <c r="A203" s="935" t="s">
        <v>6341</v>
      </c>
      <c r="B203" s="866"/>
      <c r="C203" s="867"/>
      <c r="D203" s="868"/>
      <c r="E203" s="885">
        <v>1</v>
      </c>
      <c r="F203" s="854">
        <v>1.68</v>
      </c>
      <c r="G203" s="855">
        <v>19</v>
      </c>
      <c r="H203" s="860"/>
      <c r="I203" s="854"/>
      <c r="J203" s="855"/>
      <c r="K203" s="859">
        <v>1.68</v>
      </c>
      <c r="L203" s="860">
        <v>3</v>
      </c>
      <c r="M203" s="860">
        <v>24</v>
      </c>
      <c r="N203" s="861">
        <v>8</v>
      </c>
      <c r="O203" s="860" t="s">
        <v>5983</v>
      </c>
      <c r="P203" s="886" t="s">
        <v>6342</v>
      </c>
      <c r="Q203" s="862"/>
      <c r="R203" s="882"/>
      <c r="S203" s="882"/>
      <c r="T203" s="882"/>
      <c r="U203" s="882"/>
      <c r="V203" s="887"/>
      <c r="W203" s="863"/>
    </row>
    <row r="204" spans="1:23" ht="14.4" customHeight="1" x14ac:dyDescent="0.3">
      <c r="A204" s="933" t="s">
        <v>6343</v>
      </c>
      <c r="B204" s="917">
        <v>4</v>
      </c>
      <c r="C204" s="918">
        <v>10.53</v>
      </c>
      <c r="D204" s="835">
        <v>29</v>
      </c>
      <c r="E204" s="919"/>
      <c r="F204" s="920"/>
      <c r="G204" s="836"/>
      <c r="H204" s="921"/>
      <c r="I204" s="920"/>
      <c r="J204" s="836"/>
      <c r="K204" s="922">
        <v>1.97</v>
      </c>
      <c r="L204" s="921">
        <v>3</v>
      </c>
      <c r="M204" s="921">
        <v>27</v>
      </c>
      <c r="N204" s="923">
        <v>9</v>
      </c>
      <c r="O204" s="921" t="s">
        <v>5983</v>
      </c>
      <c r="P204" s="924" t="s">
        <v>6344</v>
      </c>
      <c r="Q204" s="925"/>
      <c r="R204" s="926"/>
      <c r="S204" s="926"/>
      <c r="T204" s="926"/>
      <c r="U204" s="926"/>
      <c r="V204" s="927"/>
      <c r="W204" s="837"/>
    </row>
    <row r="205" spans="1:23" ht="14.4" customHeight="1" x14ac:dyDescent="0.3">
      <c r="A205" s="935" t="s">
        <v>6345</v>
      </c>
      <c r="B205" s="882">
        <v>5</v>
      </c>
      <c r="C205" s="883">
        <v>11.03</v>
      </c>
      <c r="D205" s="884">
        <v>27</v>
      </c>
      <c r="E205" s="885">
        <v>5</v>
      </c>
      <c r="F205" s="854">
        <v>11.44</v>
      </c>
      <c r="G205" s="855">
        <v>28.4</v>
      </c>
      <c r="H205" s="856">
        <v>5</v>
      </c>
      <c r="I205" s="857">
        <v>10.73</v>
      </c>
      <c r="J205" s="858">
        <v>26.6</v>
      </c>
      <c r="K205" s="859">
        <v>1.22</v>
      </c>
      <c r="L205" s="860">
        <v>2</v>
      </c>
      <c r="M205" s="860">
        <v>18</v>
      </c>
      <c r="N205" s="861">
        <v>6</v>
      </c>
      <c r="O205" s="860" t="s">
        <v>5983</v>
      </c>
      <c r="P205" s="886" t="s">
        <v>6346</v>
      </c>
      <c r="Q205" s="862"/>
      <c r="R205" s="882"/>
      <c r="S205" s="882"/>
      <c r="T205" s="882"/>
      <c r="U205" s="882"/>
      <c r="V205" s="887"/>
      <c r="W205" s="863">
        <v>103</v>
      </c>
    </row>
    <row r="206" spans="1:23" ht="14.4" customHeight="1" x14ac:dyDescent="0.3">
      <c r="A206" s="933" t="s">
        <v>6347</v>
      </c>
      <c r="B206" s="926">
        <v>1</v>
      </c>
      <c r="C206" s="928">
        <v>6.49</v>
      </c>
      <c r="D206" s="881">
        <v>66</v>
      </c>
      <c r="E206" s="919">
        <v>2</v>
      </c>
      <c r="F206" s="920">
        <v>4.16</v>
      </c>
      <c r="G206" s="836">
        <v>29</v>
      </c>
      <c r="H206" s="929">
        <v>2</v>
      </c>
      <c r="I206" s="930">
        <v>4.0599999999999996</v>
      </c>
      <c r="J206" s="849">
        <v>28.5</v>
      </c>
      <c r="K206" s="922">
        <v>1.58</v>
      </c>
      <c r="L206" s="921">
        <v>3</v>
      </c>
      <c r="M206" s="921">
        <v>24</v>
      </c>
      <c r="N206" s="923">
        <v>8</v>
      </c>
      <c r="O206" s="921" t="s">
        <v>5983</v>
      </c>
      <c r="P206" s="924" t="s">
        <v>6346</v>
      </c>
      <c r="Q206" s="925"/>
      <c r="R206" s="926"/>
      <c r="S206" s="926"/>
      <c r="T206" s="926"/>
      <c r="U206" s="926"/>
      <c r="V206" s="927"/>
      <c r="W206" s="837">
        <v>41</v>
      </c>
    </row>
    <row r="207" spans="1:23" ht="14.4" customHeight="1" x14ac:dyDescent="0.3">
      <c r="A207" s="933" t="s">
        <v>6348</v>
      </c>
      <c r="B207" s="926"/>
      <c r="C207" s="928"/>
      <c r="D207" s="881"/>
      <c r="E207" s="919"/>
      <c r="F207" s="920"/>
      <c r="G207" s="836"/>
      <c r="H207" s="929">
        <v>1</v>
      </c>
      <c r="I207" s="930">
        <v>2.37</v>
      </c>
      <c r="J207" s="849">
        <v>29</v>
      </c>
      <c r="K207" s="922">
        <v>2.37</v>
      </c>
      <c r="L207" s="921">
        <v>4</v>
      </c>
      <c r="M207" s="921">
        <v>39</v>
      </c>
      <c r="N207" s="923">
        <v>13</v>
      </c>
      <c r="O207" s="921" t="s">
        <v>5983</v>
      </c>
      <c r="P207" s="924" t="s">
        <v>6346</v>
      </c>
      <c r="Q207" s="925"/>
      <c r="R207" s="926"/>
      <c r="S207" s="926"/>
      <c r="T207" s="926"/>
      <c r="U207" s="926"/>
      <c r="V207" s="927"/>
      <c r="W207" s="837">
        <v>16</v>
      </c>
    </row>
    <row r="208" spans="1:23" ht="14.4" customHeight="1" x14ac:dyDescent="0.3">
      <c r="A208" s="935" t="s">
        <v>6349</v>
      </c>
      <c r="B208" s="882"/>
      <c r="C208" s="883"/>
      <c r="D208" s="884"/>
      <c r="E208" s="885"/>
      <c r="F208" s="854"/>
      <c r="G208" s="855"/>
      <c r="H208" s="856">
        <v>1</v>
      </c>
      <c r="I208" s="857">
        <v>1.61</v>
      </c>
      <c r="J208" s="858">
        <v>25</v>
      </c>
      <c r="K208" s="859">
        <v>0.38</v>
      </c>
      <c r="L208" s="860">
        <v>1</v>
      </c>
      <c r="M208" s="860">
        <v>9</v>
      </c>
      <c r="N208" s="861">
        <v>3</v>
      </c>
      <c r="O208" s="860" t="s">
        <v>5983</v>
      </c>
      <c r="P208" s="886" t="s">
        <v>6350</v>
      </c>
      <c r="Q208" s="862"/>
      <c r="R208" s="882"/>
      <c r="S208" s="882"/>
      <c r="T208" s="882"/>
      <c r="U208" s="882"/>
      <c r="V208" s="887"/>
      <c r="W208" s="863">
        <v>22</v>
      </c>
    </row>
    <row r="209" spans="1:23" ht="14.4" customHeight="1" x14ac:dyDescent="0.3">
      <c r="A209" s="933" t="s">
        <v>6351</v>
      </c>
      <c r="B209" s="926"/>
      <c r="C209" s="928"/>
      <c r="D209" s="881"/>
      <c r="E209" s="919"/>
      <c r="F209" s="920"/>
      <c r="G209" s="836"/>
      <c r="H209" s="929">
        <v>1</v>
      </c>
      <c r="I209" s="930">
        <v>2.09</v>
      </c>
      <c r="J209" s="849">
        <v>32</v>
      </c>
      <c r="K209" s="922">
        <v>0.47</v>
      </c>
      <c r="L209" s="921">
        <v>1</v>
      </c>
      <c r="M209" s="921">
        <v>12</v>
      </c>
      <c r="N209" s="923">
        <v>4</v>
      </c>
      <c r="O209" s="921" t="s">
        <v>5983</v>
      </c>
      <c r="P209" s="924" t="s">
        <v>6352</v>
      </c>
      <c r="Q209" s="925"/>
      <c r="R209" s="926"/>
      <c r="S209" s="926"/>
      <c r="T209" s="926"/>
      <c r="U209" s="926"/>
      <c r="V209" s="927"/>
      <c r="W209" s="837">
        <v>28</v>
      </c>
    </row>
    <row r="210" spans="1:23" ht="14.4" customHeight="1" x14ac:dyDescent="0.3">
      <c r="A210" s="935" t="s">
        <v>6353</v>
      </c>
      <c r="B210" s="882">
        <v>1</v>
      </c>
      <c r="C210" s="883">
        <v>4.5999999999999996</v>
      </c>
      <c r="D210" s="884">
        <v>33</v>
      </c>
      <c r="E210" s="856"/>
      <c r="F210" s="857"/>
      <c r="G210" s="864"/>
      <c r="H210" s="860"/>
      <c r="I210" s="854"/>
      <c r="J210" s="855"/>
      <c r="K210" s="859">
        <v>0.74</v>
      </c>
      <c r="L210" s="860">
        <v>1</v>
      </c>
      <c r="M210" s="860">
        <v>12</v>
      </c>
      <c r="N210" s="861">
        <v>4</v>
      </c>
      <c r="O210" s="860" t="s">
        <v>5983</v>
      </c>
      <c r="P210" s="886" t="s">
        <v>6354</v>
      </c>
      <c r="Q210" s="862"/>
      <c r="R210" s="882"/>
      <c r="S210" s="882"/>
      <c r="T210" s="882"/>
      <c r="U210" s="882"/>
      <c r="V210" s="887"/>
      <c r="W210" s="863"/>
    </row>
    <row r="211" spans="1:23" ht="14.4" customHeight="1" x14ac:dyDescent="0.3">
      <c r="A211" s="933" t="s">
        <v>6355</v>
      </c>
      <c r="B211" s="926"/>
      <c r="C211" s="928"/>
      <c r="D211" s="881"/>
      <c r="E211" s="929">
        <v>1</v>
      </c>
      <c r="F211" s="930">
        <v>6.25</v>
      </c>
      <c r="G211" s="848">
        <v>59</v>
      </c>
      <c r="H211" s="921"/>
      <c r="I211" s="920"/>
      <c r="J211" s="836"/>
      <c r="K211" s="922">
        <v>1.35</v>
      </c>
      <c r="L211" s="921">
        <v>3</v>
      </c>
      <c r="M211" s="921">
        <v>24</v>
      </c>
      <c r="N211" s="923">
        <v>8</v>
      </c>
      <c r="O211" s="921" t="s">
        <v>5983</v>
      </c>
      <c r="P211" s="924" t="s">
        <v>6356</v>
      </c>
      <c r="Q211" s="925"/>
      <c r="R211" s="926"/>
      <c r="S211" s="926"/>
      <c r="T211" s="926"/>
      <c r="U211" s="926"/>
      <c r="V211" s="927"/>
      <c r="W211" s="837"/>
    </row>
    <row r="212" spans="1:23" ht="14.4" customHeight="1" x14ac:dyDescent="0.3">
      <c r="A212" s="935" t="s">
        <v>6357</v>
      </c>
      <c r="B212" s="866">
        <v>3</v>
      </c>
      <c r="C212" s="867">
        <v>7.85</v>
      </c>
      <c r="D212" s="868">
        <v>34</v>
      </c>
      <c r="E212" s="885">
        <v>1</v>
      </c>
      <c r="F212" s="854">
        <v>3.49</v>
      </c>
      <c r="G212" s="855">
        <v>42</v>
      </c>
      <c r="H212" s="860">
        <v>2</v>
      </c>
      <c r="I212" s="854">
        <v>3.63</v>
      </c>
      <c r="J212" s="858">
        <v>22</v>
      </c>
      <c r="K212" s="859">
        <v>1.37</v>
      </c>
      <c r="L212" s="860">
        <v>2</v>
      </c>
      <c r="M212" s="860">
        <v>21</v>
      </c>
      <c r="N212" s="861">
        <v>7</v>
      </c>
      <c r="O212" s="860" t="s">
        <v>5983</v>
      </c>
      <c r="P212" s="886" t="s">
        <v>6358</v>
      </c>
      <c r="Q212" s="862"/>
      <c r="R212" s="882"/>
      <c r="S212" s="882"/>
      <c r="T212" s="882"/>
      <c r="U212" s="882"/>
      <c r="V212" s="887"/>
      <c r="W212" s="863">
        <v>30</v>
      </c>
    </row>
    <row r="213" spans="1:23" ht="14.4" customHeight="1" x14ac:dyDescent="0.3">
      <c r="A213" s="933" t="s">
        <v>6359</v>
      </c>
      <c r="B213" s="917">
        <v>1</v>
      </c>
      <c r="C213" s="918">
        <v>2.84</v>
      </c>
      <c r="D213" s="835">
        <v>37</v>
      </c>
      <c r="E213" s="919"/>
      <c r="F213" s="920"/>
      <c r="G213" s="836"/>
      <c r="H213" s="921">
        <v>1</v>
      </c>
      <c r="I213" s="920">
        <v>2.75</v>
      </c>
      <c r="J213" s="849">
        <v>37</v>
      </c>
      <c r="K213" s="922">
        <v>1.76</v>
      </c>
      <c r="L213" s="921">
        <v>3</v>
      </c>
      <c r="M213" s="921">
        <v>27</v>
      </c>
      <c r="N213" s="923">
        <v>9</v>
      </c>
      <c r="O213" s="921" t="s">
        <v>5983</v>
      </c>
      <c r="P213" s="924" t="s">
        <v>6360</v>
      </c>
      <c r="Q213" s="925"/>
      <c r="R213" s="926"/>
      <c r="S213" s="926"/>
      <c r="T213" s="926"/>
      <c r="U213" s="926"/>
      <c r="V213" s="927"/>
      <c r="W213" s="837">
        <v>28</v>
      </c>
    </row>
    <row r="214" spans="1:23" ht="14.4" customHeight="1" x14ac:dyDescent="0.3">
      <c r="A214" s="935" t="s">
        <v>6361</v>
      </c>
      <c r="B214" s="866">
        <v>1</v>
      </c>
      <c r="C214" s="867">
        <v>2.59</v>
      </c>
      <c r="D214" s="868">
        <v>28</v>
      </c>
      <c r="E214" s="885"/>
      <c r="F214" s="854"/>
      <c r="G214" s="855"/>
      <c r="H214" s="860"/>
      <c r="I214" s="854"/>
      <c r="J214" s="855"/>
      <c r="K214" s="859">
        <v>0.61</v>
      </c>
      <c r="L214" s="860">
        <v>1</v>
      </c>
      <c r="M214" s="860">
        <v>12</v>
      </c>
      <c r="N214" s="861">
        <v>4</v>
      </c>
      <c r="O214" s="860" t="s">
        <v>5983</v>
      </c>
      <c r="P214" s="886" t="s">
        <v>6362</v>
      </c>
      <c r="Q214" s="862"/>
      <c r="R214" s="882"/>
      <c r="S214" s="882"/>
      <c r="T214" s="882"/>
      <c r="U214" s="882"/>
      <c r="V214" s="887"/>
      <c r="W214" s="863"/>
    </row>
    <row r="215" spans="1:23" ht="14.4" customHeight="1" x14ac:dyDescent="0.3">
      <c r="A215" s="935" t="s">
        <v>6363</v>
      </c>
      <c r="B215" s="866">
        <v>1</v>
      </c>
      <c r="C215" s="867">
        <v>4.4800000000000004</v>
      </c>
      <c r="D215" s="868">
        <v>45</v>
      </c>
      <c r="E215" s="885"/>
      <c r="F215" s="854"/>
      <c r="G215" s="855"/>
      <c r="H215" s="860"/>
      <c r="I215" s="854"/>
      <c r="J215" s="855"/>
      <c r="K215" s="859">
        <v>3.91</v>
      </c>
      <c r="L215" s="860">
        <v>4</v>
      </c>
      <c r="M215" s="860">
        <v>39</v>
      </c>
      <c r="N215" s="861">
        <v>13</v>
      </c>
      <c r="O215" s="860" t="s">
        <v>5725</v>
      </c>
      <c r="P215" s="886" t="s">
        <v>6364</v>
      </c>
      <c r="Q215" s="862"/>
      <c r="R215" s="882"/>
      <c r="S215" s="882"/>
      <c r="T215" s="882"/>
      <c r="U215" s="882"/>
      <c r="V215" s="887"/>
      <c r="W215" s="863"/>
    </row>
    <row r="216" spans="1:23" ht="14.4" customHeight="1" x14ac:dyDescent="0.3">
      <c r="A216" s="935" t="s">
        <v>6365</v>
      </c>
      <c r="B216" s="866">
        <v>1</v>
      </c>
      <c r="C216" s="867">
        <v>3.26</v>
      </c>
      <c r="D216" s="868">
        <v>33</v>
      </c>
      <c r="E216" s="885"/>
      <c r="F216" s="854"/>
      <c r="G216" s="855"/>
      <c r="H216" s="860"/>
      <c r="I216" s="854"/>
      <c r="J216" s="855"/>
      <c r="K216" s="859">
        <v>4.5199999999999996</v>
      </c>
      <c r="L216" s="860">
        <v>5</v>
      </c>
      <c r="M216" s="860">
        <v>42</v>
      </c>
      <c r="N216" s="861">
        <v>14</v>
      </c>
      <c r="O216" s="860" t="s">
        <v>5983</v>
      </c>
      <c r="P216" s="886" t="s">
        <v>6366</v>
      </c>
      <c r="Q216" s="862"/>
      <c r="R216" s="882"/>
      <c r="S216" s="882"/>
      <c r="T216" s="882"/>
      <c r="U216" s="882"/>
      <c r="V216" s="887"/>
      <c r="W216" s="863"/>
    </row>
    <row r="217" spans="1:23" ht="14.4" customHeight="1" x14ac:dyDescent="0.3">
      <c r="A217" s="935" t="s">
        <v>6367</v>
      </c>
      <c r="B217" s="882">
        <v>4</v>
      </c>
      <c r="C217" s="883">
        <v>2.68</v>
      </c>
      <c r="D217" s="884">
        <v>24</v>
      </c>
      <c r="E217" s="885">
        <v>3</v>
      </c>
      <c r="F217" s="854">
        <v>1.9</v>
      </c>
      <c r="G217" s="855">
        <v>21.7</v>
      </c>
      <c r="H217" s="856">
        <v>2</v>
      </c>
      <c r="I217" s="857">
        <v>1.73</v>
      </c>
      <c r="J217" s="858">
        <v>30</v>
      </c>
      <c r="K217" s="859">
        <v>0.49</v>
      </c>
      <c r="L217" s="860">
        <v>2</v>
      </c>
      <c r="M217" s="860">
        <v>21</v>
      </c>
      <c r="N217" s="861">
        <v>7</v>
      </c>
      <c r="O217" s="860" t="s">
        <v>5983</v>
      </c>
      <c r="P217" s="886" t="s">
        <v>6368</v>
      </c>
      <c r="Q217" s="862"/>
      <c r="R217" s="882"/>
      <c r="S217" s="882"/>
      <c r="T217" s="882"/>
      <c r="U217" s="882"/>
      <c r="V217" s="887"/>
      <c r="W217" s="863">
        <v>46</v>
      </c>
    </row>
    <row r="218" spans="1:23" ht="14.4" customHeight="1" x14ac:dyDescent="0.3">
      <c r="A218" s="933" t="s">
        <v>6369</v>
      </c>
      <c r="B218" s="926">
        <v>4</v>
      </c>
      <c r="C218" s="928">
        <v>5.34</v>
      </c>
      <c r="D218" s="881">
        <v>38.299999999999997</v>
      </c>
      <c r="E218" s="919">
        <v>3</v>
      </c>
      <c r="F218" s="920">
        <v>2.57</v>
      </c>
      <c r="G218" s="836">
        <v>29.7</v>
      </c>
      <c r="H218" s="929">
        <v>9</v>
      </c>
      <c r="I218" s="930">
        <v>10.63</v>
      </c>
      <c r="J218" s="849">
        <v>26</v>
      </c>
      <c r="K218" s="922">
        <v>0.61</v>
      </c>
      <c r="L218" s="921">
        <v>3</v>
      </c>
      <c r="M218" s="921">
        <v>24</v>
      </c>
      <c r="N218" s="923">
        <v>8</v>
      </c>
      <c r="O218" s="921" t="s">
        <v>5983</v>
      </c>
      <c r="P218" s="924" t="s">
        <v>6370</v>
      </c>
      <c r="Q218" s="925"/>
      <c r="R218" s="926"/>
      <c r="S218" s="926"/>
      <c r="T218" s="926"/>
      <c r="U218" s="926"/>
      <c r="V218" s="927"/>
      <c r="W218" s="837">
        <v>162</v>
      </c>
    </row>
    <row r="219" spans="1:23" ht="14.4" customHeight="1" x14ac:dyDescent="0.3">
      <c r="A219" s="933" t="s">
        <v>6371</v>
      </c>
      <c r="B219" s="926"/>
      <c r="C219" s="928"/>
      <c r="D219" s="881"/>
      <c r="E219" s="919">
        <v>1</v>
      </c>
      <c r="F219" s="920">
        <v>1.8</v>
      </c>
      <c r="G219" s="836">
        <v>43</v>
      </c>
      <c r="H219" s="929">
        <v>1</v>
      </c>
      <c r="I219" s="930">
        <v>1.19</v>
      </c>
      <c r="J219" s="849">
        <v>30</v>
      </c>
      <c r="K219" s="922">
        <v>1.19</v>
      </c>
      <c r="L219" s="921">
        <v>4</v>
      </c>
      <c r="M219" s="921">
        <v>33</v>
      </c>
      <c r="N219" s="923">
        <v>11</v>
      </c>
      <c r="O219" s="921" t="s">
        <v>5983</v>
      </c>
      <c r="P219" s="924" t="s">
        <v>6372</v>
      </c>
      <c r="Q219" s="925"/>
      <c r="R219" s="926"/>
      <c r="S219" s="926"/>
      <c r="T219" s="926"/>
      <c r="U219" s="926"/>
      <c r="V219" s="927"/>
      <c r="W219" s="837">
        <v>19</v>
      </c>
    </row>
    <row r="220" spans="1:23" ht="14.4" customHeight="1" x14ac:dyDescent="0.3">
      <c r="A220" s="935" t="s">
        <v>6373</v>
      </c>
      <c r="B220" s="882">
        <v>3</v>
      </c>
      <c r="C220" s="883">
        <v>2.35</v>
      </c>
      <c r="D220" s="884">
        <v>28.7</v>
      </c>
      <c r="E220" s="856">
        <v>5</v>
      </c>
      <c r="F220" s="857">
        <v>3.3</v>
      </c>
      <c r="G220" s="864">
        <v>24.8</v>
      </c>
      <c r="H220" s="860">
        <v>3</v>
      </c>
      <c r="I220" s="854">
        <v>1.58</v>
      </c>
      <c r="J220" s="858">
        <v>20</v>
      </c>
      <c r="K220" s="859">
        <v>0.47</v>
      </c>
      <c r="L220" s="860">
        <v>2</v>
      </c>
      <c r="M220" s="860">
        <v>21</v>
      </c>
      <c r="N220" s="861">
        <v>7</v>
      </c>
      <c r="O220" s="860" t="s">
        <v>5983</v>
      </c>
      <c r="P220" s="886" t="s">
        <v>6374</v>
      </c>
      <c r="Q220" s="862"/>
      <c r="R220" s="882"/>
      <c r="S220" s="882"/>
      <c r="T220" s="882"/>
      <c r="U220" s="882"/>
      <c r="V220" s="887"/>
      <c r="W220" s="863">
        <v>39</v>
      </c>
    </row>
    <row r="221" spans="1:23" ht="14.4" customHeight="1" x14ac:dyDescent="0.3">
      <c r="A221" s="933" t="s">
        <v>6375</v>
      </c>
      <c r="B221" s="926">
        <v>2</v>
      </c>
      <c r="C221" s="928">
        <v>1.27</v>
      </c>
      <c r="D221" s="881">
        <v>22</v>
      </c>
      <c r="E221" s="929">
        <v>3</v>
      </c>
      <c r="F221" s="930">
        <v>2.0499999999999998</v>
      </c>
      <c r="G221" s="848">
        <v>21.3</v>
      </c>
      <c r="H221" s="921">
        <v>3</v>
      </c>
      <c r="I221" s="920">
        <v>2.2000000000000002</v>
      </c>
      <c r="J221" s="849">
        <v>26.7</v>
      </c>
      <c r="K221" s="922">
        <v>0.63</v>
      </c>
      <c r="L221" s="921">
        <v>3</v>
      </c>
      <c r="M221" s="921">
        <v>27</v>
      </c>
      <c r="N221" s="923">
        <v>9</v>
      </c>
      <c r="O221" s="921" t="s">
        <v>5983</v>
      </c>
      <c r="P221" s="924" t="s">
        <v>6376</v>
      </c>
      <c r="Q221" s="925"/>
      <c r="R221" s="926"/>
      <c r="S221" s="926"/>
      <c r="T221" s="926"/>
      <c r="U221" s="926"/>
      <c r="V221" s="927"/>
      <c r="W221" s="837">
        <v>53</v>
      </c>
    </row>
    <row r="222" spans="1:23" ht="14.4" customHeight="1" x14ac:dyDescent="0.3">
      <c r="A222" s="933" t="s">
        <v>6377</v>
      </c>
      <c r="B222" s="926">
        <v>1</v>
      </c>
      <c r="C222" s="928">
        <v>1.26</v>
      </c>
      <c r="D222" s="881">
        <v>37</v>
      </c>
      <c r="E222" s="929">
        <v>1</v>
      </c>
      <c r="F222" s="930">
        <v>0.97</v>
      </c>
      <c r="G222" s="848">
        <v>33</v>
      </c>
      <c r="H222" s="921">
        <v>2</v>
      </c>
      <c r="I222" s="920">
        <v>2.52</v>
      </c>
      <c r="J222" s="849">
        <v>24.5</v>
      </c>
      <c r="K222" s="922">
        <v>0.97</v>
      </c>
      <c r="L222" s="921">
        <v>4</v>
      </c>
      <c r="M222" s="921">
        <v>33</v>
      </c>
      <c r="N222" s="923">
        <v>11</v>
      </c>
      <c r="O222" s="921" t="s">
        <v>5983</v>
      </c>
      <c r="P222" s="924" t="s">
        <v>6378</v>
      </c>
      <c r="Q222" s="925"/>
      <c r="R222" s="926"/>
      <c r="S222" s="926"/>
      <c r="T222" s="926"/>
      <c r="U222" s="926"/>
      <c r="V222" s="927"/>
      <c r="W222" s="837">
        <v>30</v>
      </c>
    </row>
    <row r="223" spans="1:23" ht="14.4" customHeight="1" x14ac:dyDescent="0.3">
      <c r="A223" s="935" t="s">
        <v>6379</v>
      </c>
      <c r="B223" s="882">
        <v>2</v>
      </c>
      <c r="C223" s="883">
        <v>2.59</v>
      </c>
      <c r="D223" s="884">
        <v>22.5</v>
      </c>
      <c r="E223" s="856">
        <v>4</v>
      </c>
      <c r="F223" s="857">
        <v>4.6500000000000004</v>
      </c>
      <c r="G223" s="864">
        <v>22.3</v>
      </c>
      <c r="H223" s="860">
        <v>4</v>
      </c>
      <c r="I223" s="854">
        <v>4.72</v>
      </c>
      <c r="J223" s="858">
        <v>22.5</v>
      </c>
      <c r="K223" s="859">
        <v>0.32</v>
      </c>
      <c r="L223" s="860">
        <v>1</v>
      </c>
      <c r="M223" s="860">
        <v>9</v>
      </c>
      <c r="N223" s="861">
        <v>3</v>
      </c>
      <c r="O223" s="860" t="s">
        <v>5983</v>
      </c>
      <c r="P223" s="886" t="s">
        <v>6380</v>
      </c>
      <c r="Q223" s="862"/>
      <c r="R223" s="882"/>
      <c r="S223" s="882"/>
      <c r="T223" s="882"/>
      <c r="U223" s="882"/>
      <c r="V223" s="887"/>
      <c r="W223" s="863">
        <v>78</v>
      </c>
    </row>
    <row r="224" spans="1:23" ht="14.4" customHeight="1" x14ac:dyDescent="0.3">
      <c r="A224" s="933" t="s">
        <v>6381</v>
      </c>
      <c r="B224" s="926">
        <v>2</v>
      </c>
      <c r="C224" s="928">
        <v>1.1000000000000001</v>
      </c>
      <c r="D224" s="881">
        <v>17.5</v>
      </c>
      <c r="E224" s="929">
        <v>4</v>
      </c>
      <c r="F224" s="930">
        <v>3.45</v>
      </c>
      <c r="G224" s="848">
        <v>23.8</v>
      </c>
      <c r="H224" s="921">
        <v>2</v>
      </c>
      <c r="I224" s="920">
        <v>1.1000000000000001</v>
      </c>
      <c r="J224" s="849">
        <v>16.5</v>
      </c>
      <c r="K224" s="922">
        <v>0.42</v>
      </c>
      <c r="L224" s="921">
        <v>2</v>
      </c>
      <c r="M224" s="921">
        <v>15</v>
      </c>
      <c r="N224" s="923">
        <v>5</v>
      </c>
      <c r="O224" s="921" t="s">
        <v>5983</v>
      </c>
      <c r="P224" s="924" t="s">
        <v>6380</v>
      </c>
      <c r="Q224" s="925"/>
      <c r="R224" s="926"/>
      <c r="S224" s="926"/>
      <c r="T224" s="926"/>
      <c r="U224" s="926"/>
      <c r="V224" s="927"/>
      <c r="W224" s="837">
        <v>23</v>
      </c>
    </row>
    <row r="225" spans="1:23" ht="14.4" customHeight="1" x14ac:dyDescent="0.3">
      <c r="A225" s="933" t="s">
        <v>6382</v>
      </c>
      <c r="B225" s="926">
        <v>2</v>
      </c>
      <c r="C225" s="928">
        <v>1.6</v>
      </c>
      <c r="D225" s="881">
        <v>25</v>
      </c>
      <c r="E225" s="929"/>
      <c r="F225" s="930"/>
      <c r="G225" s="848"/>
      <c r="H225" s="921">
        <v>1</v>
      </c>
      <c r="I225" s="920">
        <v>1.69</v>
      </c>
      <c r="J225" s="849">
        <v>42</v>
      </c>
      <c r="K225" s="922">
        <v>0.72</v>
      </c>
      <c r="L225" s="921">
        <v>3</v>
      </c>
      <c r="M225" s="921">
        <v>24</v>
      </c>
      <c r="N225" s="923">
        <v>8</v>
      </c>
      <c r="O225" s="921" t="s">
        <v>5983</v>
      </c>
      <c r="P225" s="924" t="s">
        <v>6380</v>
      </c>
      <c r="Q225" s="925"/>
      <c r="R225" s="926"/>
      <c r="S225" s="926"/>
      <c r="T225" s="926"/>
      <c r="U225" s="926"/>
      <c r="V225" s="927"/>
      <c r="W225" s="837">
        <v>34</v>
      </c>
    </row>
    <row r="226" spans="1:23" ht="14.4" customHeight="1" x14ac:dyDescent="0.3">
      <c r="A226" s="935" t="s">
        <v>6383</v>
      </c>
      <c r="B226" s="866">
        <v>2</v>
      </c>
      <c r="C226" s="867">
        <v>1.54</v>
      </c>
      <c r="D226" s="868">
        <v>22.5</v>
      </c>
      <c r="E226" s="885">
        <v>1</v>
      </c>
      <c r="F226" s="854">
        <v>0.56999999999999995</v>
      </c>
      <c r="G226" s="855">
        <v>16</v>
      </c>
      <c r="H226" s="860"/>
      <c r="I226" s="854"/>
      <c r="J226" s="855"/>
      <c r="K226" s="859">
        <v>0.56999999999999995</v>
      </c>
      <c r="L226" s="860">
        <v>2</v>
      </c>
      <c r="M226" s="860">
        <v>21</v>
      </c>
      <c r="N226" s="861">
        <v>7</v>
      </c>
      <c r="O226" s="860" t="s">
        <v>5983</v>
      </c>
      <c r="P226" s="886" t="s">
        <v>6384</v>
      </c>
      <c r="Q226" s="862"/>
      <c r="R226" s="882"/>
      <c r="S226" s="882"/>
      <c r="T226" s="882"/>
      <c r="U226" s="882"/>
      <c r="V226" s="887"/>
      <c r="W226" s="863"/>
    </row>
    <row r="227" spans="1:23" ht="14.4" customHeight="1" x14ac:dyDescent="0.3">
      <c r="A227" s="933" t="s">
        <v>6385</v>
      </c>
      <c r="B227" s="917">
        <v>1</v>
      </c>
      <c r="C227" s="918">
        <v>0.71</v>
      </c>
      <c r="D227" s="835">
        <v>25</v>
      </c>
      <c r="E227" s="919"/>
      <c r="F227" s="920"/>
      <c r="G227" s="836"/>
      <c r="H227" s="921">
        <v>1</v>
      </c>
      <c r="I227" s="920">
        <v>1.17</v>
      </c>
      <c r="J227" s="849">
        <v>35</v>
      </c>
      <c r="K227" s="922">
        <v>0.67</v>
      </c>
      <c r="L227" s="921">
        <v>3</v>
      </c>
      <c r="M227" s="921">
        <v>24</v>
      </c>
      <c r="N227" s="923">
        <v>8</v>
      </c>
      <c r="O227" s="921" t="s">
        <v>5983</v>
      </c>
      <c r="P227" s="924" t="s">
        <v>6384</v>
      </c>
      <c r="Q227" s="925"/>
      <c r="R227" s="926"/>
      <c r="S227" s="926"/>
      <c r="T227" s="926"/>
      <c r="U227" s="926"/>
      <c r="V227" s="927"/>
      <c r="W227" s="837">
        <v>27</v>
      </c>
    </row>
    <row r="228" spans="1:23" ht="14.4" customHeight="1" x14ac:dyDescent="0.3">
      <c r="A228" s="933" t="s">
        <v>6386</v>
      </c>
      <c r="B228" s="917">
        <v>1</v>
      </c>
      <c r="C228" s="918">
        <v>1.07</v>
      </c>
      <c r="D228" s="835">
        <v>31</v>
      </c>
      <c r="E228" s="919"/>
      <c r="F228" s="920"/>
      <c r="G228" s="836"/>
      <c r="H228" s="921"/>
      <c r="I228" s="920"/>
      <c r="J228" s="836"/>
      <c r="K228" s="922">
        <v>1.02</v>
      </c>
      <c r="L228" s="921">
        <v>3</v>
      </c>
      <c r="M228" s="921">
        <v>30</v>
      </c>
      <c r="N228" s="923">
        <v>10</v>
      </c>
      <c r="O228" s="921" t="s">
        <v>5983</v>
      </c>
      <c r="P228" s="924" t="s">
        <v>6384</v>
      </c>
      <c r="Q228" s="925"/>
      <c r="R228" s="926"/>
      <c r="S228" s="926"/>
      <c r="T228" s="926"/>
      <c r="U228" s="926"/>
      <c r="V228" s="927"/>
      <c r="W228" s="837"/>
    </row>
    <row r="229" spans="1:23" ht="14.4" customHeight="1" x14ac:dyDescent="0.3">
      <c r="A229" s="935" t="s">
        <v>6387</v>
      </c>
      <c r="B229" s="882"/>
      <c r="C229" s="883"/>
      <c r="D229" s="884"/>
      <c r="E229" s="856">
        <v>1</v>
      </c>
      <c r="F229" s="857">
        <v>0.91</v>
      </c>
      <c r="G229" s="864">
        <v>27</v>
      </c>
      <c r="H229" s="860"/>
      <c r="I229" s="854"/>
      <c r="J229" s="855"/>
      <c r="K229" s="859">
        <v>0.89</v>
      </c>
      <c r="L229" s="860">
        <v>4</v>
      </c>
      <c r="M229" s="860">
        <v>33</v>
      </c>
      <c r="N229" s="861">
        <v>11</v>
      </c>
      <c r="O229" s="860" t="s">
        <v>5983</v>
      </c>
      <c r="P229" s="886" t="s">
        <v>6388</v>
      </c>
      <c r="Q229" s="862"/>
      <c r="R229" s="882"/>
      <c r="S229" s="882"/>
      <c r="T229" s="882"/>
      <c r="U229" s="882"/>
      <c r="V229" s="887"/>
      <c r="W229" s="863"/>
    </row>
    <row r="230" spans="1:23" ht="14.4" customHeight="1" x14ac:dyDescent="0.3">
      <c r="A230" s="935" t="s">
        <v>6389</v>
      </c>
      <c r="B230" s="882"/>
      <c r="C230" s="883"/>
      <c r="D230" s="884"/>
      <c r="E230" s="856">
        <v>1</v>
      </c>
      <c r="F230" s="857">
        <v>1.86</v>
      </c>
      <c r="G230" s="864">
        <v>19</v>
      </c>
      <c r="H230" s="860"/>
      <c r="I230" s="854"/>
      <c r="J230" s="855"/>
      <c r="K230" s="859">
        <v>1.86</v>
      </c>
      <c r="L230" s="860">
        <v>6</v>
      </c>
      <c r="M230" s="860">
        <v>51</v>
      </c>
      <c r="N230" s="861">
        <v>17</v>
      </c>
      <c r="O230" s="860" t="s">
        <v>5983</v>
      </c>
      <c r="P230" s="886" t="s">
        <v>6390</v>
      </c>
      <c r="Q230" s="862"/>
      <c r="R230" s="882"/>
      <c r="S230" s="882"/>
      <c r="T230" s="882"/>
      <c r="U230" s="882"/>
      <c r="V230" s="887"/>
      <c r="W230" s="863"/>
    </row>
    <row r="231" spans="1:23" ht="14.4" customHeight="1" x14ac:dyDescent="0.3">
      <c r="A231" s="935" t="s">
        <v>6391</v>
      </c>
      <c r="B231" s="882"/>
      <c r="C231" s="883"/>
      <c r="D231" s="884"/>
      <c r="E231" s="885"/>
      <c r="F231" s="854"/>
      <c r="G231" s="855"/>
      <c r="H231" s="856">
        <v>1</v>
      </c>
      <c r="I231" s="857">
        <v>0.93</v>
      </c>
      <c r="J231" s="858">
        <v>29</v>
      </c>
      <c r="K231" s="859">
        <v>0.56000000000000005</v>
      </c>
      <c r="L231" s="860">
        <v>2</v>
      </c>
      <c r="M231" s="860">
        <v>21</v>
      </c>
      <c r="N231" s="861">
        <v>7</v>
      </c>
      <c r="O231" s="860" t="s">
        <v>5983</v>
      </c>
      <c r="P231" s="886" t="s">
        <v>6392</v>
      </c>
      <c r="Q231" s="862"/>
      <c r="R231" s="882"/>
      <c r="S231" s="882"/>
      <c r="T231" s="882"/>
      <c r="U231" s="882"/>
      <c r="V231" s="887"/>
      <c r="W231" s="863">
        <v>22</v>
      </c>
    </row>
    <row r="232" spans="1:23" ht="14.4" customHeight="1" x14ac:dyDescent="0.3">
      <c r="A232" s="935" t="s">
        <v>6393</v>
      </c>
      <c r="B232" s="882">
        <v>11</v>
      </c>
      <c r="C232" s="883">
        <v>6.84</v>
      </c>
      <c r="D232" s="884">
        <v>20.399999999999999</v>
      </c>
      <c r="E232" s="885">
        <v>13</v>
      </c>
      <c r="F232" s="854">
        <v>9.9600000000000009</v>
      </c>
      <c r="G232" s="855">
        <v>24.2</v>
      </c>
      <c r="H232" s="856">
        <v>11</v>
      </c>
      <c r="I232" s="857">
        <v>9.1300000000000008</v>
      </c>
      <c r="J232" s="858">
        <v>26.7</v>
      </c>
      <c r="K232" s="859">
        <v>0.43</v>
      </c>
      <c r="L232" s="860">
        <v>2</v>
      </c>
      <c r="M232" s="860">
        <v>18</v>
      </c>
      <c r="N232" s="861">
        <v>6</v>
      </c>
      <c r="O232" s="860" t="s">
        <v>5983</v>
      </c>
      <c r="P232" s="886" t="s">
        <v>6394</v>
      </c>
      <c r="Q232" s="862"/>
      <c r="R232" s="882"/>
      <c r="S232" s="882"/>
      <c r="T232" s="882"/>
      <c r="U232" s="882"/>
      <c r="V232" s="887"/>
      <c r="W232" s="863">
        <v>228</v>
      </c>
    </row>
    <row r="233" spans="1:23" ht="14.4" customHeight="1" x14ac:dyDescent="0.3">
      <c r="A233" s="933" t="s">
        <v>6395</v>
      </c>
      <c r="B233" s="926">
        <v>10</v>
      </c>
      <c r="C233" s="928">
        <v>7.76</v>
      </c>
      <c r="D233" s="881">
        <v>23.2</v>
      </c>
      <c r="E233" s="919">
        <v>14</v>
      </c>
      <c r="F233" s="920">
        <v>13.5</v>
      </c>
      <c r="G233" s="836">
        <v>25.8</v>
      </c>
      <c r="H233" s="929">
        <v>15</v>
      </c>
      <c r="I233" s="930">
        <v>13.79</v>
      </c>
      <c r="J233" s="849">
        <v>28.7</v>
      </c>
      <c r="K233" s="922">
        <v>0.5</v>
      </c>
      <c r="L233" s="921">
        <v>2</v>
      </c>
      <c r="M233" s="921">
        <v>21</v>
      </c>
      <c r="N233" s="923">
        <v>7</v>
      </c>
      <c r="O233" s="921" t="s">
        <v>5983</v>
      </c>
      <c r="P233" s="924" t="s">
        <v>6396</v>
      </c>
      <c r="Q233" s="925"/>
      <c r="R233" s="926"/>
      <c r="S233" s="926"/>
      <c r="T233" s="926"/>
      <c r="U233" s="926"/>
      <c r="V233" s="927"/>
      <c r="W233" s="837">
        <v>326</v>
      </c>
    </row>
    <row r="234" spans="1:23" ht="14.4" customHeight="1" x14ac:dyDescent="0.3">
      <c r="A234" s="933" t="s">
        <v>6397</v>
      </c>
      <c r="B234" s="926">
        <v>1</v>
      </c>
      <c r="C234" s="928">
        <v>0.75</v>
      </c>
      <c r="D234" s="881">
        <v>23</v>
      </c>
      <c r="E234" s="919"/>
      <c r="F234" s="920"/>
      <c r="G234" s="836"/>
      <c r="H234" s="929">
        <v>3</v>
      </c>
      <c r="I234" s="930">
        <v>3.07</v>
      </c>
      <c r="J234" s="849">
        <v>32.700000000000003</v>
      </c>
      <c r="K234" s="922">
        <v>0.75</v>
      </c>
      <c r="L234" s="921">
        <v>3</v>
      </c>
      <c r="M234" s="921">
        <v>27</v>
      </c>
      <c r="N234" s="923">
        <v>9</v>
      </c>
      <c r="O234" s="921" t="s">
        <v>5983</v>
      </c>
      <c r="P234" s="924" t="s">
        <v>6398</v>
      </c>
      <c r="Q234" s="925"/>
      <c r="R234" s="926"/>
      <c r="S234" s="926"/>
      <c r="T234" s="926"/>
      <c r="U234" s="926"/>
      <c r="V234" s="927"/>
      <c r="W234" s="837">
        <v>71</v>
      </c>
    </row>
    <row r="235" spans="1:23" ht="14.4" customHeight="1" x14ac:dyDescent="0.3">
      <c r="A235" s="935" t="s">
        <v>6399</v>
      </c>
      <c r="B235" s="866">
        <v>4</v>
      </c>
      <c r="C235" s="867">
        <v>2.0299999999999998</v>
      </c>
      <c r="D235" s="868">
        <v>14.5</v>
      </c>
      <c r="E235" s="885">
        <v>3</v>
      </c>
      <c r="F235" s="854">
        <v>3.13</v>
      </c>
      <c r="G235" s="855">
        <v>33.299999999999997</v>
      </c>
      <c r="H235" s="860">
        <v>4</v>
      </c>
      <c r="I235" s="854">
        <v>2.04</v>
      </c>
      <c r="J235" s="858">
        <v>19.8</v>
      </c>
      <c r="K235" s="859">
        <v>0.42</v>
      </c>
      <c r="L235" s="860">
        <v>2</v>
      </c>
      <c r="M235" s="860">
        <v>18</v>
      </c>
      <c r="N235" s="861">
        <v>6</v>
      </c>
      <c r="O235" s="860" t="s">
        <v>5983</v>
      </c>
      <c r="P235" s="886" t="s">
        <v>6400</v>
      </c>
      <c r="Q235" s="862"/>
      <c r="R235" s="882"/>
      <c r="S235" s="882"/>
      <c r="T235" s="882"/>
      <c r="U235" s="882"/>
      <c r="V235" s="887"/>
      <c r="W235" s="863">
        <v>55</v>
      </c>
    </row>
    <row r="236" spans="1:23" ht="14.4" customHeight="1" x14ac:dyDescent="0.3">
      <c r="A236" s="933" t="s">
        <v>6401</v>
      </c>
      <c r="B236" s="917">
        <v>4</v>
      </c>
      <c r="C236" s="918">
        <v>2.29</v>
      </c>
      <c r="D236" s="835">
        <v>21.3</v>
      </c>
      <c r="E236" s="919">
        <v>4</v>
      </c>
      <c r="F236" s="920">
        <v>2.38</v>
      </c>
      <c r="G236" s="836">
        <v>22.8</v>
      </c>
      <c r="H236" s="921">
        <v>2</v>
      </c>
      <c r="I236" s="920">
        <v>1.19</v>
      </c>
      <c r="J236" s="849">
        <v>19</v>
      </c>
      <c r="K236" s="922">
        <v>0.52</v>
      </c>
      <c r="L236" s="921">
        <v>3</v>
      </c>
      <c r="M236" s="921">
        <v>24</v>
      </c>
      <c r="N236" s="923">
        <v>8</v>
      </c>
      <c r="O236" s="921" t="s">
        <v>5983</v>
      </c>
      <c r="P236" s="924" t="s">
        <v>6402</v>
      </c>
      <c r="Q236" s="925"/>
      <c r="R236" s="926"/>
      <c r="S236" s="926"/>
      <c r="T236" s="926"/>
      <c r="U236" s="926"/>
      <c r="V236" s="927"/>
      <c r="W236" s="837">
        <v>22</v>
      </c>
    </row>
    <row r="237" spans="1:23" ht="14.4" customHeight="1" x14ac:dyDescent="0.3">
      <c r="A237" s="933" t="s">
        <v>6403</v>
      </c>
      <c r="B237" s="917">
        <v>1</v>
      </c>
      <c r="C237" s="918">
        <v>0.68</v>
      </c>
      <c r="D237" s="835">
        <v>10</v>
      </c>
      <c r="E237" s="919">
        <v>1</v>
      </c>
      <c r="F237" s="920">
        <v>1.39</v>
      </c>
      <c r="G237" s="836">
        <v>43</v>
      </c>
      <c r="H237" s="921">
        <v>1</v>
      </c>
      <c r="I237" s="920">
        <v>3.61</v>
      </c>
      <c r="J237" s="849">
        <v>45</v>
      </c>
      <c r="K237" s="922">
        <v>0.68</v>
      </c>
      <c r="L237" s="921">
        <v>3</v>
      </c>
      <c r="M237" s="921">
        <v>27</v>
      </c>
      <c r="N237" s="923">
        <v>9</v>
      </c>
      <c r="O237" s="921" t="s">
        <v>5983</v>
      </c>
      <c r="P237" s="924" t="s">
        <v>6404</v>
      </c>
      <c r="Q237" s="925"/>
      <c r="R237" s="926"/>
      <c r="S237" s="926"/>
      <c r="T237" s="926"/>
      <c r="U237" s="926"/>
      <c r="V237" s="927"/>
      <c r="W237" s="837">
        <v>36</v>
      </c>
    </row>
    <row r="238" spans="1:23" ht="14.4" customHeight="1" x14ac:dyDescent="0.3">
      <c r="A238" s="935" t="s">
        <v>6405</v>
      </c>
      <c r="B238" s="882"/>
      <c r="C238" s="883"/>
      <c r="D238" s="884"/>
      <c r="E238" s="885"/>
      <c r="F238" s="854"/>
      <c r="G238" s="855"/>
      <c r="H238" s="856">
        <v>1</v>
      </c>
      <c r="I238" s="857">
        <v>1.22</v>
      </c>
      <c r="J238" s="858">
        <v>38</v>
      </c>
      <c r="K238" s="859">
        <v>0.51</v>
      </c>
      <c r="L238" s="860">
        <v>2</v>
      </c>
      <c r="M238" s="860">
        <v>21</v>
      </c>
      <c r="N238" s="861">
        <v>7</v>
      </c>
      <c r="O238" s="860" t="s">
        <v>5983</v>
      </c>
      <c r="P238" s="886" t="s">
        <v>6406</v>
      </c>
      <c r="Q238" s="862"/>
      <c r="R238" s="882"/>
      <c r="S238" s="882"/>
      <c r="T238" s="882"/>
      <c r="U238" s="882"/>
      <c r="V238" s="887"/>
      <c r="W238" s="863">
        <v>31</v>
      </c>
    </row>
    <row r="239" spans="1:23" ht="14.4" customHeight="1" x14ac:dyDescent="0.3">
      <c r="A239" s="933" t="s">
        <v>6407</v>
      </c>
      <c r="B239" s="926"/>
      <c r="C239" s="928"/>
      <c r="D239" s="881"/>
      <c r="E239" s="919"/>
      <c r="F239" s="920"/>
      <c r="G239" s="836"/>
      <c r="H239" s="929">
        <v>1</v>
      </c>
      <c r="I239" s="930">
        <v>0.84</v>
      </c>
      <c r="J239" s="849">
        <v>31</v>
      </c>
      <c r="K239" s="922">
        <v>0.67</v>
      </c>
      <c r="L239" s="921">
        <v>3</v>
      </c>
      <c r="M239" s="921">
        <v>27</v>
      </c>
      <c r="N239" s="923">
        <v>9</v>
      </c>
      <c r="O239" s="921" t="s">
        <v>5983</v>
      </c>
      <c r="P239" s="924" t="s">
        <v>6406</v>
      </c>
      <c r="Q239" s="925"/>
      <c r="R239" s="926"/>
      <c r="S239" s="926"/>
      <c r="T239" s="926"/>
      <c r="U239" s="926"/>
      <c r="V239" s="927"/>
      <c r="W239" s="837">
        <v>22</v>
      </c>
    </row>
    <row r="240" spans="1:23" ht="14.4" customHeight="1" x14ac:dyDescent="0.3">
      <c r="A240" s="935" t="s">
        <v>6408</v>
      </c>
      <c r="B240" s="882"/>
      <c r="C240" s="883"/>
      <c r="D240" s="884"/>
      <c r="E240" s="856">
        <v>2</v>
      </c>
      <c r="F240" s="857">
        <v>2.4500000000000002</v>
      </c>
      <c r="G240" s="864">
        <v>29</v>
      </c>
      <c r="H240" s="860"/>
      <c r="I240" s="854"/>
      <c r="J240" s="855"/>
      <c r="K240" s="859">
        <v>0.35</v>
      </c>
      <c r="L240" s="860">
        <v>1</v>
      </c>
      <c r="M240" s="860">
        <v>12</v>
      </c>
      <c r="N240" s="861">
        <v>4</v>
      </c>
      <c r="O240" s="860" t="s">
        <v>5983</v>
      </c>
      <c r="P240" s="886" t="s">
        <v>6409</v>
      </c>
      <c r="Q240" s="862"/>
      <c r="R240" s="882"/>
      <c r="S240" s="882"/>
      <c r="T240" s="882"/>
      <c r="U240" s="882"/>
      <c r="V240" s="887"/>
      <c r="W240" s="863"/>
    </row>
    <row r="241" spans="1:23" ht="14.4" customHeight="1" x14ac:dyDescent="0.3">
      <c r="A241" s="933" t="s">
        <v>6410</v>
      </c>
      <c r="B241" s="926"/>
      <c r="C241" s="928"/>
      <c r="D241" s="881"/>
      <c r="E241" s="929"/>
      <c r="F241" s="930"/>
      <c r="G241" s="848"/>
      <c r="H241" s="921">
        <v>1</v>
      </c>
      <c r="I241" s="920">
        <v>1.32</v>
      </c>
      <c r="J241" s="849">
        <v>35</v>
      </c>
      <c r="K241" s="922">
        <v>0.49</v>
      </c>
      <c r="L241" s="921">
        <v>2</v>
      </c>
      <c r="M241" s="921">
        <v>18</v>
      </c>
      <c r="N241" s="923">
        <v>6</v>
      </c>
      <c r="O241" s="921" t="s">
        <v>5983</v>
      </c>
      <c r="P241" s="924" t="s">
        <v>6409</v>
      </c>
      <c r="Q241" s="925"/>
      <c r="R241" s="926"/>
      <c r="S241" s="926"/>
      <c r="T241" s="926"/>
      <c r="U241" s="926"/>
      <c r="V241" s="927"/>
      <c r="W241" s="837">
        <v>29</v>
      </c>
    </row>
    <row r="242" spans="1:23" ht="14.4" customHeight="1" x14ac:dyDescent="0.3">
      <c r="A242" s="935" t="s">
        <v>6411</v>
      </c>
      <c r="B242" s="882"/>
      <c r="C242" s="883"/>
      <c r="D242" s="884"/>
      <c r="E242" s="885"/>
      <c r="F242" s="854"/>
      <c r="G242" s="855"/>
      <c r="H242" s="856">
        <v>1</v>
      </c>
      <c r="I242" s="857">
        <v>0.3</v>
      </c>
      <c r="J242" s="858">
        <v>12</v>
      </c>
      <c r="K242" s="859">
        <v>0.3</v>
      </c>
      <c r="L242" s="860">
        <v>1</v>
      </c>
      <c r="M242" s="860">
        <v>12</v>
      </c>
      <c r="N242" s="861">
        <v>4</v>
      </c>
      <c r="O242" s="860" t="s">
        <v>5983</v>
      </c>
      <c r="P242" s="886" t="s">
        <v>6412</v>
      </c>
      <c r="Q242" s="862"/>
      <c r="R242" s="882"/>
      <c r="S242" s="882"/>
      <c r="T242" s="882"/>
      <c r="U242" s="882"/>
      <c r="V242" s="887"/>
      <c r="W242" s="863">
        <v>8</v>
      </c>
    </row>
    <row r="243" spans="1:23" ht="14.4" customHeight="1" x14ac:dyDescent="0.3">
      <c r="A243" s="935" t="s">
        <v>6413</v>
      </c>
      <c r="B243" s="866">
        <v>1</v>
      </c>
      <c r="C243" s="867">
        <v>2.48</v>
      </c>
      <c r="D243" s="868">
        <v>34</v>
      </c>
      <c r="E243" s="885"/>
      <c r="F243" s="854"/>
      <c r="G243" s="855"/>
      <c r="H243" s="860"/>
      <c r="I243" s="854"/>
      <c r="J243" s="855"/>
      <c r="K243" s="859">
        <v>2.48</v>
      </c>
      <c r="L243" s="860">
        <v>6</v>
      </c>
      <c r="M243" s="860">
        <v>57</v>
      </c>
      <c r="N243" s="861">
        <v>19</v>
      </c>
      <c r="O243" s="860" t="s">
        <v>5983</v>
      </c>
      <c r="P243" s="886" t="s">
        <v>6414</v>
      </c>
      <c r="Q243" s="862"/>
      <c r="R243" s="882"/>
      <c r="S243" s="882"/>
      <c r="T243" s="882"/>
      <c r="U243" s="882"/>
      <c r="V243" s="887"/>
      <c r="W243" s="863"/>
    </row>
    <row r="244" spans="1:23" ht="14.4" customHeight="1" x14ac:dyDescent="0.3">
      <c r="A244" s="935" t="s">
        <v>6415</v>
      </c>
      <c r="B244" s="866">
        <v>1</v>
      </c>
      <c r="C244" s="867">
        <v>1.29</v>
      </c>
      <c r="D244" s="868">
        <v>22</v>
      </c>
      <c r="E244" s="885"/>
      <c r="F244" s="854"/>
      <c r="G244" s="855"/>
      <c r="H244" s="860"/>
      <c r="I244" s="854"/>
      <c r="J244" s="855"/>
      <c r="K244" s="859">
        <v>0.45</v>
      </c>
      <c r="L244" s="860">
        <v>1</v>
      </c>
      <c r="M244" s="860">
        <v>12</v>
      </c>
      <c r="N244" s="861">
        <v>4</v>
      </c>
      <c r="O244" s="860" t="s">
        <v>5983</v>
      </c>
      <c r="P244" s="886" t="s">
        <v>6416</v>
      </c>
      <c r="Q244" s="862"/>
      <c r="R244" s="882"/>
      <c r="S244" s="882"/>
      <c r="T244" s="882"/>
      <c r="U244" s="882"/>
      <c r="V244" s="887"/>
      <c r="W244" s="863"/>
    </row>
    <row r="245" spans="1:23" ht="14.4" customHeight="1" x14ac:dyDescent="0.3">
      <c r="A245" s="935" t="s">
        <v>6417</v>
      </c>
      <c r="B245" s="866">
        <v>2</v>
      </c>
      <c r="C245" s="867">
        <v>1.56</v>
      </c>
      <c r="D245" s="868">
        <v>32.5</v>
      </c>
      <c r="E245" s="885"/>
      <c r="F245" s="854"/>
      <c r="G245" s="855"/>
      <c r="H245" s="860"/>
      <c r="I245" s="854"/>
      <c r="J245" s="855"/>
      <c r="K245" s="859">
        <v>0.54</v>
      </c>
      <c r="L245" s="860">
        <v>3</v>
      </c>
      <c r="M245" s="860">
        <v>27</v>
      </c>
      <c r="N245" s="861">
        <v>9</v>
      </c>
      <c r="O245" s="860" t="s">
        <v>5983</v>
      </c>
      <c r="P245" s="886" t="s">
        <v>6418</v>
      </c>
      <c r="Q245" s="862"/>
      <c r="R245" s="882"/>
      <c r="S245" s="882"/>
      <c r="T245" s="882"/>
      <c r="U245" s="882"/>
      <c r="V245" s="887"/>
      <c r="W245" s="863"/>
    </row>
    <row r="246" spans="1:23" ht="14.4" customHeight="1" x14ac:dyDescent="0.3">
      <c r="A246" s="933" t="s">
        <v>6419</v>
      </c>
      <c r="B246" s="917"/>
      <c r="C246" s="918"/>
      <c r="D246" s="835"/>
      <c r="E246" s="919">
        <v>1</v>
      </c>
      <c r="F246" s="920">
        <v>1.26</v>
      </c>
      <c r="G246" s="836">
        <v>26</v>
      </c>
      <c r="H246" s="921"/>
      <c r="I246" s="920"/>
      <c r="J246" s="836"/>
      <c r="K246" s="922">
        <v>0.6</v>
      </c>
      <c r="L246" s="921">
        <v>3</v>
      </c>
      <c r="M246" s="921">
        <v>30</v>
      </c>
      <c r="N246" s="923">
        <v>10</v>
      </c>
      <c r="O246" s="921" t="s">
        <v>5983</v>
      </c>
      <c r="P246" s="924" t="s">
        <v>6420</v>
      </c>
      <c r="Q246" s="925"/>
      <c r="R246" s="926"/>
      <c r="S246" s="926"/>
      <c r="T246" s="926"/>
      <c r="U246" s="926"/>
      <c r="V246" s="927"/>
      <c r="W246" s="837"/>
    </row>
    <row r="247" spans="1:23" ht="14.4" customHeight="1" x14ac:dyDescent="0.3">
      <c r="A247" s="933" t="s">
        <v>6421</v>
      </c>
      <c r="B247" s="917"/>
      <c r="C247" s="918"/>
      <c r="D247" s="835"/>
      <c r="E247" s="919"/>
      <c r="F247" s="920"/>
      <c r="G247" s="836"/>
      <c r="H247" s="921">
        <v>1</v>
      </c>
      <c r="I247" s="920">
        <v>1.07</v>
      </c>
      <c r="J247" s="849">
        <v>23</v>
      </c>
      <c r="K247" s="922">
        <v>0.86</v>
      </c>
      <c r="L247" s="921">
        <v>4</v>
      </c>
      <c r="M247" s="921">
        <v>36</v>
      </c>
      <c r="N247" s="923">
        <v>12</v>
      </c>
      <c r="O247" s="921" t="s">
        <v>5983</v>
      </c>
      <c r="P247" s="924" t="s">
        <v>6422</v>
      </c>
      <c r="Q247" s="925"/>
      <c r="R247" s="926"/>
      <c r="S247" s="926"/>
      <c r="T247" s="926"/>
      <c r="U247" s="926"/>
      <c r="V247" s="927"/>
      <c r="W247" s="837">
        <v>11</v>
      </c>
    </row>
    <row r="248" spans="1:23" ht="14.4" customHeight="1" x14ac:dyDescent="0.3">
      <c r="A248" s="935" t="s">
        <v>6423</v>
      </c>
      <c r="B248" s="882">
        <v>1</v>
      </c>
      <c r="C248" s="883">
        <v>0.7</v>
      </c>
      <c r="D248" s="884">
        <v>23</v>
      </c>
      <c r="E248" s="856">
        <v>1</v>
      </c>
      <c r="F248" s="857">
        <v>2.06</v>
      </c>
      <c r="G248" s="864">
        <v>54</v>
      </c>
      <c r="H248" s="860"/>
      <c r="I248" s="854"/>
      <c r="J248" s="855"/>
      <c r="K248" s="859">
        <v>0.48</v>
      </c>
      <c r="L248" s="860">
        <v>2</v>
      </c>
      <c r="M248" s="860">
        <v>18</v>
      </c>
      <c r="N248" s="861">
        <v>6</v>
      </c>
      <c r="O248" s="860" t="s">
        <v>5983</v>
      </c>
      <c r="P248" s="886" t="s">
        <v>6424</v>
      </c>
      <c r="Q248" s="862"/>
      <c r="R248" s="882"/>
      <c r="S248" s="882"/>
      <c r="T248" s="882"/>
      <c r="U248" s="882"/>
      <c r="V248" s="887"/>
      <c r="W248" s="863"/>
    </row>
    <row r="249" spans="1:23" ht="14.4" customHeight="1" x14ac:dyDescent="0.3">
      <c r="A249" s="935" t="s">
        <v>6425</v>
      </c>
      <c r="B249" s="866">
        <v>3</v>
      </c>
      <c r="C249" s="867">
        <v>2.2999999999999998</v>
      </c>
      <c r="D249" s="868">
        <v>29.7</v>
      </c>
      <c r="E249" s="885">
        <v>2</v>
      </c>
      <c r="F249" s="854">
        <v>1.84</v>
      </c>
      <c r="G249" s="855">
        <v>19</v>
      </c>
      <c r="H249" s="860"/>
      <c r="I249" s="854"/>
      <c r="J249" s="855"/>
      <c r="K249" s="859">
        <v>0.65</v>
      </c>
      <c r="L249" s="860">
        <v>3</v>
      </c>
      <c r="M249" s="860">
        <v>30</v>
      </c>
      <c r="N249" s="861">
        <v>10</v>
      </c>
      <c r="O249" s="860" t="s">
        <v>5983</v>
      </c>
      <c r="P249" s="886" t="s">
        <v>6426</v>
      </c>
      <c r="Q249" s="862"/>
      <c r="R249" s="882"/>
      <c r="S249" s="882"/>
      <c r="T249" s="882"/>
      <c r="U249" s="882"/>
      <c r="V249" s="887"/>
      <c r="W249" s="863"/>
    </row>
    <row r="250" spans="1:23" ht="14.4" customHeight="1" x14ac:dyDescent="0.3">
      <c r="A250" s="935" t="s">
        <v>6427</v>
      </c>
      <c r="B250" s="882">
        <v>2</v>
      </c>
      <c r="C250" s="883">
        <v>1.39</v>
      </c>
      <c r="D250" s="884">
        <v>17.5</v>
      </c>
      <c r="E250" s="885">
        <v>4</v>
      </c>
      <c r="F250" s="854">
        <v>3.55</v>
      </c>
      <c r="G250" s="855">
        <v>22</v>
      </c>
      <c r="H250" s="856">
        <v>2</v>
      </c>
      <c r="I250" s="857">
        <v>1.9</v>
      </c>
      <c r="J250" s="858">
        <v>22.5</v>
      </c>
      <c r="K250" s="859">
        <v>0.25</v>
      </c>
      <c r="L250" s="860">
        <v>1</v>
      </c>
      <c r="M250" s="860">
        <v>9</v>
      </c>
      <c r="N250" s="861">
        <v>3</v>
      </c>
      <c r="O250" s="860" t="s">
        <v>5983</v>
      </c>
      <c r="P250" s="886" t="s">
        <v>6428</v>
      </c>
      <c r="Q250" s="862"/>
      <c r="R250" s="882"/>
      <c r="S250" s="882"/>
      <c r="T250" s="882"/>
      <c r="U250" s="882"/>
      <c r="V250" s="887"/>
      <c r="W250" s="863">
        <v>39</v>
      </c>
    </row>
    <row r="251" spans="1:23" ht="14.4" customHeight="1" x14ac:dyDescent="0.3">
      <c r="A251" s="933" t="s">
        <v>6429</v>
      </c>
      <c r="B251" s="926">
        <v>1</v>
      </c>
      <c r="C251" s="928">
        <v>0.73</v>
      </c>
      <c r="D251" s="881">
        <v>21</v>
      </c>
      <c r="E251" s="919">
        <v>2</v>
      </c>
      <c r="F251" s="920">
        <v>1.36</v>
      </c>
      <c r="G251" s="836">
        <v>20</v>
      </c>
      <c r="H251" s="929">
        <v>5</v>
      </c>
      <c r="I251" s="930">
        <v>4.6100000000000003</v>
      </c>
      <c r="J251" s="849">
        <v>25.2</v>
      </c>
      <c r="K251" s="922">
        <v>0.31</v>
      </c>
      <c r="L251" s="921">
        <v>1</v>
      </c>
      <c r="M251" s="921">
        <v>12</v>
      </c>
      <c r="N251" s="923">
        <v>4</v>
      </c>
      <c r="O251" s="921" t="s">
        <v>5983</v>
      </c>
      <c r="P251" s="924" t="s">
        <v>6430</v>
      </c>
      <c r="Q251" s="925"/>
      <c r="R251" s="926"/>
      <c r="S251" s="926"/>
      <c r="T251" s="926"/>
      <c r="U251" s="926"/>
      <c r="V251" s="927"/>
      <c r="W251" s="837">
        <v>106</v>
      </c>
    </row>
    <row r="252" spans="1:23" ht="14.4" customHeight="1" x14ac:dyDescent="0.3">
      <c r="A252" s="933" t="s">
        <v>6431</v>
      </c>
      <c r="B252" s="926">
        <v>1</v>
      </c>
      <c r="C252" s="928">
        <v>0.88</v>
      </c>
      <c r="D252" s="881">
        <v>26</v>
      </c>
      <c r="E252" s="919">
        <v>1</v>
      </c>
      <c r="F252" s="920">
        <v>1.35</v>
      </c>
      <c r="G252" s="836">
        <v>34</v>
      </c>
      <c r="H252" s="929">
        <v>1</v>
      </c>
      <c r="I252" s="930">
        <v>0.93</v>
      </c>
      <c r="J252" s="849">
        <v>27</v>
      </c>
      <c r="K252" s="922">
        <v>0.62</v>
      </c>
      <c r="L252" s="921">
        <v>2</v>
      </c>
      <c r="M252" s="921">
        <v>21</v>
      </c>
      <c r="N252" s="923">
        <v>7</v>
      </c>
      <c r="O252" s="921" t="s">
        <v>5983</v>
      </c>
      <c r="P252" s="924" t="s">
        <v>6432</v>
      </c>
      <c r="Q252" s="925"/>
      <c r="R252" s="926"/>
      <c r="S252" s="926"/>
      <c r="T252" s="926"/>
      <c r="U252" s="926"/>
      <c r="V252" s="927"/>
      <c r="W252" s="837">
        <v>20</v>
      </c>
    </row>
    <row r="253" spans="1:23" ht="14.4" customHeight="1" x14ac:dyDescent="0.3">
      <c r="A253" s="935" t="s">
        <v>6433</v>
      </c>
      <c r="B253" s="882"/>
      <c r="C253" s="883"/>
      <c r="D253" s="884"/>
      <c r="E253" s="856">
        <v>2</v>
      </c>
      <c r="F253" s="857">
        <v>1.82</v>
      </c>
      <c r="G253" s="864">
        <v>29.5</v>
      </c>
      <c r="H253" s="860"/>
      <c r="I253" s="854"/>
      <c r="J253" s="855"/>
      <c r="K253" s="859">
        <v>0.48</v>
      </c>
      <c r="L253" s="860">
        <v>3</v>
      </c>
      <c r="M253" s="860">
        <v>24</v>
      </c>
      <c r="N253" s="861">
        <v>8</v>
      </c>
      <c r="O253" s="860" t="s">
        <v>5983</v>
      </c>
      <c r="P253" s="886" t="s">
        <v>6434</v>
      </c>
      <c r="Q253" s="862"/>
      <c r="R253" s="882"/>
      <c r="S253" s="882"/>
      <c r="T253" s="882"/>
      <c r="U253" s="882"/>
      <c r="V253" s="887"/>
      <c r="W253" s="863"/>
    </row>
    <row r="254" spans="1:23" ht="14.4" customHeight="1" x14ac:dyDescent="0.3">
      <c r="A254" s="935" t="s">
        <v>6435</v>
      </c>
      <c r="B254" s="882">
        <v>2</v>
      </c>
      <c r="C254" s="883">
        <v>1.94</v>
      </c>
      <c r="D254" s="884">
        <v>27.5</v>
      </c>
      <c r="E254" s="856">
        <v>3</v>
      </c>
      <c r="F254" s="857">
        <v>3.38</v>
      </c>
      <c r="G254" s="864">
        <v>28</v>
      </c>
      <c r="H254" s="860">
        <v>1</v>
      </c>
      <c r="I254" s="854">
        <v>1.64</v>
      </c>
      <c r="J254" s="858">
        <v>42</v>
      </c>
      <c r="K254" s="859">
        <v>0.38</v>
      </c>
      <c r="L254" s="860">
        <v>2</v>
      </c>
      <c r="M254" s="860">
        <v>15</v>
      </c>
      <c r="N254" s="861">
        <v>5</v>
      </c>
      <c r="O254" s="860" t="s">
        <v>5983</v>
      </c>
      <c r="P254" s="886" t="s">
        <v>6436</v>
      </c>
      <c r="Q254" s="862"/>
      <c r="R254" s="882"/>
      <c r="S254" s="882"/>
      <c r="T254" s="882"/>
      <c r="U254" s="882"/>
      <c r="V254" s="887"/>
      <c r="W254" s="863">
        <v>37</v>
      </c>
    </row>
    <row r="255" spans="1:23" ht="14.4" customHeight="1" x14ac:dyDescent="0.3">
      <c r="A255" s="933" t="s">
        <v>6437</v>
      </c>
      <c r="B255" s="926">
        <v>2</v>
      </c>
      <c r="C255" s="928">
        <v>1.46</v>
      </c>
      <c r="D255" s="881">
        <v>28</v>
      </c>
      <c r="E255" s="929">
        <v>3</v>
      </c>
      <c r="F255" s="930">
        <v>2.4</v>
      </c>
      <c r="G255" s="848">
        <v>23.3</v>
      </c>
      <c r="H255" s="921">
        <v>2</v>
      </c>
      <c r="I255" s="920">
        <v>2.12</v>
      </c>
      <c r="J255" s="849">
        <v>36.5</v>
      </c>
      <c r="K255" s="922">
        <v>0.53</v>
      </c>
      <c r="L255" s="921">
        <v>3</v>
      </c>
      <c r="M255" s="921">
        <v>24</v>
      </c>
      <c r="N255" s="923">
        <v>8</v>
      </c>
      <c r="O255" s="921" t="s">
        <v>5983</v>
      </c>
      <c r="P255" s="924" t="s">
        <v>6438</v>
      </c>
      <c r="Q255" s="925"/>
      <c r="R255" s="926"/>
      <c r="S255" s="926"/>
      <c r="T255" s="926"/>
      <c r="U255" s="926"/>
      <c r="V255" s="927"/>
      <c r="W255" s="837">
        <v>57</v>
      </c>
    </row>
    <row r="256" spans="1:23" ht="14.4" customHeight="1" x14ac:dyDescent="0.3">
      <c r="A256" s="933" t="s">
        <v>6439</v>
      </c>
      <c r="B256" s="926">
        <v>1</v>
      </c>
      <c r="C256" s="928">
        <v>0.91</v>
      </c>
      <c r="D256" s="881">
        <v>15</v>
      </c>
      <c r="E256" s="929"/>
      <c r="F256" s="930"/>
      <c r="G256" s="848"/>
      <c r="H256" s="921">
        <v>2</v>
      </c>
      <c r="I256" s="920">
        <v>1.81</v>
      </c>
      <c r="J256" s="849">
        <v>27</v>
      </c>
      <c r="K256" s="922">
        <v>0.91</v>
      </c>
      <c r="L256" s="921">
        <v>3</v>
      </c>
      <c r="M256" s="921">
        <v>30</v>
      </c>
      <c r="N256" s="923">
        <v>10</v>
      </c>
      <c r="O256" s="921" t="s">
        <v>5983</v>
      </c>
      <c r="P256" s="924" t="s">
        <v>6440</v>
      </c>
      <c r="Q256" s="925"/>
      <c r="R256" s="926"/>
      <c r="S256" s="926"/>
      <c r="T256" s="926"/>
      <c r="U256" s="926"/>
      <c r="V256" s="927"/>
      <c r="W256" s="837">
        <v>34</v>
      </c>
    </row>
    <row r="257" spans="1:23" ht="14.4" customHeight="1" x14ac:dyDescent="0.3">
      <c r="A257" s="935" t="s">
        <v>6441</v>
      </c>
      <c r="B257" s="866">
        <v>1</v>
      </c>
      <c r="C257" s="867">
        <v>1.29</v>
      </c>
      <c r="D257" s="868">
        <v>35</v>
      </c>
      <c r="E257" s="885">
        <v>2</v>
      </c>
      <c r="F257" s="854">
        <v>1.1299999999999999</v>
      </c>
      <c r="G257" s="855">
        <v>18.5</v>
      </c>
      <c r="H257" s="860">
        <v>5</v>
      </c>
      <c r="I257" s="854">
        <v>3.9</v>
      </c>
      <c r="J257" s="858">
        <v>23.8</v>
      </c>
      <c r="K257" s="859">
        <v>0.38</v>
      </c>
      <c r="L257" s="860">
        <v>2</v>
      </c>
      <c r="M257" s="860">
        <v>15</v>
      </c>
      <c r="N257" s="861">
        <v>5</v>
      </c>
      <c r="O257" s="860" t="s">
        <v>5983</v>
      </c>
      <c r="P257" s="886" t="s">
        <v>6442</v>
      </c>
      <c r="Q257" s="862"/>
      <c r="R257" s="882"/>
      <c r="S257" s="882"/>
      <c r="T257" s="882"/>
      <c r="U257" s="882"/>
      <c r="V257" s="887"/>
      <c r="W257" s="863">
        <v>94</v>
      </c>
    </row>
    <row r="258" spans="1:23" ht="14.4" customHeight="1" x14ac:dyDescent="0.3">
      <c r="A258" s="933" t="s">
        <v>6443</v>
      </c>
      <c r="B258" s="917">
        <v>9</v>
      </c>
      <c r="C258" s="918">
        <v>8.11</v>
      </c>
      <c r="D258" s="835">
        <v>23.8</v>
      </c>
      <c r="E258" s="919">
        <v>15</v>
      </c>
      <c r="F258" s="920">
        <v>16.63</v>
      </c>
      <c r="G258" s="836">
        <v>28.1</v>
      </c>
      <c r="H258" s="921">
        <v>11</v>
      </c>
      <c r="I258" s="920">
        <v>14.21</v>
      </c>
      <c r="J258" s="849">
        <v>30.5</v>
      </c>
      <c r="K258" s="922">
        <v>0.42</v>
      </c>
      <c r="L258" s="921">
        <v>2</v>
      </c>
      <c r="M258" s="921">
        <v>15</v>
      </c>
      <c r="N258" s="923">
        <v>5</v>
      </c>
      <c r="O258" s="921" t="s">
        <v>5983</v>
      </c>
      <c r="P258" s="924" t="s">
        <v>6444</v>
      </c>
      <c r="Q258" s="925"/>
      <c r="R258" s="926"/>
      <c r="S258" s="926"/>
      <c r="T258" s="926"/>
      <c r="U258" s="926"/>
      <c r="V258" s="927"/>
      <c r="W258" s="837">
        <v>280</v>
      </c>
    </row>
    <row r="259" spans="1:23" ht="14.4" customHeight="1" x14ac:dyDescent="0.3">
      <c r="A259" s="933" t="s">
        <v>6445</v>
      </c>
      <c r="B259" s="917">
        <v>10</v>
      </c>
      <c r="C259" s="918">
        <v>8.59</v>
      </c>
      <c r="D259" s="835">
        <v>21.2</v>
      </c>
      <c r="E259" s="919">
        <v>1</v>
      </c>
      <c r="F259" s="920">
        <v>2.42</v>
      </c>
      <c r="G259" s="836">
        <v>48</v>
      </c>
      <c r="H259" s="921">
        <v>3</v>
      </c>
      <c r="I259" s="920">
        <v>2.89</v>
      </c>
      <c r="J259" s="849">
        <v>24.7</v>
      </c>
      <c r="K259" s="922">
        <v>0.64</v>
      </c>
      <c r="L259" s="921">
        <v>2</v>
      </c>
      <c r="M259" s="921">
        <v>21</v>
      </c>
      <c r="N259" s="923">
        <v>7</v>
      </c>
      <c r="O259" s="921" t="s">
        <v>5983</v>
      </c>
      <c r="P259" s="924" t="s">
        <v>6446</v>
      </c>
      <c r="Q259" s="925"/>
      <c r="R259" s="926"/>
      <c r="S259" s="926"/>
      <c r="T259" s="926"/>
      <c r="U259" s="926"/>
      <c r="V259" s="927"/>
      <c r="W259" s="837">
        <v>53</v>
      </c>
    </row>
    <row r="260" spans="1:23" ht="14.4" customHeight="1" x14ac:dyDescent="0.3">
      <c r="A260" s="935" t="s">
        <v>6447</v>
      </c>
      <c r="B260" s="866">
        <v>2</v>
      </c>
      <c r="C260" s="867">
        <v>3.22</v>
      </c>
      <c r="D260" s="868">
        <v>30.5</v>
      </c>
      <c r="E260" s="885"/>
      <c r="F260" s="854"/>
      <c r="G260" s="855"/>
      <c r="H260" s="860">
        <v>1</v>
      </c>
      <c r="I260" s="854">
        <v>1.22</v>
      </c>
      <c r="J260" s="858">
        <v>25</v>
      </c>
      <c r="K260" s="859">
        <v>0.56000000000000005</v>
      </c>
      <c r="L260" s="860">
        <v>2</v>
      </c>
      <c r="M260" s="860">
        <v>15</v>
      </c>
      <c r="N260" s="861">
        <v>5</v>
      </c>
      <c r="O260" s="860" t="s">
        <v>5983</v>
      </c>
      <c r="P260" s="886" t="s">
        <v>6448</v>
      </c>
      <c r="Q260" s="862"/>
      <c r="R260" s="882"/>
      <c r="S260" s="882"/>
      <c r="T260" s="882"/>
      <c r="U260" s="882"/>
      <c r="V260" s="887"/>
      <c r="W260" s="863">
        <v>20</v>
      </c>
    </row>
    <row r="261" spans="1:23" ht="14.4" customHeight="1" x14ac:dyDescent="0.3">
      <c r="A261" s="935" t="s">
        <v>6449</v>
      </c>
      <c r="B261" s="882">
        <v>1</v>
      </c>
      <c r="C261" s="883">
        <v>0.59</v>
      </c>
      <c r="D261" s="884">
        <v>29</v>
      </c>
      <c r="E261" s="856"/>
      <c r="F261" s="857"/>
      <c r="G261" s="864"/>
      <c r="H261" s="860"/>
      <c r="I261" s="854"/>
      <c r="J261" s="855"/>
      <c r="K261" s="859">
        <v>0.32</v>
      </c>
      <c r="L261" s="860">
        <v>2</v>
      </c>
      <c r="M261" s="860">
        <v>18</v>
      </c>
      <c r="N261" s="861">
        <v>6</v>
      </c>
      <c r="O261" s="860" t="s">
        <v>5983</v>
      </c>
      <c r="P261" s="886" t="s">
        <v>6450</v>
      </c>
      <c r="Q261" s="862"/>
      <c r="R261" s="882"/>
      <c r="S261" s="882"/>
      <c r="T261" s="882"/>
      <c r="U261" s="882"/>
      <c r="V261" s="887"/>
      <c r="W261" s="863"/>
    </row>
    <row r="262" spans="1:23" ht="14.4" customHeight="1" x14ac:dyDescent="0.3">
      <c r="A262" s="933" t="s">
        <v>6451</v>
      </c>
      <c r="B262" s="926"/>
      <c r="C262" s="928"/>
      <c r="D262" s="881"/>
      <c r="E262" s="929">
        <v>1</v>
      </c>
      <c r="F262" s="930">
        <v>0.48</v>
      </c>
      <c r="G262" s="848">
        <v>10</v>
      </c>
      <c r="H262" s="921"/>
      <c r="I262" s="920"/>
      <c r="J262" s="836"/>
      <c r="K262" s="922">
        <v>0.48</v>
      </c>
      <c r="L262" s="921">
        <v>2</v>
      </c>
      <c r="M262" s="921">
        <v>21</v>
      </c>
      <c r="N262" s="923">
        <v>7</v>
      </c>
      <c r="O262" s="921" t="s">
        <v>5983</v>
      </c>
      <c r="P262" s="924" t="s">
        <v>6452</v>
      </c>
      <c r="Q262" s="925"/>
      <c r="R262" s="926"/>
      <c r="S262" s="926"/>
      <c r="T262" s="926"/>
      <c r="U262" s="926"/>
      <c r="V262" s="927"/>
      <c r="W262" s="837"/>
    </row>
    <row r="263" spans="1:23" ht="14.4" customHeight="1" x14ac:dyDescent="0.3">
      <c r="A263" s="935" t="s">
        <v>6453</v>
      </c>
      <c r="B263" s="882"/>
      <c r="C263" s="883"/>
      <c r="D263" s="884"/>
      <c r="E263" s="856">
        <v>1</v>
      </c>
      <c r="F263" s="857">
        <v>3.55</v>
      </c>
      <c r="G263" s="864">
        <v>35</v>
      </c>
      <c r="H263" s="860"/>
      <c r="I263" s="854"/>
      <c r="J263" s="855"/>
      <c r="K263" s="859">
        <v>2.4</v>
      </c>
      <c r="L263" s="860">
        <v>3</v>
      </c>
      <c r="M263" s="860">
        <v>27</v>
      </c>
      <c r="N263" s="861">
        <v>9</v>
      </c>
      <c r="O263" s="860" t="s">
        <v>5983</v>
      </c>
      <c r="P263" s="886" t="s">
        <v>6454</v>
      </c>
      <c r="Q263" s="862"/>
      <c r="R263" s="882"/>
      <c r="S263" s="882"/>
      <c r="T263" s="882"/>
      <c r="U263" s="882"/>
      <c r="V263" s="887"/>
      <c r="W263" s="863"/>
    </row>
    <row r="264" spans="1:23" ht="14.4" customHeight="1" x14ac:dyDescent="0.3">
      <c r="A264" s="933" t="s">
        <v>6455</v>
      </c>
      <c r="B264" s="926"/>
      <c r="C264" s="928"/>
      <c r="D264" s="881"/>
      <c r="E264" s="929">
        <v>1</v>
      </c>
      <c r="F264" s="930">
        <v>4.92</v>
      </c>
      <c r="G264" s="848">
        <v>44</v>
      </c>
      <c r="H264" s="921">
        <v>1</v>
      </c>
      <c r="I264" s="920">
        <v>3.67</v>
      </c>
      <c r="J264" s="849">
        <v>14</v>
      </c>
      <c r="K264" s="922">
        <v>2.96</v>
      </c>
      <c r="L264" s="921">
        <v>4</v>
      </c>
      <c r="M264" s="921">
        <v>33</v>
      </c>
      <c r="N264" s="923">
        <v>11</v>
      </c>
      <c r="O264" s="921" t="s">
        <v>5983</v>
      </c>
      <c r="P264" s="924" t="s">
        <v>6456</v>
      </c>
      <c r="Q264" s="925"/>
      <c r="R264" s="926"/>
      <c r="S264" s="926"/>
      <c r="T264" s="926"/>
      <c r="U264" s="926"/>
      <c r="V264" s="927"/>
      <c r="W264" s="837">
        <v>3</v>
      </c>
    </row>
    <row r="265" spans="1:23" ht="14.4" customHeight="1" x14ac:dyDescent="0.3">
      <c r="A265" s="935" t="s">
        <v>6457</v>
      </c>
      <c r="B265" s="866">
        <v>1</v>
      </c>
      <c r="C265" s="867">
        <v>2.97</v>
      </c>
      <c r="D265" s="868">
        <v>33</v>
      </c>
      <c r="E265" s="885"/>
      <c r="F265" s="854"/>
      <c r="G265" s="855"/>
      <c r="H265" s="860"/>
      <c r="I265" s="854"/>
      <c r="J265" s="855"/>
      <c r="K265" s="859">
        <v>1.26</v>
      </c>
      <c r="L265" s="860">
        <v>2</v>
      </c>
      <c r="M265" s="860">
        <v>18</v>
      </c>
      <c r="N265" s="861">
        <v>6</v>
      </c>
      <c r="O265" s="860" t="s">
        <v>5983</v>
      </c>
      <c r="P265" s="886" t="s">
        <v>6458</v>
      </c>
      <c r="Q265" s="862"/>
      <c r="R265" s="882"/>
      <c r="S265" s="882"/>
      <c r="T265" s="882"/>
      <c r="U265" s="882"/>
      <c r="V265" s="887"/>
      <c r="W265" s="863"/>
    </row>
    <row r="266" spans="1:23" ht="14.4" customHeight="1" x14ac:dyDescent="0.3">
      <c r="A266" s="933" t="s">
        <v>6459</v>
      </c>
      <c r="B266" s="917">
        <v>5</v>
      </c>
      <c r="C266" s="918">
        <v>11.39</v>
      </c>
      <c r="D266" s="835">
        <v>25.8</v>
      </c>
      <c r="E266" s="919">
        <v>1</v>
      </c>
      <c r="F266" s="920">
        <v>2.0099999999999998</v>
      </c>
      <c r="G266" s="836">
        <v>17</v>
      </c>
      <c r="H266" s="921"/>
      <c r="I266" s="920"/>
      <c r="J266" s="836"/>
      <c r="K266" s="922">
        <v>1.91</v>
      </c>
      <c r="L266" s="921">
        <v>3</v>
      </c>
      <c r="M266" s="921">
        <v>30</v>
      </c>
      <c r="N266" s="923">
        <v>10</v>
      </c>
      <c r="O266" s="921" t="s">
        <v>5983</v>
      </c>
      <c r="P266" s="924" t="s">
        <v>6460</v>
      </c>
      <c r="Q266" s="925"/>
      <c r="R266" s="926"/>
      <c r="S266" s="926"/>
      <c r="T266" s="926"/>
      <c r="U266" s="926"/>
      <c r="V266" s="927"/>
      <c r="W266" s="837"/>
    </row>
    <row r="267" spans="1:23" ht="14.4" customHeight="1" x14ac:dyDescent="0.3">
      <c r="A267" s="933" t="s">
        <v>6461</v>
      </c>
      <c r="B267" s="917">
        <v>3</v>
      </c>
      <c r="C267" s="918">
        <v>14.81</v>
      </c>
      <c r="D267" s="835">
        <v>40</v>
      </c>
      <c r="E267" s="919">
        <v>1</v>
      </c>
      <c r="F267" s="920">
        <v>3.33</v>
      </c>
      <c r="G267" s="836">
        <v>40</v>
      </c>
      <c r="H267" s="921">
        <v>4</v>
      </c>
      <c r="I267" s="920">
        <v>17.27</v>
      </c>
      <c r="J267" s="849">
        <v>42</v>
      </c>
      <c r="K267" s="922">
        <v>3.32</v>
      </c>
      <c r="L267" s="921">
        <v>5</v>
      </c>
      <c r="M267" s="921">
        <v>45</v>
      </c>
      <c r="N267" s="923">
        <v>15</v>
      </c>
      <c r="O267" s="921" t="s">
        <v>5983</v>
      </c>
      <c r="P267" s="924" t="s">
        <v>6462</v>
      </c>
      <c r="Q267" s="925"/>
      <c r="R267" s="926"/>
      <c r="S267" s="926"/>
      <c r="T267" s="926"/>
      <c r="U267" s="926"/>
      <c r="V267" s="927"/>
      <c r="W267" s="837">
        <v>108</v>
      </c>
    </row>
    <row r="268" spans="1:23" ht="14.4" customHeight="1" x14ac:dyDescent="0.3">
      <c r="A268" s="935" t="s">
        <v>6463</v>
      </c>
      <c r="B268" s="882">
        <v>1</v>
      </c>
      <c r="C268" s="883">
        <v>3.58</v>
      </c>
      <c r="D268" s="884">
        <v>42</v>
      </c>
      <c r="E268" s="885">
        <v>1</v>
      </c>
      <c r="F268" s="854">
        <v>1.2</v>
      </c>
      <c r="G268" s="855">
        <v>18</v>
      </c>
      <c r="H268" s="856">
        <v>1</v>
      </c>
      <c r="I268" s="857">
        <v>2.4900000000000002</v>
      </c>
      <c r="J268" s="858">
        <v>31</v>
      </c>
      <c r="K268" s="859">
        <v>1.2</v>
      </c>
      <c r="L268" s="860">
        <v>2</v>
      </c>
      <c r="M268" s="860">
        <v>18</v>
      </c>
      <c r="N268" s="861">
        <v>6</v>
      </c>
      <c r="O268" s="860" t="s">
        <v>5983</v>
      </c>
      <c r="P268" s="886" t="s">
        <v>6464</v>
      </c>
      <c r="Q268" s="862"/>
      <c r="R268" s="882"/>
      <c r="S268" s="882"/>
      <c r="T268" s="882"/>
      <c r="U268" s="882"/>
      <c r="V268" s="887"/>
      <c r="W268" s="863">
        <v>25</v>
      </c>
    </row>
    <row r="269" spans="1:23" ht="14.4" customHeight="1" x14ac:dyDescent="0.3">
      <c r="A269" s="935" t="s">
        <v>6465</v>
      </c>
      <c r="B269" s="882"/>
      <c r="C269" s="883"/>
      <c r="D269" s="884"/>
      <c r="E269" s="885">
        <v>1</v>
      </c>
      <c r="F269" s="854">
        <v>1.32</v>
      </c>
      <c r="G269" s="855">
        <v>24</v>
      </c>
      <c r="H269" s="856">
        <v>1</v>
      </c>
      <c r="I269" s="857">
        <v>3.21</v>
      </c>
      <c r="J269" s="858">
        <v>47</v>
      </c>
      <c r="K269" s="859">
        <v>0.65</v>
      </c>
      <c r="L269" s="860">
        <v>2</v>
      </c>
      <c r="M269" s="860">
        <v>15</v>
      </c>
      <c r="N269" s="861">
        <v>5</v>
      </c>
      <c r="O269" s="860" t="s">
        <v>5983</v>
      </c>
      <c r="P269" s="886" t="s">
        <v>6466</v>
      </c>
      <c r="Q269" s="862"/>
      <c r="R269" s="882"/>
      <c r="S269" s="882"/>
      <c r="T269" s="882"/>
      <c r="U269" s="882"/>
      <c r="V269" s="887"/>
      <c r="W269" s="863">
        <v>42</v>
      </c>
    </row>
    <row r="270" spans="1:23" ht="14.4" customHeight="1" x14ac:dyDescent="0.3">
      <c r="A270" s="935" t="s">
        <v>6467</v>
      </c>
      <c r="B270" s="882"/>
      <c r="C270" s="883"/>
      <c r="D270" s="884"/>
      <c r="E270" s="885"/>
      <c r="F270" s="854"/>
      <c r="G270" s="855"/>
      <c r="H270" s="856">
        <v>1</v>
      </c>
      <c r="I270" s="857">
        <v>3.3</v>
      </c>
      <c r="J270" s="858">
        <v>51</v>
      </c>
      <c r="K270" s="859">
        <v>1.35</v>
      </c>
      <c r="L270" s="860">
        <v>3</v>
      </c>
      <c r="M270" s="860">
        <v>27</v>
      </c>
      <c r="N270" s="861">
        <v>9</v>
      </c>
      <c r="O270" s="860" t="s">
        <v>5983</v>
      </c>
      <c r="P270" s="886" t="s">
        <v>6468</v>
      </c>
      <c r="Q270" s="862"/>
      <c r="R270" s="882"/>
      <c r="S270" s="882"/>
      <c r="T270" s="882"/>
      <c r="U270" s="882"/>
      <c r="V270" s="887"/>
      <c r="W270" s="863">
        <v>42</v>
      </c>
    </row>
    <row r="271" spans="1:23" ht="14.4" customHeight="1" x14ac:dyDescent="0.3">
      <c r="A271" s="935" t="s">
        <v>6469</v>
      </c>
      <c r="B271" s="882">
        <v>4</v>
      </c>
      <c r="C271" s="883">
        <v>3.68</v>
      </c>
      <c r="D271" s="884">
        <v>26.8</v>
      </c>
      <c r="E271" s="885"/>
      <c r="F271" s="854"/>
      <c r="G271" s="855"/>
      <c r="H271" s="856">
        <v>2</v>
      </c>
      <c r="I271" s="857">
        <v>1.45</v>
      </c>
      <c r="J271" s="858">
        <v>23.5</v>
      </c>
      <c r="K271" s="859">
        <v>0.46</v>
      </c>
      <c r="L271" s="860">
        <v>2</v>
      </c>
      <c r="M271" s="860">
        <v>18</v>
      </c>
      <c r="N271" s="861">
        <v>6</v>
      </c>
      <c r="O271" s="860" t="s">
        <v>5983</v>
      </c>
      <c r="P271" s="886" t="s">
        <v>6470</v>
      </c>
      <c r="Q271" s="862"/>
      <c r="R271" s="882"/>
      <c r="S271" s="882"/>
      <c r="T271" s="882"/>
      <c r="U271" s="882"/>
      <c r="V271" s="887"/>
      <c r="W271" s="863">
        <v>35</v>
      </c>
    </row>
    <row r="272" spans="1:23" ht="14.4" customHeight="1" x14ac:dyDescent="0.3">
      <c r="A272" s="933" t="s">
        <v>6471</v>
      </c>
      <c r="B272" s="926">
        <v>5</v>
      </c>
      <c r="C272" s="928">
        <v>3.76</v>
      </c>
      <c r="D272" s="881">
        <v>21.4</v>
      </c>
      <c r="E272" s="919">
        <v>2</v>
      </c>
      <c r="F272" s="920">
        <v>2.1</v>
      </c>
      <c r="G272" s="836">
        <v>32</v>
      </c>
      <c r="H272" s="929">
        <v>8</v>
      </c>
      <c r="I272" s="930">
        <v>8.33</v>
      </c>
      <c r="J272" s="849">
        <v>28.4</v>
      </c>
      <c r="K272" s="922">
        <v>0.65</v>
      </c>
      <c r="L272" s="921">
        <v>3</v>
      </c>
      <c r="M272" s="921">
        <v>24</v>
      </c>
      <c r="N272" s="923">
        <v>8</v>
      </c>
      <c r="O272" s="921" t="s">
        <v>5983</v>
      </c>
      <c r="P272" s="924" t="s">
        <v>6470</v>
      </c>
      <c r="Q272" s="925"/>
      <c r="R272" s="926"/>
      <c r="S272" s="926"/>
      <c r="T272" s="926"/>
      <c r="U272" s="926"/>
      <c r="V272" s="927"/>
      <c r="W272" s="837">
        <v>163</v>
      </c>
    </row>
    <row r="273" spans="1:23" ht="14.4" customHeight="1" x14ac:dyDescent="0.3">
      <c r="A273" s="933" t="s">
        <v>6472</v>
      </c>
      <c r="B273" s="926">
        <v>2</v>
      </c>
      <c r="C273" s="928">
        <v>2.34</v>
      </c>
      <c r="D273" s="881">
        <v>33</v>
      </c>
      <c r="E273" s="919">
        <v>1</v>
      </c>
      <c r="F273" s="920">
        <v>2.64</v>
      </c>
      <c r="G273" s="836">
        <v>52</v>
      </c>
      <c r="H273" s="929">
        <v>3</v>
      </c>
      <c r="I273" s="930">
        <v>3.12</v>
      </c>
      <c r="J273" s="849">
        <v>24</v>
      </c>
      <c r="K273" s="922">
        <v>1</v>
      </c>
      <c r="L273" s="921">
        <v>3</v>
      </c>
      <c r="M273" s="921">
        <v>30</v>
      </c>
      <c r="N273" s="923">
        <v>10</v>
      </c>
      <c r="O273" s="921" t="s">
        <v>5983</v>
      </c>
      <c r="P273" s="924" t="s">
        <v>6470</v>
      </c>
      <c r="Q273" s="925"/>
      <c r="R273" s="926"/>
      <c r="S273" s="926"/>
      <c r="T273" s="926"/>
      <c r="U273" s="926"/>
      <c r="V273" s="927"/>
      <c r="W273" s="837">
        <v>42</v>
      </c>
    </row>
    <row r="274" spans="1:23" ht="14.4" customHeight="1" x14ac:dyDescent="0.3">
      <c r="A274" s="935" t="s">
        <v>6473</v>
      </c>
      <c r="B274" s="866">
        <v>2</v>
      </c>
      <c r="C274" s="867">
        <v>2.36</v>
      </c>
      <c r="D274" s="868">
        <v>15</v>
      </c>
      <c r="E274" s="885"/>
      <c r="F274" s="854"/>
      <c r="G274" s="855"/>
      <c r="H274" s="860"/>
      <c r="I274" s="854"/>
      <c r="J274" s="855"/>
      <c r="K274" s="859">
        <v>1.18</v>
      </c>
      <c r="L274" s="860">
        <v>3</v>
      </c>
      <c r="M274" s="860">
        <v>30</v>
      </c>
      <c r="N274" s="861">
        <v>10</v>
      </c>
      <c r="O274" s="860" t="s">
        <v>5983</v>
      </c>
      <c r="P274" s="886" t="s">
        <v>6474</v>
      </c>
      <c r="Q274" s="862"/>
      <c r="R274" s="882"/>
      <c r="S274" s="882"/>
      <c r="T274" s="882"/>
      <c r="U274" s="882"/>
      <c r="V274" s="887"/>
      <c r="W274" s="863"/>
    </row>
    <row r="275" spans="1:23" ht="14.4" customHeight="1" x14ac:dyDescent="0.3">
      <c r="A275" s="935" t="s">
        <v>6475</v>
      </c>
      <c r="B275" s="866">
        <v>13</v>
      </c>
      <c r="C275" s="867">
        <v>12.12</v>
      </c>
      <c r="D275" s="868">
        <v>28.5</v>
      </c>
      <c r="E275" s="885">
        <v>12</v>
      </c>
      <c r="F275" s="854">
        <v>9.5</v>
      </c>
      <c r="G275" s="855">
        <v>27</v>
      </c>
      <c r="H275" s="860">
        <v>6</v>
      </c>
      <c r="I275" s="854">
        <v>4.45</v>
      </c>
      <c r="J275" s="858">
        <v>23.3</v>
      </c>
      <c r="K275" s="859">
        <v>0.42</v>
      </c>
      <c r="L275" s="860">
        <v>2</v>
      </c>
      <c r="M275" s="860">
        <v>18</v>
      </c>
      <c r="N275" s="861">
        <v>6</v>
      </c>
      <c r="O275" s="860" t="s">
        <v>5983</v>
      </c>
      <c r="P275" s="886" t="s">
        <v>6476</v>
      </c>
      <c r="Q275" s="862"/>
      <c r="R275" s="882"/>
      <c r="S275" s="882"/>
      <c r="T275" s="882"/>
      <c r="U275" s="882"/>
      <c r="V275" s="887"/>
      <c r="W275" s="863">
        <v>104</v>
      </c>
    </row>
    <row r="276" spans="1:23" ht="14.4" customHeight="1" x14ac:dyDescent="0.3">
      <c r="A276" s="933" t="s">
        <v>6477</v>
      </c>
      <c r="B276" s="917">
        <v>23</v>
      </c>
      <c r="C276" s="918">
        <v>18.11</v>
      </c>
      <c r="D276" s="835">
        <v>24.6</v>
      </c>
      <c r="E276" s="919">
        <v>15</v>
      </c>
      <c r="F276" s="920">
        <v>14.19</v>
      </c>
      <c r="G276" s="836">
        <v>28.3</v>
      </c>
      <c r="H276" s="921">
        <v>9</v>
      </c>
      <c r="I276" s="920">
        <v>8.66</v>
      </c>
      <c r="J276" s="849">
        <v>28.1</v>
      </c>
      <c r="K276" s="922">
        <v>0.55000000000000004</v>
      </c>
      <c r="L276" s="921">
        <v>2</v>
      </c>
      <c r="M276" s="921">
        <v>21</v>
      </c>
      <c r="N276" s="923">
        <v>7</v>
      </c>
      <c r="O276" s="921" t="s">
        <v>5983</v>
      </c>
      <c r="P276" s="924" t="s">
        <v>6478</v>
      </c>
      <c r="Q276" s="925"/>
      <c r="R276" s="926"/>
      <c r="S276" s="926"/>
      <c r="T276" s="926"/>
      <c r="U276" s="926"/>
      <c r="V276" s="927"/>
      <c r="W276" s="837">
        <v>190</v>
      </c>
    </row>
    <row r="277" spans="1:23" ht="14.4" customHeight="1" x14ac:dyDescent="0.3">
      <c r="A277" s="933" t="s">
        <v>6479</v>
      </c>
      <c r="B277" s="917">
        <v>6</v>
      </c>
      <c r="C277" s="918">
        <v>5.76</v>
      </c>
      <c r="D277" s="835">
        <v>30.3</v>
      </c>
      <c r="E277" s="919">
        <v>5</v>
      </c>
      <c r="F277" s="920">
        <v>3.84</v>
      </c>
      <c r="G277" s="836">
        <v>24.4</v>
      </c>
      <c r="H277" s="921">
        <v>8</v>
      </c>
      <c r="I277" s="920">
        <v>6.83</v>
      </c>
      <c r="J277" s="849">
        <v>22</v>
      </c>
      <c r="K277" s="922">
        <v>0.77</v>
      </c>
      <c r="L277" s="921">
        <v>3</v>
      </c>
      <c r="M277" s="921">
        <v>30</v>
      </c>
      <c r="N277" s="923">
        <v>10</v>
      </c>
      <c r="O277" s="921" t="s">
        <v>5983</v>
      </c>
      <c r="P277" s="924" t="s">
        <v>6480</v>
      </c>
      <c r="Q277" s="925"/>
      <c r="R277" s="926"/>
      <c r="S277" s="926"/>
      <c r="T277" s="926"/>
      <c r="U277" s="926"/>
      <c r="V277" s="927"/>
      <c r="W277" s="837">
        <v>96</v>
      </c>
    </row>
    <row r="278" spans="1:23" ht="14.4" customHeight="1" x14ac:dyDescent="0.3">
      <c r="A278" s="935" t="s">
        <v>6481</v>
      </c>
      <c r="B278" s="882"/>
      <c r="C278" s="883"/>
      <c r="D278" s="884"/>
      <c r="E278" s="856">
        <v>1</v>
      </c>
      <c r="F278" s="857">
        <v>5.22</v>
      </c>
      <c r="G278" s="864">
        <v>90</v>
      </c>
      <c r="H278" s="860"/>
      <c r="I278" s="854"/>
      <c r="J278" s="855"/>
      <c r="K278" s="859">
        <v>0.45</v>
      </c>
      <c r="L278" s="860">
        <v>1</v>
      </c>
      <c r="M278" s="860">
        <v>12</v>
      </c>
      <c r="N278" s="861">
        <v>4</v>
      </c>
      <c r="O278" s="860" t="s">
        <v>5983</v>
      </c>
      <c r="P278" s="886" t="s">
        <v>6482</v>
      </c>
      <c r="Q278" s="862"/>
      <c r="R278" s="882"/>
      <c r="S278" s="882"/>
      <c r="T278" s="882"/>
      <c r="U278" s="882"/>
      <c r="V278" s="887"/>
      <c r="W278" s="863"/>
    </row>
    <row r="279" spans="1:23" ht="14.4" customHeight="1" x14ac:dyDescent="0.3">
      <c r="A279" s="935" t="s">
        <v>6483</v>
      </c>
      <c r="B279" s="866">
        <v>1</v>
      </c>
      <c r="C279" s="867">
        <v>1.1499999999999999</v>
      </c>
      <c r="D279" s="868">
        <v>23</v>
      </c>
      <c r="E279" s="885"/>
      <c r="F279" s="854"/>
      <c r="G279" s="855"/>
      <c r="H279" s="860"/>
      <c r="I279" s="854"/>
      <c r="J279" s="855"/>
      <c r="K279" s="859">
        <v>0.31</v>
      </c>
      <c r="L279" s="860">
        <v>1</v>
      </c>
      <c r="M279" s="860">
        <v>9</v>
      </c>
      <c r="N279" s="861">
        <v>3</v>
      </c>
      <c r="O279" s="860" t="s">
        <v>5983</v>
      </c>
      <c r="P279" s="886" t="s">
        <v>6484</v>
      </c>
      <c r="Q279" s="862"/>
      <c r="R279" s="882"/>
      <c r="S279" s="882"/>
      <c r="T279" s="882"/>
      <c r="U279" s="882"/>
      <c r="V279" s="887"/>
      <c r="W279" s="863"/>
    </row>
    <row r="280" spans="1:23" ht="14.4" customHeight="1" x14ac:dyDescent="0.3">
      <c r="A280" s="935" t="s">
        <v>6485</v>
      </c>
      <c r="B280" s="882"/>
      <c r="C280" s="883"/>
      <c r="D280" s="884"/>
      <c r="E280" s="885"/>
      <c r="F280" s="854"/>
      <c r="G280" s="855"/>
      <c r="H280" s="856">
        <v>1</v>
      </c>
      <c r="I280" s="857">
        <v>1.35</v>
      </c>
      <c r="J280" s="858">
        <v>26</v>
      </c>
      <c r="K280" s="859">
        <v>0.75</v>
      </c>
      <c r="L280" s="860">
        <v>2</v>
      </c>
      <c r="M280" s="860">
        <v>18</v>
      </c>
      <c r="N280" s="861">
        <v>6</v>
      </c>
      <c r="O280" s="860" t="s">
        <v>5983</v>
      </c>
      <c r="P280" s="886" t="s">
        <v>6486</v>
      </c>
      <c r="Q280" s="862"/>
      <c r="R280" s="882"/>
      <c r="S280" s="882"/>
      <c r="T280" s="882"/>
      <c r="U280" s="882"/>
      <c r="V280" s="887"/>
      <c r="W280" s="863">
        <v>20</v>
      </c>
    </row>
    <row r="281" spans="1:23" ht="14.4" customHeight="1" x14ac:dyDescent="0.3">
      <c r="A281" s="935" t="s">
        <v>6487</v>
      </c>
      <c r="B281" s="882"/>
      <c r="C281" s="883"/>
      <c r="D281" s="884"/>
      <c r="E281" s="885"/>
      <c r="F281" s="854"/>
      <c r="G281" s="855"/>
      <c r="H281" s="856">
        <v>1</v>
      </c>
      <c r="I281" s="857">
        <v>2.4500000000000002</v>
      </c>
      <c r="J281" s="858">
        <v>50</v>
      </c>
      <c r="K281" s="859">
        <v>0.26</v>
      </c>
      <c r="L281" s="860">
        <v>1</v>
      </c>
      <c r="M281" s="860">
        <v>9</v>
      </c>
      <c r="N281" s="861">
        <v>3</v>
      </c>
      <c r="O281" s="860" t="s">
        <v>5983</v>
      </c>
      <c r="P281" s="886" t="s">
        <v>6488</v>
      </c>
      <c r="Q281" s="862"/>
      <c r="R281" s="882"/>
      <c r="S281" s="882"/>
      <c r="T281" s="882"/>
      <c r="U281" s="882"/>
      <c r="V281" s="887"/>
      <c r="W281" s="863">
        <v>47</v>
      </c>
    </row>
    <row r="282" spans="1:23" ht="14.4" customHeight="1" x14ac:dyDescent="0.3">
      <c r="A282" s="935" t="s">
        <v>6489</v>
      </c>
      <c r="B282" s="882"/>
      <c r="C282" s="883"/>
      <c r="D282" s="884"/>
      <c r="E282" s="885"/>
      <c r="F282" s="854"/>
      <c r="G282" s="855"/>
      <c r="H282" s="856">
        <v>1</v>
      </c>
      <c r="I282" s="857">
        <v>4.37</v>
      </c>
      <c r="J282" s="858">
        <v>46</v>
      </c>
      <c r="K282" s="859">
        <v>1.33</v>
      </c>
      <c r="L282" s="860">
        <v>2</v>
      </c>
      <c r="M282" s="860">
        <v>18</v>
      </c>
      <c r="N282" s="861">
        <v>6</v>
      </c>
      <c r="O282" s="860" t="s">
        <v>5983</v>
      </c>
      <c r="P282" s="886" t="s">
        <v>6490</v>
      </c>
      <c r="Q282" s="862"/>
      <c r="R282" s="882"/>
      <c r="S282" s="882"/>
      <c r="T282" s="882"/>
      <c r="U282" s="882"/>
      <c r="V282" s="887"/>
      <c r="W282" s="863">
        <v>40</v>
      </c>
    </row>
    <row r="283" spans="1:23" ht="14.4" customHeight="1" x14ac:dyDescent="0.3">
      <c r="A283" s="935" t="s">
        <v>6491</v>
      </c>
      <c r="B283" s="882"/>
      <c r="C283" s="883"/>
      <c r="D283" s="884"/>
      <c r="E283" s="885"/>
      <c r="F283" s="854"/>
      <c r="G283" s="855"/>
      <c r="H283" s="856">
        <v>1</v>
      </c>
      <c r="I283" s="857">
        <v>0.3</v>
      </c>
      <c r="J283" s="864">
        <v>4</v>
      </c>
      <c r="K283" s="859">
        <v>0.3</v>
      </c>
      <c r="L283" s="860">
        <v>1</v>
      </c>
      <c r="M283" s="860">
        <v>12</v>
      </c>
      <c r="N283" s="861">
        <v>4</v>
      </c>
      <c r="O283" s="860" t="s">
        <v>5983</v>
      </c>
      <c r="P283" s="886" t="s">
        <v>6492</v>
      </c>
      <c r="Q283" s="862"/>
      <c r="R283" s="882"/>
      <c r="S283" s="882"/>
      <c r="T283" s="882"/>
      <c r="U283" s="882"/>
      <c r="V283" s="887"/>
      <c r="W283" s="863"/>
    </row>
    <row r="284" spans="1:23" ht="14.4" customHeight="1" x14ac:dyDescent="0.3">
      <c r="A284" s="935" t="s">
        <v>6493</v>
      </c>
      <c r="B284" s="882"/>
      <c r="C284" s="883"/>
      <c r="D284" s="884"/>
      <c r="E284" s="856">
        <v>1</v>
      </c>
      <c r="F284" s="857">
        <v>1.24</v>
      </c>
      <c r="G284" s="864">
        <v>11</v>
      </c>
      <c r="H284" s="860"/>
      <c r="I284" s="854"/>
      <c r="J284" s="855"/>
      <c r="K284" s="859">
        <v>1.24</v>
      </c>
      <c r="L284" s="860">
        <v>3</v>
      </c>
      <c r="M284" s="860">
        <v>30</v>
      </c>
      <c r="N284" s="861">
        <v>10</v>
      </c>
      <c r="O284" s="860" t="s">
        <v>5983</v>
      </c>
      <c r="P284" s="886" t="s">
        <v>6494</v>
      </c>
      <c r="Q284" s="862"/>
      <c r="R284" s="882"/>
      <c r="S284" s="882"/>
      <c r="T284" s="882"/>
      <c r="U284" s="882"/>
      <c r="V284" s="887"/>
      <c r="W284" s="863"/>
    </row>
    <row r="285" spans="1:23" ht="14.4" customHeight="1" x14ac:dyDescent="0.3">
      <c r="A285" s="935" t="s">
        <v>6495</v>
      </c>
      <c r="B285" s="866">
        <v>1</v>
      </c>
      <c r="C285" s="867">
        <v>2.5</v>
      </c>
      <c r="D285" s="868">
        <v>52</v>
      </c>
      <c r="E285" s="885">
        <v>1</v>
      </c>
      <c r="F285" s="854">
        <v>1.04</v>
      </c>
      <c r="G285" s="855">
        <v>24</v>
      </c>
      <c r="H285" s="860"/>
      <c r="I285" s="854"/>
      <c r="J285" s="855"/>
      <c r="K285" s="859">
        <v>0.56000000000000005</v>
      </c>
      <c r="L285" s="860">
        <v>2</v>
      </c>
      <c r="M285" s="860">
        <v>15</v>
      </c>
      <c r="N285" s="861">
        <v>5</v>
      </c>
      <c r="O285" s="860" t="s">
        <v>5983</v>
      </c>
      <c r="P285" s="886" t="s">
        <v>6496</v>
      </c>
      <c r="Q285" s="862"/>
      <c r="R285" s="882"/>
      <c r="S285" s="882"/>
      <c r="T285" s="882"/>
      <c r="U285" s="882"/>
      <c r="V285" s="887"/>
      <c r="W285" s="863"/>
    </row>
    <row r="286" spans="1:23" ht="14.4" customHeight="1" x14ac:dyDescent="0.3">
      <c r="A286" s="933" t="s">
        <v>6497</v>
      </c>
      <c r="B286" s="917">
        <v>6</v>
      </c>
      <c r="C286" s="918">
        <v>7.43</v>
      </c>
      <c r="D286" s="835">
        <v>30.2</v>
      </c>
      <c r="E286" s="919">
        <v>6</v>
      </c>
      <c r="F286" s="920">
        <v>6.51</v>
      </c>
      <c r="G286" s="836">
        <v>26.8</v>
      </c>
      <c r="H286" s="921">
        <v>8</v>
      </c>
      <c r="I286" s="920">
        <v>9.1999999999999993</v>
      </c>
      <c r="J286" s="849">
        <v>27.6</v>
      </c>
      <c r="K286" s="922">
        <v>0.72</v>
      </c>
      <c r="L286" s="921">
        <v>2</v>
      </c>
      <c r="M286" s="921">
        <v>21</v>
      </c>
      <c r="N286" s="923">
        <v>7</v>
      </c>
      <c r="O286" s="921" t="s">
        <v>5983</v>
      </c>
      <c r="P286" s="924" t="s">
        <v>6496</v>
      </c>
      <c r="Q286" s="925"/>
      <c r="R286" s="926"/>
      <c r="S286" s="926"/>
      <c r="T286" s="926"/>
      <c r="U286" s="926"/>
      <c r="V286" s="927"/>
      <c r="W286" s="837">
        <v>165</v>
      </c>
    </row>
    <row r="287" spans="1:23" ht="14.4" customHeight="1" x14ac:dyDescent="0.3">
      <c r="A287" s="933" t="s">
        <v>6498</v>
      </c>
      <c r="B287" s="917">
        <v>7</v>
      </c>
      <c r="C287" s="918">
        <v>10.199999999999999</v>
      </c>
      <c r="D287" s="835">
        <v>32.700000000000003</v>
      </c>
      <c r="E287" s="919">
        <v>3</v>
      </c>
      <c r="F287" s="920">
        <v>4.42</v>
      </c>
      <c r="G287" s="836">
        <v>32.700000000000003</v>
      </c>
      <c r="H287" s="921">
        <v>5</v>
      </c>
      <c r="I287" s="920">
        <v>8.56</v>
      </c>
      <c r="J287" s="849">
        <v>37.4</v>
      </c>
      <c r="K287" s="922">
        <v>1.04</v>
      </c>
      <c r="L287" s="921">
        <v>3</v>
      </c>
      <c r="M287" s="921">
        <v>27</v>
      </c>
      <c r="N287" s="923">
        <v>9</v>
      </c>
      <c r="O287" s="921" t="s">
        <v>5983</v>
      </c>
      <c r="P287" s="924" t="s">
        <v>6496</v>
      </c>
      <c r="Q287" s="925"/>
      <c r="R287" s="926"/>
      <c r="S287" s="926"/>
      <c r="T287" s="926"/>
      <c r="U287" s="926"/>
      <c r="V287" s="927"/>
      <c r="W287" s="837">
        <v>142</v>
      </c>
    </row>
    <row r="288" spans="1:23" ht="14.4" customHeight="1" x14ac:dyDescent="0.3">
      <c r="A288" s="935" t="s">
        <v>6499</v>
      </c>
      <c r="B288" s="882"/>
      <c r="C288" s="883"/>
      <c r="D288" s="884"/>
      <c r="E288" s="885"/>
      <c r="F288" s="854"/>
      <c r="G288" s="855"/>
      <c r="H288" s="856">
        <v>1</v>
      </c>
      <c r="I288" s="857">
        <v>4.7</v>
      </c>
      <c r="J288" s="858">
        <v>61</v>
      </c>
      <c r="K288" s="859">
        <v>3.67</v>
      </c>
      <c r="L288" s="860">
        <v>6</v>
      </c>
      <c r="M288" s="860">
        <v>51</v>
      </c>
      <c r="N288" s="861">
        <v>17</v>
      </c>
      <c r="O288" s="860" t="s">
        <v>5983</v>
      </c>
      <c r="P288" s="886" t="s">
        <v>6500</v>
      </c>
      <c r="Q288" s="862"/>
      <c r="R288" s="882"/>
      <c r="S288" s="882"/>
      <c r="T288" s="882"/>
      <c r="U288" s="882"/>
      <c r="V288" s="887"/>
      <c r="W288" s="863">
        <v>44</v>
      </c>
    </row>
    <row r="289" spans="1:23" ht="14.4" customHeight="1" x14ac:dyDescent="0.3">
      <c r="A289" s="935" t="s">
        <v>6501</v>
      </c>
      <c r="B289" s="882">
        <v>1</v>
      </c>
      <c r="C289" s="883">
        <v>0.99</v>
      </c>
      <c r="D289" s="884">
        <v>22</v>
      </c>
      <c r="E289" s="856">
        <v>1</v>
      </c>
      <c r="F289" s="857">
        <v>0.76</v>
      </c>
      <c r="G289" s="864">
        <v>18</v>
      </c>
      <c r="H289" s="860">
        <v>1</v>
      </c>
      <c r="I289" s="854">
        <v>1.62</v>
      </c>
      <c r="J289" s="858">
        <v>30</v>
      </c>
      <c r="K289" s="859">
        <v>0.76</v>
      </c>
      <c r="L289" s="860">
        <v>2</v>
      </c>
      <c r="M289" s="860">
        <v>18</v>
      </c>
      <c r="N289" s="861">
        <v>6</v>
      </c>
      <c r="O289" s="860" t="s">
        <v>5983</v>
      </c>
      <c r="P289" s="886" t="s">
        <v>6502</v>
      </c>
      <c r="Q289" s="862"/>
      <c r="R289" s="882"/>
      <c r="S289" s="882"/>
      <c r="T289" s="882"/>
      <c r="U289" s="882"/>
      <c r="V289" s="887"/>
      <c r="W289" s="863">
        <v>24</v>
      </c>
    </row>
    <row r="290" spans="1:23" ht="14.4" customHeight="1" x14ac:dyDescent="0.3">
      <c r="A290" s="933" t="s">
        <v>6503</v>
      </c>
      <c r="B290" s="926"/>
      <c r="C290" s="928"/>
      <c r="D290" s="881"/>
      <c r="E290" s="929">
        <v>2</v>
      </c>
      <c r="F290" s="930">
        <v>3.65</v>
      </c>
      <c r="G290" s="848">
        <v>27.5</v>
      </c>
      <c r="H290" s="921"/>
      <c r="I290" s="920"/>
      <c r="J290" s="836"/>
      <c r="K290" s="922">
        <v>1.83</v>
      </c>
      <c r="L290" s="921">
        <v>3</v>
      </c>
      <c r="M290" s="921">
        <v>30</v>
      </c>
      <c r="N290" s="923">
        <v>10</v>
      </c>
      <c r="O290" s="921" t="s">
        <v>5983</v>
      </c>
      <c r="P290" s="924" t="s">
        <v>6504</v>
      </c>
      <c r="Q290" s="925"/>
      <c r="R290" s="926"/>
      <c r="S290" s="926"/>
      <c r="T290" s="926"/>
      <c r="U290" s="926"/>
      <c r="V290" s="927"/>
      <c r="W290" s="837"/>
    </row>
    <row r="291" spans="1:23" ht="14.4" customHeight="1" x14ac:dyDescent="0.3">
      <c r="A291" s="935" t="s">
        <v>6505</v>
      </c>
      <c r="B291" s="882"/>
      <c r="C291" s="883"/>
      <c r="D291" s="884"/>
      <c r="E291" s="856">
        <v>2</v>
      </c>
      <c r="F291" s="857">
        <v>2.5</v>
      </c>
      <c r="G291" s="864">
        <v>33.5</v>
      </c>
      <c r="H291" s="860"/>
      <c r="I291" s="854"/>
      <c r="J291" s="855"/>
      <c r="K291" s="859">
        <v>0.66</v>
      </c>
      <c r="L291" s="860">
        <v>2</v>
      </c>
      <c r="M291" s="860">
        <v>21</v>
      </c>
      <c r="N291" s="861">
        <v>7</v>
      </c>
      <c r="O291" s="860" t="s">
        <v>5983</v>
      </c>
      <c r="P291" s="886" t="s">
        <v>6506</v>
      </c>
      <c r="Q291" s="862"/>
      <c r="R291" s="882"/>
      <c r="S291" s="882"/>
      <c r="T291" s="882"/>
      <c r="U291" s="882"/>
      <c r="V291" s="887"/>
      <c r="W291" s="863"/>
    </row>
    <row r="292" spans="1:23" ht="14.4" customHeight="1" x14ac:dyDescent="0.3">
      <c r="A292" s="933" t="s">
        <v>6507</v>
      </c>
      <c r="B292" s="926"/>
      <c r="C292" s="928"/>
      <c r="D292" s="881"/>
      <c r="E292" s="929"/>
      <c r="F292" s="930"/>
      <c r="G292" s="848"/>
      <c r="H292" s="921">
        <v>1</v>
      </c>
      <c r="I292" s="920">
        <v>1.43</v>
      </c>
      <c r="J292" s="849">
        <v>29</v>
      </c>
      <c r="K292" s="922">
        <v>1.05</v>
      </c>
      <c r="L292" s="921">
        <v>3</v>
      </c>
      <c r="M292" s="921">
        <v>27</v>
      </c>
      <c r="N292" s="923">
        <v>9</v>
      </c>
      <c r="O292" s="921" t="s">
        <v>5983</v>
      </c>
      <c r="P292" s="924" t="s">
        <v>6506</v>
      </c>
      <c r="Q292" s="925"/>
      <c r="R292" s="926"/>
      <c r="S292" s="926"/>
      <c r="T292" s="926"/>
      <c r="U292" s="926"/>
      <c r="V292" s="927"/>
      <c r="W292" s="837">
        <v>20</v>
      </c>
    </row>
    <row r="293" spans="1:23" ht="14.4" customHeight="1" x14ac:dyDescent="0.3">
      <c r="A293" s="935" t="s">
        <v>6508</v>
      </c>
      <c r="B293" s="882">
        <v>1</v>
      </c>
      <c r="C293" s="883">
        <v>5.89</v>
      </c>
      <c r="D293" s="884">
        <v>37</v>
      </c>
      <c r="E293" s="856">
        <v>2</v>
      </c>
      <c r="F293" s="857">
        <v>14.64</v>
      </c>
      <c r="G293" s="864">
        <v>55</v>
      </c>
      <c r="H293" s="860">
        <v>1</v>
      </c>
      <c r="I293" s="854">
        <v>5.89</v>
      </c>
      <c r="J293" s="858">
        <v>37</v>
      </c>
      <c r="K293" s="859">
        <v>5.89</v>
      </c>
      <c r="L293" s="860">
        <v>7</v>
      </c>
      <c r="M293" s="860">
        <v>66</v>
      </c>
      <c r="N293" s="861">
        <v>22</v>
      </c>
      <c r="O293" s="860" t="s">
        <v>5983</v>
      </c>
      <c r="P293" s="886" t="s">
        <v>6509</v>
      </c>
      <c r="Q293" s="862"/>
      <c r="R293" s="882"/>
      <c r="S293" s="882"/>
      <c r="T293" s="882"/>
      <c r="U293" s="882"/>
      <c r="V293" s="887"/>
      <c r="W293" s="863">
        <v>15</v>
      </c>
    </row>
    <row r="294" spans="1:23" ht="14.4" customHeight="1" x14ac:dyDescent="0.3">
      <c r="A294" s="935" t="s">
        <v>6510</v>
      </c>
      <c r="B294" s="882"/>
      <c r="C294" s="883"/>
      <c r="D294" s="884"/>
      <c r="E294" s="885">
        <v>1</v>
      </c>
      <c r="F294" s="854">
        <v>1.1000000000000001</v>
      </c>
      <c r="G294" s="855">
        <v>30</v>
      </c>
      <c r="H294" s="856">
        <v>1</v>
      </c>
      <c r="I294" s="857">
        <v>2.19</v>
      </c>
      <c r="J294" s="858">
        <v>44</v>
      </c>
      <c r="K294" s="859">
        <v>0.93</v>
      </c>
      <c r="L294" s="860">
        <v>3</v>
      </c>
      <c r="M294" s="860">
        <v>27</v>
      </c>
      <c r="N294" s="861">
        <v>9</v>
      </c>
      <c r="O294" s="860" t="s">
        <v>5983</v>
      </c>
      <c r="P294" s="886" t="s">
        <v>6511</v>
      </c>
      <c r="Q294" s="862"/>
      <c r="R294" s="882"/>
      <c r="S294" s="882"/>
      <c r="T294" s="882"/>
      <c r="U294" s="882"/>
      <c r="V294" s="887"/>
      <c r="W294" s="863">
        <v>35</v>
      </c>
    </row>
    <row r="295" spans="1:23" ht="14.4" customHeight="1" x14ac:dyDescent="0.3">
      <c r="A295" s="933" t="s">
        <v>6512</v>
      </c>
      <c r="B295" s="926">
        <v>5</v>
      </c>
      <c r="C295" s="928">
        <v>6.22</v>
      </c>
      <c r="D295" s="881">
        <v>30.6</v>
      </c>
      <c r="E295" s="919">
        <v>7</v>
      </c>
      <c r="F295" s="920">
        <v>10.14</v>
      </c>
      <c r="G295" s="836">
        <v>30.4</v>
      </c>
      <c r="H295" s="929">
        <v>7</v>
      </c>
      <c r="I295" s="930">
        <v>10.15</v>
      </c>
      <c r="J295" s="849">
        <v>30.4</v>
      </c>
      <c r="K295" s="922">
        <v>1.1100000000000001</v>
      </c>
      <c r="L295" s="921">
        <v>4</v>
      </c>
      <c r="M295" s="921">
        <v>33</v>
      </c>
      <c r="N295" s="923">
        <v>11</v>
      </c>
      <c r="O295" s="921" t="s">
        <v>5983</v>
      </c>
      <c r="P295" s="924" t="s">
        <v>6513</v>
      </c>
      <c r="Q295" s="925"/>
      <c r="R295" s="926"/>
      <c r="S295" s="926"/>
      <c r="T295" s="926"/>
      <c r="U295" s="926"/>
      <c r="V295" s="927"/>
      <c r="W295" s="837">
        <v>136</v>
      </c>
    </row>
    <row r="296" spans="1:23" ht="14.4" customHeight="1" x14ac:dyDescent="0.3">
      <c r="A296" s="933" t="s">
        <v>6514</v>
      </c>
      <c r="B296" s="926">
        <v>4</v>
      </c>
      <c r="C296" s="928">
        <v>10.73</v>
      </c>
      <c r="D296" s="881">
        <v>35.799999999999997</v>
      </c>
      <c r="E296" s="919">
        <v>7</v>
      </c>
      <c r="F296" s="920">
        <v>15</v>
      </c>
      <c r="G296" s="836">
        <v>29.7</v>
      </c>
      <c r="H296" s="929">
        <v>14</v>
      </c>
      <c r="I296" s="930">
        <v>35.26</v>
      </c>
      <c r="J296" s="849">
        <v>36</v>
      </c>
      <c r="K296" s="922">
        <v>2.02</v>
      </c>
      <c r="L296" s="921">
        <v>4</v>
      </c>
      <c r="M296" s="921">
        <v>39</v>
      </c>
      <c r="N296" s="923">
        <v>13</v>
      </c>
      <c r="O296" s="921" t="s">
        <v>5983</v>
      </c>
      <c r="P296" s="924" t="s">
        <v>6515</v>
      </c>
      <c r="Q296" s="925"/>
      <c r="R296" s="926"/>
      <c r="S296" s="926"/>
      <c r="T296" s="926"/>
      <c r="U296" s="926"/>
      <c r="V296" s="927"/>
      <c r="W296" s="837">
        <v>322</v>
      </c>
    </row>
    <row r="297" spans="1:23" ht="14.4" customHeight="1" x14ac:dyDescent="0.3">
      <c r="A297" s="935" t="s">
        <v>6516</v>
      </c>
      <c r="B297" s="882"/>
      <c r="C297" s="883"/>
      <c r="D297" s="884"/>
      <c r="E297" s="856">
        <v>1</v>
      </c>
      <c r="F297" s="857">
        <v>0.78</v>
      </c>
      <c r="G297" s="864">
        <v>21</v>
      </c>
      <c r="H297" s="860"/>
      <c r="I297" s="854"/>
      <c r="J297" s="855"/>
      <c r="K297" s="859">
        <v>0.78</v>
      </c>
      <c r="L297" s="860">
        <v>2</v>
      </c>
      <c r="M297" s="860">
        <v>21</v>
      </c>
      <c r="N297" s="861">
        <v>7</v>
      </c>
      <c r="O297" s="860" t="s">
        <v>5983</v>
      </c>
      <c r="P297" s="886" t="s">
        <v>6517</v>
      </c>
      <c r="Q297" s="862"/>
      <c r="R297" s="882"/>
      <c r="S297" s="882"/>
      <c r="T297" s="882"/>
      <c r="U297" s="882"/>
      <c r="V297" s="887"/>
      <c r="W297" s="863"/>
    </row>
    <row r="298" spans="1:23" ht="14.4" customHeight="1" x14ac:dyDescent="0.3">
      <c r="A298" s="935" t="s">
        <v>6518</v>
      </c>
      <c r="B298" s="882"/>
      <c r="C298" s="883"/>
      <c r="D298" s="884"/>
      <c r="E298" s="856">
        <v>1</v>
      </c>
      <c r="F298" s="857">
        <v>0.82</v>
      </c>
      <c r="G298" s="864">
        <v>12</v>
      </c>
      <c r="H298" s="860"/>
      <c r="I298" s="854"/>
      <c r="J298" s="855"/>
      <c r="K298" s="859">
        <v>0.82</v>
      </c>
      <c r="L298" s="860">
        <v>3</v>
      </c>
      <c r="M298" s="860">
        <v>30</v>
      </c>
      <c r="N298" s="861">
        <v>10</v>
      </c>
      <c r="O298" s="860" t="s">
        <v>5983</v>
      </c>
      <c r="P298" s="886" t="s">
        <v>6519</v>
      </c>
      <c r="Q298" s="862"/>
      <c r="R298" s="882"/>
      <c r="S298" s="882"/>
      <c r="T298" s="882"/>
      <c r="U298" s="882"/>
      <c r="V298" s="887"/>
      <c r="W298" s="863"/>
    </row>
    <row r="299" spans="1:23" ht="14.4" customHeight="1" x14ac:dyDescent="0.3">
      <c r="A299" s="935" t="s">
        <v>6520</v>
      </c>
      <c r="B299" s="882"/>
      <c r="C299" s="883"/>
      <c r="D299" s="884"/>
      <c r="E299" s="885"/>
      <c r="F299" s="854"/>
      <c r="G299" s="855"/>
      <c r="H299" s="856">
        <v>1</v>
      </c>
      <c r="I299" s="857">
        <v>1.41</v>
      </c>
      <c r="J299" s="858">
        <v>46</v>
      </c>
      <c r="K299" s="859">
        <v>1.18</v>
      </c>
      <c r="L299" s="860">
        <v>5</v>
      </c>
      <c r="M299" s="860">
        <v>48</v>
      </c>
      <c r="N299" s="861">
        <v>16</v>
      </c>
      <c r="O299" s="860" t="s">
        <v>5983</v>
      </c>
      <c r="P299" s="886" t="s">
        <v>6521</v>
      </c>
      <c r="Q299" s="862"/>
      <c r="R299" s="882"/>
      <c r="S299" s="882"/>
      <c r="T299" s="882"/>
      <c r="U299" s="882"/>
      <c r="V299" s="887"/>
      <c r="W299" s="863">
        <v>30</v>
      </c>
    </row>
    <row r="300" spans="1:23" ht="14.4" customHeight="1" x14ac:dyDescent="0.3">
      <c r="A300" s="935" t="s">
        <v>6522</v>
      </c>
      <c r="B300" s="882"/>
      <c r="C300" s="883"/>
      <c r="D300" s="884"/>
      <c r="E300" s="885"/>
      <c r="F300" s="854"/>
      <c r="G300" s="855"/>
      <c r="H300" s="856">
        <v>1</v>
      </c>
      <c r="I300" s="857">
        <v>0.75</v>
      </c>
      <c r="J300" s="858">
        <v>12</v>
      </c>
      <c r="K300" s="859">
        <v>0.75</v>
      </c>
      <c r="L300" s="860">
        <v>3</v>
      </c>
      <c r="M300" s="860">
        <v>30</v>
      </c>
      <c r="N300" s="861">
        <v>10</v>
      </c>
      <c r="O300" s="860" t="s">
        <v>5983</v>
      </c>
      <c r="P300" s="886" t="s">
        <v>6523</v>
      </c>
      <c r="Q300" s="862"/>
      <c r="R300" s="882"/>
      <c r="S300" s="882"/>
      <c r="T300" s="882"/>
      <c r="U300" s="882"/>
      <c r="V300" s="887"/>
      <c r="W300" s="863">
        <v>2</v>
      </c>
    </row>
    <row r="301" spans="1:23" ht="14.4" customHeight="1" x14ac:dyDescent="0.3">
      <c r="A301" s="933" t="s">
        <v>6524</v>
      </c>
      <c r="B301" s="926"/>
      <c r="C301" s="928"/>
      <c r="D301" s="881"/>
      <c r="E301" s="919">
        <v>1</v>
      </c>
      <c r="F301" s="920">
        <v>0.75</v>
      </c>
      <c r="G301" s="836">
        <v>6</v>
      </c>
      <c r="H301" s="929">
        <v>5</v>
      </c>
      <c r="I301" s="930">
        <v>3.75</v>
      </c>
      <c r="J301" s="849">
        <v>14.6</v>
      </c>
      <c r="K301" s="922">
        <v>0.75</v>
      </c>
      <c r="L301" s="921">
        <v>3</v>
      </c>
      <c r="M301" s="921">
        <v>30</v>
      </c>
      <c r="N301" s="923">
        <v>10</v>
      </c>
      <c r="O301" s="921" t="s">
        <v>5983</v>
      </c>
      <c r="P301" s="924" t="s">
        <v>6525</v>
      </c>
      <c r="Q301" s="925"/>
      <c r="R301" s="926"/>
      <c r="S301" s="926"/>
      <c r="T301" s="926"/>
      <c r="U301" s="926"/>
      <c r="V301" s="927"/>
      <c r="W301" s="837">
        <v>30</v>
      </c>
    </row>
    <row r="302" spans="1:23" ht="14.4" customHeight="1" x14ac:dyDescent="0.3">
      <c r="A302" s="933" t="s">
        <v>6526</v>
      </c>
      <c r="B302" s="926"/>
      <c r="C302" s="928"/>
      <c r="D302" s="881"/>
      <c r="E302" s="919">
        <v>1</v>
      </c>
      <c r="F302" s="920">
        <v>0.84</v>
      </c>
      <c r="G302" s="836">
        <v>9</v>
      </c>
      <c r="H302" s="929"/>
      <c r="I302" s="930"/>
      <c r="J302" s="848"/>
      <c r="K302" s="922">
        <v>0.84</v>
      </c>
      <c r="L302" s="921">
        <v>4</v>
      </c>
      <c r="M302" s="921">
        <v>36</v>
      </c>
      <c r="N302" s="923">
        <v>12</v>
      </c>
      <c r="O302" s="921" t="s">
        <v>5983</v>
      </c>
      <c r="P302" s="924" t="s">
        <v>6527</v>
      </c>
      <c r="Q302" s="925"/>
      <c r="R302" s="926"/>
      <c r="S302" s="926"/>
      <c r="T302" s="926"/>
      <c r="U302" s="926"/>
      <c r="V302" s="927"/>
      <c r="W302" s="837"/>
    </row>
    <row r="303" spans="1:23" ht="14.4" customHeight="1" x14ac:dyDescent="0.3">
      <c r="A303" s="935" t="s">
        <v>6528</v>
      </c>
      <c r="B303" s="882"/>
      <c r="C303" s="883"/>
      <c r="D303" s="884"/>
      <c r="E303" s="885"/>
      <c r="F303" s="854"/>
      <c r="G303" s="855"/>
      <c r="H303" s="856">
        <v>1</v>
      </c>
      <c r="I303" s="857">
        <v>2.09</v>
      </c>
      <c r="J303" s="864">
        <v>8</v>
      </c>
      <c r="K303" s="859">
        <v>2.09</v>
      </c>
      <c r="L303" s="860">
        <v>8</v>
      </c>
      <c r="M303" s="860">
        <v>69</v>
      </c>
      <c r="N303" s="861">
        <v>23</v>
      </c>
      <c r="O303" s="860" t="s">
        <v>5983</v>
      </c>
      <c r="P303" s="886" t="s">
        <v>6529</v>
      </c>
      <c r="Q303" s="862"/>
      <c r="R303" s="882"/>
      <c r="S303" s="882"/>
      <c r="T303" s="882"/>
      <c r="U303" s="882"/>
      <c r="V303" s="887"/>
      <c r="W303" s="863"/>
    </row>
    <row r="304" spans="1:23" ht="14.4" customHeight="1" x14ac:dyDescent="0.3">
      <c r="A304" s="935" t="s">
        <v>6530</v>
      </c>
      <c r="B304" s="882">
        <v>1</v>
      </c>
      <c r="C304" s="883">
        <v>7.29</v>
      </c>
      <c r="D304" s="884">
        <v>72</v>
      </c>
      <c r="E304" s="885"/>
      <c r="F304" s="854"/>
      <c r="G304" s="855"/>
      <c r="H304" s="856">
        <v>1</v>
      </c>
      <c r="I304" s="857">
        <v>4.3099999999999996</v>
      </c>
      <c r="J304" s="858">
        <v>58</v>
      </c>
      <c r="K304" s="859">
        <v>1.28</v>
      </c>
      <c r="L304" s="860">
        <v>3</v>
      </c>
      <c r="M304" s="860">
        <v>24</v>
      </c>
      <c r="N304" s="861">
        <v>8</v>
      </c>
      <c r="O304" s="860" t="s">
        <v>5983</v>
      </c>
      <c r="P304" s="886" t="s">
        <v>6531</v>
      </c>
      <c r="Q304" s="862"/>
      <c r="R304" s="882"/>
      <c r="S304" s="882"/>
      <c r="T304" s="882"/>
      <c r="U304" s="882"/>
      <c r="V304" s="887"/>
      <c r="W304" s="863">
        <v>50</v>
      </c>
    </row>
    <row r="305" spans="1:23" ht="14.4" customHeight="1" x14ac:dyDescent="0.3">
      <c r="A305" s="933" t="s">
        <v>6532</v>
      </c>
      <c r="B305" s="926"/>
      <c r="C305" s="928"/>
      <c r="D305" s="881"/>
      <c r="E305" s="919">
        <v>1</v>
      </c>
      <c r="F305" s="920">
        <v>2.36</v>
      </c>
      <c r="G305" s="836">
        <v>26</v>
      </c>
      <c r="H305" s="929"/>
      <c r="I305" s="930"/>
      <c r="J305" s="848"/>
      <c r="K305" s="922">
        <v>2.36</v>
      </c>
      <c r="L305" s="921">
        <v>4</v>
      </c>
      <c r="M305" s="921">
        <v>39</v>
      </c>
      <c r="N305" s="923">
        <v>13</v>
      </c>
      <c r="O305" s="921" t="s">
        <v>5983</v>
      </c>
      <c r="P305" s="924" t="s">
        <v>6533</v>
      </c>
      <c r="Q305" s="925"/>
      <c r="R305" s="926"/>
      <c r="S305" s="926"/>
      <c r="T305" s="926"/>
      <c r="U305" s="926"/>
      <c r="V305" s="927"/>
      <c r="W305" s="837"/>
    </row>
    <row r="306" spans="1:23" ht="14.4" customHeight="1" x14ac:dyDescent="0.3">
      <c r="A306" s="933" t="s">
        <v>6534</v>
      </c>
      <c r="B306" s="926"/>
      <c r="C306" s="928"/>
      <c r="D306" s="881"/>
      <c r="E306" s="919"/>
      <c r="F306" s="920"/>
      <c r="G306" s="836"/>
      <c r="H306" s="929">
        <v>1</v>
      </c>
      <c r="I306" s="930">
        <v>5.33</v>
      </c>
      <c r="J306" s="849">
        <v>51</v>
      </c>
      <c r="K306" s="922">
        <v>4.8499999999999996</v>
      </c>
      <c r="L306" s="921">
        <v>5</v>
      </c>
      <c r="M306" s="921">
        <v>48</v>
      </c>
      <c r="N306" s="923">
        <v>16</v>
      </c>
      <c r="O306" s="921" t="s">
        <v>5983</v>
      </c>
      <c r="P306" s="924" t="s">
        <v>6535</v>
      </c>
      <c r="Q306" s="925"/>
      <c r="R306" s="926"/>
      <c r="S306" s="926"/>
      <c r="T306" s="926"/>
      <c r="U306" s="926"/>
      <c r="V306" s="927"/>
      <c r="W306" s="837">
        <v>35</v>
      </c>
    </row>
    <row r="307" spans="1:23" ht="14.4" customHeight="1" x14ac:dyDescent="0.3">
      <c r="A307" s="935" t="s">
        <v>6536</v>
      </c>
      <c r="B307" s="882"/>
      <c r="C307" s="883"/>
      <c r="D307" s="884"/>
      <c r="E307" s="856">
        <v>1</v>
      </c>
      <c r="F307" s="857">
        <v>2.71</v>
      </c>
      <c r="G307" s="864">
        <v>30</v>
      </c>
      <c r="H307" s="860"/>
      <c r="I307" s="854"/>
      <c r="J307" s="855"/>
      <c r="K307" s="859">
        <v>0.33</v>
      </c>
      <c r="L307" s="860">
        <v>1</v>
      </c>
      <c r="M307" s="860">
        <v>6</v>
      </c>
      <c r="N307" s="861">
        <v>2</v>
      </c>
      <c r="O307" s="860" t="s">
        <v>5983</v>
      </c>
      <c r="P307" s="886" t="s">
        <v>6537</v>
      </c>
      <c r="Q307" s="862"/>
      <c r="R307" s="882"/>
      <c r="S307" s="882"/>
      <c r="T307" s="882"/>
      <c r="U307" s="882"/>
      <c r="V307" s="887"/>
      <c r="W307" s="863"/>
    </row>
    <row r="308" spans="1:23" ht="14.4" customHeight="1" x14ac:dyDescent="0.3">
      <c r="A308" s="933" t="s">
        <v>6538</v>
      </c>
      <c r="B308" s="926"/>
      <c r="C308" s="928"/>
      <c r="D308" s="881"/>
      <c r="E308" s="929">
        <v>1</v>
      </c>
      <c r="F308" s="930">
        <v>1.29</v>
      </c>
      <c r="G308" s="848">
        <v>26</v>
      </c>
      <c r="H308" s="921"/>
      <c r="I308" s="920"/>
      <c r="J308" s="836"/>
      <c r="K308" s="922">
        <v>0.56000000000000005</v>
      </c>
      <c r="L308" s="921">
        <v>2</v>
      </c>
      <c r="M308" s="921">
        <v>15</v>
      </c>
      <c r="N308" s="923">
        <v>5</v>
      </c>
      <c r="O308" s="921" t="s">
        <v>5983</v>
      </c>
      <c r="P308" s="924" t="s">
        <v>6539</v>
      </c>
      <c r="Q308" s="925"/>
      <c r="R308" s="926"/>
      <c r="S308" s="926"/>
      <c r="T308" s="926"/>
      <c r="U308" s="926"/>
      <c r="V308" s="927"/>
      <c r="W308" s="837"/>
    </row>
    <row r="309" spans="1:23" ht="14.4" customHeight="1" x14ac:dyDescent="0.3">
      <c r="A309" s="935" t="s">
        <v>6540</v>
      </c>
      <c r="B309" s="882"/>
      <c r="C309" s="883"/>
      <c r="D309" s="884"/>
      <c r="E309" s="856">
        <v>1</v>
      </c>
      <c r="F309" s="857">
        <v>8.01</v>
      </c>
      <c r="G309" s="864">
        <v>53</v>
      </c>
      <c r="H309" s="860"/>
      <c r="I309" s="854"/>
      <c r="J309" s="855"/>
      <c r="K309" s="859">
        <v>8.01</v>
      </c>
      <c r="L309" s="860">
        <v>9</v>
      </c>
      <c r="M309" s="860">
        <v>78</v>
      </c>
      <c r="N309" s="861">
        <v>26</v>
      </c>
      <c r="O309" s="860" t="s">
        <v>5983</v>
      </c>
      <c r="P309" s="886" t="s">
        <v>6541</v>
      </c>
      <c r="Q309" s="862"/>
      <c r="R309" s="882"/>
      <c r="S309" s="882"/>
      <c r="T309" s="882"/>
      <c r="U309" s="882"/>
      <c r="V309" s="887"/>
      <c r="W309" s="863"/>
    </row>
    <row r="310" spans="1:23" ht="14.4" customHeight="1" x14ac:dyDescent="0.3">
      <c r="A310" s="935" t="s">
        <v>6542</v>
      </c>
      <c r="B310" s="882"/>
      <c r="C310" s="883"/>
      <c r="D310" s="884"/>
      <c r="E310" s="885"/>
      <c r="F310" s="854"/>
      <c r="G310" s="855"/>
      <c r="H310" s="856">
        <v>1</v>
      </c>
      <c r="I310" s="857">
        <v>1.33</v>
      </c>
      <c r="J310" s="858">
        <v>34</v>
      </c>
      <c r="K310" s="859">
        <v>0.31</v>
      </c>
      <c r="L310" s="860">
        <v>1</v>
      </c>
      <c r="M310" s="860">
        <v>12</v>
      </c>
      <c r="N310" s="861">
        <v>4</v>
      </c>
      <c r="O310" s="860" t="s">
        <v>5983</v>
      </c>
      <c r="P310" s="886" t="s">
        <v>6543</v>
      </c>
      <c r="Q310" s="862"/>
      <c r="R310" s="882"/>
      <c r="S310" s="882"/>
      <c r="T310" s="882"/>
      <c r="U310" s="882"/>
      <c r="V310" s="887"/>
      <c r="W310" s="863">
        <v>30</v>
      </c>
    </row>
    <row r="311" spans="1:23" ht="14.4" customHeight="1" x14ac:dyDescent="0.3">
      <c r="A311" s="933" t="s">
        <v>6544</v>
      </c>
      <c r="B311" s="926">
        <v>1</v>
      </c>
      <c r="C311" s="928">
        <v>0.83</v>
      </c>
      <c r="D311" s="881">
        <v>23</v>
      </c>
      <c r="E311" s="919">
        <v>1</v>
      </c>
      <c r="F311" s="920">
        <v>0.93</v>
      </c>
      <c r="G311" s="836">
        <v>29</v>
      </c>
      <c r="H311" s="929"/>
      <c r="I311" s="930"/>
      <c r="J311" s="848"/>
      <c r="K311" s="922">
        <v>0.45</v>
      </c>
      <c r="L311" s="921">
        <v>2</v>
      </c>
      <c r="M311" s="921">
        <v>18</v>
      </c>
      <c r="N311" s="923">
        <v>6</v>
      </c>
      <c r="O311" s="921" t="s">
        <v>5983</v>
      </c>
      <c r="P311" s="924" t="s">
        <v>6545</v>
      </c>
      <c r="Q311" s="925"/>
      <c r="R311" s="926"/>
      <c r="S311" s="926"/>
      <c r="T311" s="926"/>
      <c r="U311" s="926"/>
      <c r="V311" s="927"/>
      <c r="W311" s="837"/>
    </row>
    <row r="312" spans="1:23" ht="14.4" customHeight="1" x14ac:dyDescent="0.3">
      <c r="A312" s="935" t="s">
        <v>6546</v>
      </c>
      <c r="B312" s="882"/>
      <c r="C312" s="883"/>
      <c r="D312" s="884"/>
      <c r="E312" s="856">
        <v>1</v>
      </c>
      <c r="F312" s="857">
        <v>1.02</v>
      </c>
      <c r="G312" s="864">
        <v>25</v>
      </c>
      <c r="H312" s="860"/>
      <c r="I312" s="854"/>
      <c r="J312" s="855"/>
      <c r="K312" s="859">
        <v>0.36</v>
      </c>
      <c r="L312" s="860">
        <v>1</v>
      </c>
      <c r="M312" s="860">
        <v>12</v>
      </c>
      <c r="N312" s="861">
        <v>4</v>
      </c>
      <c r="O312" s="860" t="s">
        <v>5983</v>
      </c>
      <c r="P312" s="886" t="s">
        <v>6547</v>
      </c>
      <c r="Q312" s="862"/>
      <c r="R312" s="882"/>
      <c r="S312" s="882"/>
      <c r="T312" s="882"/>
      <c r="U312" s="882"/>
      <c r="V312" s="887"/>
      <c r="W312" s="863"/>
    </row>
    <row r="313" spans="1:23" ht="14.4" customHeight="1" x14ac:dyDescent="0.3">
      <c r="A313" s="935" t="s">
        <v>6548</v>
      </c>
      <c r="B313" s="882">
        <v>2</v>
      </c>
      <c r="C313" s="883">
        <v>9.57</v>
      </c>
      <c r="D313" s="884">
        <v>27</v>
      </c>
      <c r="E313" s="856">
        <v>3</v>
      </c>
      <c r="F313" s="857">
        <v>14.36</v>
      </c>
      <c r="G313" s="864">
        <v>26.7</v>
      </c>
      <c r="H313" s="860">
        <v>1</v>
      </c>
      <c r="I313" s="854">
        <v>5.0999999999999996</v>
      </c>
      <c r="J313" s="858">
        <v>44</v>
      </c>
      <c r="K313" s="859">
        <v>4.79</v>
      </c>
      <c r="L313" s="860">
        <v>5</v>
      </c>
      <c r="M313" s="860">
        <v>42</v>
      </c>
      <c r="N313" s="861">
        <v>14</v>
      </c>
      <c r="O313" s="860" t="s">
        <v>5983</v>
      </c>
      <c r="P313" s="886" t="s">
        <v>6549</v>
      </c>
      <c r="Q313" s="862"/>
      <c r="R313" s="882"/>
      <c r="S313" s="882"/>
      <c r="T313" s="882"/>
      <c r="U313" s="882"/>
      <c r="V313" s="887"/>
      <c r="W313" s="863">
        <v>30</v>
      </c>
    </row>
    <row r="314" spans="1:23" ht="14.4" customHeight="1" x14ac:dyDescent="0.3">
      <c r="A314" s="933" t="s">
        <v>6550</v>
      </c>
      <c r="B314" s="926"/>
      <c r="C314" s="928"/>
      <c r="D314" s="881"/>
      <c r="E314" s="929">
        <v>1</v>
      </c>
      <c r="F314" s="930">
        <v>9.14</v>
      </c>
      <c r="G314" s="848">
        <v>20</v>
      </c>
      <c r="H314" s="921">
        <v>1</v>
      </c>
      <c r="I314" s="920">
        <v>9.14</v>
      </c>
      <c r="J314" s="849">
        <v>49</v>
      </c>
      <c r="K314" s="922">
        <v>9.14</v>
      </c>
      <c r="L314" s="921">
        <v>7</v>
      </c>
      <c r="M314" s="921">
        <v>66</v>
      </c>
      <c r="N314" s="923">
        <v>22</v>
      </c>
      <c r="O314" s="921" t="s">
        <v>5983</v>
      </c>
      <c r="P314" s="924" t="s">
        <v>6549</v>
      </c>
      <c r="Q314" s="925"/>
      <c r="R314" s="926"/>
      <c r="S314" s="926"/>
      <c r="T314" s="926"/>
      <c r="U314" s="926"/>
      <c r="V314" s="927"/>
      <c r="W314" s="837">
        <v>27</v>
      </c>
    </row>
    <row r="315" spans="1:23" ht="14.4" customHeight="1" x14ac:dyDescent="0.3">
      <c r="A315" s="935" t="s">
        <v>6551</v>
      </c>
      <c r="B315" s="882"/>
      <c r="C315" s="883"/>
      <c r="D315" s="884"/>
      <c r="E315" s="885"/>
      <c r="F315" s="854"/>
      <c r="G315" s="855"/>
      <c r="H315" s="856">
        <v>1</v>
      </c>
      <c r="I315" s="857">
        <v>6.47</v>
      </c>
      <c r="J315" s="858">
        <v>62</v>
      </c>
      <c r="K315" s="859">
        <v>4.07</v>
      </c>
      <c r="L315" s="860">
        <v>5</v>
      </c>
      <c r="M315" s="860">
        <v>45</v>
      </c>
      <c r="N315" s="861">
        <v>15</v>
      </c>
      <c r="O315" s="860" t="s">
        <v>5983</v>
      </c>
      <c r="P315" s="886" t="s">
        <v>6552</v>
      </c>
      <c r="Q315" s="862"/>
      <c r="R315" s="882"/>
      <c r="S315" s="882"/>
      <c r="T315" s="882"/>
      <c r="U315" s="882"/>
      <c r="V315" s="887"/>
      <c r="W315" s="863">
        <v>47</v>
      </c>
    </row>
    <row r="316" spans="1:23" ht="14.4" customHeight="1" x14ac:dyDescent="0.3">
      <c r="A316" s="935" t="s">
        <v>6553</v>
      </c>
      <c r="B316" s="882"/>
      <c r="C316" s="883"/>
      <c r="D316" s="884"/>
      <c r="E316" s="856">
        <v>1</v>
      </c>
      <c r="F316" s="857">
        <v>1.94</v>
      </c>
      <c r="G316" s="864">
        <v>40</v>
      </c>
      <c r="H316" s="860"/>
      <c r="I316" s="854"/>
      <c r="J316" s="855"/>
      <c r="K316" s="859">
        <v>0.89</v>
      </c>
      <c r="L316" s="860">
        <v>3</v>
      </c>
      <c r="M316" s="860">
        <v>24</v>
      </c>
      <c r="N316" s="861">
        <v>8</v>
      </c>
      <c r="O316" s="860" t="s">
        <v>5983</v>
      </c>
      <c r="P316" s="886" t="s">
        <v>6554</v>
      </c>
      <c r="Q316" s="862"/>
      <c r="R316" s="882"/>
      <c r="S316" s="882"/>
      <c r="T316" s="882"/>
      <c r="U316" s="882"/>
      <c r="V316" s="887"/>
      <c r="W316" s="863"/>
    </row>
    <row r="317" spans="1:23" ht="14.4" customHeight="1" x14ac:dyDescent="0.3">
      <c r="A317" s="933" t="s">
        <v>6555</v>
      </c>
      <c r="B317" s="926">
        <v>1</v>
      </c>
      <c r="C317" s="928">
        <v>2.11</v>
      </c>
      <c r="D317" s="881">
        <v>27</v>
      </c>
      <c r="E317" s="929"/>
      <c r="F317" s="930"/>
      <c r="G317" s="848"/>
      <c r="H317" s="921"/>
      <c r="I317" s="920"/>
      <c r="J317" s="836"/>
      <c r="K317" s="922">
        <v>1.62</v>
      </c>
      <c r="L317" s="921">
        <v>4</v>
      </c>
      <c r="M317" s="921">
        <v>36</v>
      </c>
      <c r="N317" s="923">
        <v>12</v>
      </c>
      <c r="O317" s="921" t="s">
        <v>5983</v>
      </c>
      <c r="P317" s="924" t="s">
        <v>6554</v>
      </c>
      <c r="Q317" s="925"/>
      <c r="R317" s="926"/>
      <c r="S317" s="926"/>
      <c r="T317" s="926"/>
      <c r="U317" s="926"/>
      <c r="V317" s="927"/>
      <c r="W317" s="837"/>
    </row>
    <row r="318" spans="1:23" ht="14.4" customHeight="1" x14ac:dyDescent="0.3">
      <c r="A318" s="935" t="s">
        <v>6556</v>
      </c>
      <c r="B318" s="882"/>
      <c r="C318" s="883"/>
      <c r="D318" s="884"/>
      <c r="E318" s="856">
        <v>1</v>
      </c>
      <c r="F318" s="857">
        <v>2.77</v>
      </c>
      <c r="G318" s="864">
        <v>51</v>
      </c>
      <c r="H318" s="860"/>
      <c r="I318" s="854"/>
      <c r="J318" s="855"/>
      <c r="K318" s="859">
        <v>1.32</v>
      </c>
      <c r="L318" s="860">
        <v>4</v>
      </c>
      <c r="M318" s="860">
        <v>33</v>
      </c>
      <c r="N318" s="861">
        <v>11</v>
      </c>
      <c r="O318" s="860" t="s">
        <v>5983</v>
      </c>
      <c r="P318" s="886" t="s">
        <v>6557</v>
      </c>
      <c r="Q318" s="862"/>
      <c r="R318" s="882"/>
      <c r="S318" s="882"/>
      <c r="T318" s="882"/>
      <c r="U318" s="882"/>
      <c r="V318" s="887"/>
      <c r="W318" s="863"/>
    </row>
    <row r="319" spans="1:23" ht="14.4" customHeight="1" x14ac:dyDescent="0.3">
      <c r="A319" s="935" t="s">
        <v>6558</v>
      </c>
      <c r="B319" s="866">
        <v>2</v>
      </c>
      <c r="C319" s="867">
        <v>9.19</v>
      </c>
      <c r="D319" s="868">
        <v>51</v>
      </c>
      <c r="E319" s="885">
        <v>1</v>
      </c>
      <c r="F319" s="854">
        <v>1.43</v>
      </c>
      <c r="G319" s="855">
        <v>21</v>
      </c>
      <c r="H319" s="860"/>
      <c r="I319" s="854"/>
      <c r="J319" s="855"/>
      <c r="K319" s="859">
        <v>1</v>
      </c>
      <c r="L319" s="860">
        <v>2</v>
      </c>
      <c r="M319" s="860">
        <v>18</v>
      </c>
      <c r="N319" s="861">
        <v>6</v>
      </c>
      <c r="O319" s="860" t="s">
        <v>5983</v>
      </c>
      <c r="P319" s="886" t="s">
        <v>6559</v>
      </c>
      <c r="Q319" s="862"/>
      <c r="R319" s="882"/>
      <c r="S319" s="882"/>
      <c r="T319" s="882"/>
      <c r="U319" s="882"/>
      <c r="V319" s="887"/>
      <c r="W319" s="863"/>
    </row>
    <row r="320" spans="1:23" ht="14.4" customHeight="1" x14ac:dyDescent="0.3">
      <c r="A320" s="933" t="s">
        <v>6560</v>
      </c>
      <c r="B320" s="917">
        <v>7</v>
      </c>
      <c r="C320" s="918">
        <v>18.12</v>
      </c>
      <c r="D320" s="835">
        <v>36</v>
      </c>
      <c r="E320" s="919">
        <v>3</v>
      </c>
      <c r="F320" s="920">
        <v>8.9499999999999993</v>
      </c>
      <c r="G320" s="836">
        <v>40.299999999999997</v>
      </c>
      <c r="H320" s="921">
        <v>3</v>
      </c>
      <c r="I320" s="920">
        <v>8.14</v>
      </c>
      <c r="J320" s="849">
        <v>40</v>
      </c>
      <c r="K320" s="922">
        <v>2.2599999999999998</v>
      </c>
      <c r="L320" s="921">
        <v>4</v>
      </c>
      <c r="M320" s="921">
        <v>39</v>
      </c>
      <c r="N320" s="923">
        <v>13</v>
      </c>
      <c r="O320" s="921" t="s">
        <v>5983</v>
      </c>
      <c r="P320" s="924" t="s">
        <v>6561</v>
      </c>
      <c r="Q320" s="925"/>
      <c r="R320" s="926"/>
      <c r="S320" s="926"/>
      <c r="T320" s="926"/>
      <c r="U320" s="926"/>
      <c r="V320" s="927"/>
      <c r="W320" s="837">
        <v>81</v>
      </c>
    </row>
    <row r="321" spans="1:23" ht="14.4" customHeight="1" x14ac:dyDescent="0.3">
      <c r="A321" s="933" t="s">
        <v>6562</v>
      </c>
      <c r="B321" s="917">
        <v>2</v>
      </c>
      <c r="C321" s="918">
        <v>8.84</v>
      </c>
      <c r="D321" s="835">
        <v>23</v>
      </c>
      <c r="E321" s="919">
        <v>5</v>
      </c>
      <c r="F321" s="920">
        <v>22.65</v>
      </c>
      <c r="G321" s="836">
        <v>40</v>
      </c>
      <c r="H321" s="921">
        <v>1</v>
      </c>
      <c r="I321" s="920">
        <v>4.42</v>
      </c>
      <c r="J321" s="849">
        <v>37</v>
      </c>
      <c r="K321" s="922">
        <v>4.42</v>
      </c>
      <c r="L321" s="921">
        <v>6</v>
      </c>
      <c r="M321" s="921">
        <v>57</v>
      </c>
      <c r="N321" s="923">
        <v>19</v>
      </c>
      <c r="O321" s="921" t="s">
        <v>5983</v>
      </c>
      <c r="P321" s="924" t="s">
        <v>6563</v>
      </c>
      <c r="Q321" s="925"/>
      <c r="R321" s="926"/>
      <c r="S321" s="926"/>
      <c r="T321" s="926"/>
      <c r="U321" s="926"/>
      <c r="V321" s="927"/>
      <c r="W321" s="837">
        <v>18</v>
      </c>
    </row>
    <row r="322" spans="1:23" ht="14.4" customHeight="1" x14ac:dyDescent="0.3">
      <c r="A322" s="935" t="s">
        <v>6564</v>
      </c>
      <c r="B322" s="882">
        <v>1</v>
      </c>
      <c r="C322" s="883">
        <v>6.09</v>
      </c>
      <c r="D322" s="884">
        <v>48</v>
      </c>
      <c r="E322" s="885"/>
      <c r="F322" s="854"/>
      <c r="G322" s="855"/>
      <c r="H322" s="856"/>
      <c r="I322" s="857"/>
      <c r="J322" s="864"/>
      <c r="K322" s="859">
        <v>0.68</v>
      </c>
      <c r="L322" s="860">
        <v>2</v>
      </c>
      <c r="M322" s="860">
        <v>15</v>
      </c>
      <c r="N322" s="861">
        <v>5</v>
      </c>
      <c r="O322" s="860" t="s">
        <v>5983</v>
      </c>
      <c r="P322" s="886" t="s">
        <v>6565</v>
      </c>
      <c r="Q322" s="862"/>
      <c r="R322" s="882"/>
      <c r="S322" s="882"/>
      <c r="T322" s="882"/>
      <c r="U322" s="882"/>
      <c r="V322" s="887"/>
      <c r="W322" s="863"/>
    </row>
    <row r="323" spans="1:23" ht="14.4" customHeight="1" x14ac:dyDescent="0.3">
      <c r="A323" s="933" t="s">
        <v>6566</v>
      </c>
      <c r="B323" s="926"/>
      <c r="C323" s="928"/>
      <c r="D323" s="881"/>
      <c r="E323" s="919">
        <v>1</v>
      </c>
      <c r="F323" s="920">
        <v>2.38</v>
      </c>
      <c r="G323" s="836">
        <v>44</v>
      </c>
      <c r="H323" s="929"/>
      <c r="I323" s="930"/>
      <c r="J323" s="848"/>
      <c r="K323" s="922">
        <v>1.1499999999999999</v>
      </c>
      <c r="L323" s="921">
        <v>3</v>
      </c>
      <c r="M323" s="921">
        <v>27</v>
      </c>
      <c r="N323" s="923">
        <v>9</v>
      </c>
      <c r="O323" s="921" t="s">
        <v>5983</v>
      </c>
      <c r="P323" s="924" t="s">
        <v>6565</v>
      </c>
      <c r="Q323" s="925"/>
      <c r="R323" s="926"/>
      <c r="S323" s="926"/>
      <c r="T323" s="926"/>
      <c r="U323" s="926"/>
      <c r="V323" s="927"/>
      <c r="W323" s="837"/>
    </row>
    <row r="324" spans="1:23" ht="14.4" customHeight="1" x14ac:dyDescent="0.3">
      <c r="A324" s="933" t="s">
        <v>6567</v>
      </c>
      <c r="B324" s="926"/>
      <c r="C324" s="928"/>
      <c r="D324" s="881"/>
      <c r="E324" s="919"/>
      <c r="F324" s="920"/>
      <c r="G324" s="836"/>
      <c r="H324" s="929">
        <v>1</v>
      </c>
      <c r="I324" s="930">
        <v>4.5599999999999996</v>
      </c>
      <c r="J324" s="849">
        <v>43</v>
      </c>
      <c r="K324" s="922">
        <v>2.44</v>
      </c>
      <c r="L324" s="921">
        <v>5</v>
      </c>
      <c r="M324" s="921">
        <v>45</v>
      </c>
      <c r="N324" s="923">
        <v>15</v>
      </c>
      <c r="O324" s="921" t="s">
        <v>5983</v>
      </c>
      <c r="P324" s="924" t="s">
        <v>6565</v>
      </c>
      <c r="Q324" s="925"/>
      <c r="R324" s="926"/>
      <c r="S324" s="926"/>
      <c r="T324" s="926"/>
      <c r="U324" s="926"/>
      <c r="V324" s="927"/>
      <c r="W324" s="837">
        <v>28</v>
      </c>
    </row>
    <row r="325" spans="1:23" ht="14.4" customHeight="1" thickBot="1" x14ac:dyDescent="0.35">
      <c r="A325" s="936" t="s">
        <v>6568</v>
      </c>
      <c r="B325" s="937">
        <v>3</v>
      </c>
      <c r="C325" s="938">
        <v>0.37</v>
      </c>
      <c r="D325" s="939">
        <v>14.3</v>
      </c>
      <c r="E325" s="940">
        <v>2</v>
      </c>
      <c r="F325" s="941">
        <v>0.22</v>
      </c>
      <c r="G325" s="942">
        <v>10</v>
      </c>
      <c r="H325" s="943">
        <v>2</v>
      </c>
      <c r="I325" s="941">
        <v>0.22</v>
      </c>
      <c r="J325" s="944">
        <v>9.5</v>
      </c>
      <c r="K325" s="945">
        <v>0.11</v>
      </c>
      <c r="L325" s="943">
        <v>2</v>
      </c>
      <c r="M325" s="943">
        <v>15</v>
      </c>
      <c r="N325" s="946">
        <v>5</v>
      </c>
      <c r="O325" s="943" t="s">
        <v>5983</v>
      </c>
      <c r="P325" s="947" t="s">
        <v>6569</v>
      </c>
      <c r="Q325" s="948"/>
      <c r="R325" s="949"/>
      <c r="S325" s="949"/>
      <c r="T325" s="949"/>
      <c r="U325" s="949"/>
      <c r="V325" s="950"/>
      <c r="W325" s="951">
        <v>9</v>
      </c>
    </row>
  </sheetData>
  <autoFilter ref="A4:W4"/>
  <mergeCells count="12">
    <mergeCell ref="S3:V3"/>
    <mergeCell ref="A1:W1"/>
    <mergeCell ref="L3:L4"/>
    <mergeCell ref="M3:M4"/>
    <mergeCell ref="N3:N4"/>
    <mergeCell ref="P3:P4"/>
    <mergeCell ref="Q3:R3"/>
    <mergeCell ref="A3:A4"/>
    <mergeCell ref="B3:D3"/>
    <mergeCell ref="E3:G3"/>
    <mergeCell ref="H3:J3"/>
    <mergeCell ref="K3:K4"/>
  </mergeCells>
  <conditionalFormatting sqref="Q326:Q1048576">
    <cfRule type="cellIs" dxfId="12" priority="9" stopIfTrue="1" operator="lessThan">
      <formula>0</formula>
    </cfRule>
  </conditionalFormatting>
  <conditionalFormatting sqref="U326:U1048576">
    <cfRule type="cellIs" dxfId="11" priority="8" stopIfTrue="1" operator="greaterThan">
      <formula>0</formula>
    </cfRule>
  </conditionalFormatting>
  <conditionalFormatting sqref="V326:V1048576">
    <cfRule type="cellIs" dxfId="10" priority="7" stopIfTrue="1" operator="greaterThan">
      <formula>1</formula>
    </cfRule>
  </conditionalFormatting>
  <conditionalFormatting sqref="V326:V1048576">
    <cfRule type="cellIs" dxfId="9" priority="4" stopIfTrue="1" operator="greaterThan">
      <formula>1</formula>
    </cfRule>
  </conditionalFormatting>
  <conditionalFormatting sqref="U326:U1048576">
    <cfRule type="cellIs" dxfId="8" priority="5" stopIfTrue="1" operator="greaterThan">
      <formula>0</formula>
    </cfRule>
  </conditionalFormatting>
  <conditionalFormatting sqref="Q326:Q1048576">
    <cfRule type="cellIs" dxfId="7" priority="6" stopIfTrue="1" operator="lessThan">
      <formula>0</formula>
    </cfRule>
  </conditionalFormatting>
  <conditionalFormatting sqref="V5:V325">
    <cfRule type="cellIs" dxfId="6" priority="1" stopIfTrue="1" operator="greaterThan">
      <formula>1</formula>
    </cfRule>
  </conditionalFormatting>
  <conditionalFormatting sqref="U5:U325">
    <cfRule type="cellIs" dxfId="5" priority="2" stopIfTrue="1" operator="greaterThan">
      <formula>0</formula>
    </cfRule>
  </conditionalFormatting>
  <conditionalFormatting sqref="Q5:Q325">
    <cfRule type="cellIs" dxfId="4" priority="3" stopIfTrue="1" operator="lessThan">
      <formula>0</formula>
    </cfRule>
  </conditionalFormatting>
  <hyperlinks>
    <hyperlink ref="A2" location="Obsah!A1" display="Zpět na Obsah  KL 01  1.-4.měsíc"/>
  </hyperlinks>
  <printOptions gridLines="1"/>
  <pageMargins left="0.25" right="0.25" top="0.75" bottom="0.75" header="0.3" footer="0.3"/>
  <pageSetup paperSize="9" scale="68" fitToHeight="0" orientation="landscape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tabColor theme="0" tint="-0.249977111117893"/>
    <pageSetUpPr fitToPage="1"/>
  </sheetPr>
  <dimension ref="A1:M16"/>
  <sheetViews>
    <sheetView showGridLines="0" showRowColHeaders="0" workbookViewId="0">
      <pane ySplit="5" topLeftCell="A6" activePane="bottomLeft" state="frozen"/>
      <selection sqref="A1:N1"/>
      <selection pane="bottomLeft" sqref="A1:M1"/>
    </sheetView>
  </sheetViews>
  <sheetFormatPr defaultRowHeight="14.4" customHeight="1" x14ac:dyDescent="0.3"/>
  <cols>
    <col min="1" max="1" width="43.21875" style="254" customWidth="1"/>
    <col min="2" max="2" width="7.77734375" style="219" customWidth="1"/>
    <col min="3" max="3" width="7.21875" style="254" hidden="1" customWidth="1"/>
    <col min="4" max="4" width="7.77734375" style="219" customWidth="1"/>
    <col min="5" max="5" width="7.21875" style="254" hidden="1" customWidth="1"/>
    <col min="6" max="6" width="7.77734375" style="219" customWidth="1"/>
    <col min="7" max="7" width="7.77734375" style="339" customWidth="1"/>
    <col min="8" max="8" width="7.77734375" style="219" customWidth="1"/>
    <col min="9" max="9" width="7.21875" style="254" hidden="1" customWidth="1"/>
    <col min="10" max="10" width="7.77734375" style="219" customWidth="1"/>
    <col min="11" max="11" width="7.21875" style="254" hidden="1" customWidth="1"/>
    <col min="12" max="12" width="7.77734375" style="219" customWidth="1"/>
    <col min="13" max="13" width="7.77734375" style="339" customWidth="1"/>
    <col min="14" max="16384" width="8.88671875" style="254"/>
  </cols>
  <sheetData>
    <row r="1" spans="1:13" ht="18.600000000000001" customHeight="1" thickBot="1" x14ac:dyDescent="0.4">
      <c r="A1" s="490" t="s">
        <v>158</v>
      </c>
      <c r="B1" s="481"/>
      <c r="C1" s="481"/>
      <c r="D1" s="481"/>
      <c r="E1" s="481"/>
      <c r="F1" s="481"/>
      <c r="G1" s="481"/>
      <c r="H1" s="481"/>
      <c r="I1" s="481"/>
      <c r="J1" s="481"/>
      <c r="K1" s="481"/>
      <c r="L1" s="481"/>
      <c r="M1" s="481"/>
    </row>
    <row r="2" spans="1:13" ht="14.4" customHeight="1" thickBot="1" x14ac:dyDescent="0.35">
      <c r="A2" s="382" t="s">
        <v>310</v>
      </c>
      <c r="B2" s="355"/>
      <c r="C2" s="224"/>
      <c r="D2" s="355"/>
      <c r="E2" s="224"/>
      <c r="F2" s="355"/>
      <c r="G2" s="356"/>
      <c r="H2" s="355"/>
      <c r="I2" s="224"/>
      <c r="J2" s="355"/>
      <c r="K2" s="224"/>
      <c r="L2" s="355"/>
      <c r="M2" s="356"/>
    </row>
    <row r="3" spans="1:13" ht="14.4" customHeight="1" thickBot="1" x14ac:dyDescent="0.35">
      <c r="A3" s="349" t="s">
        <v>159</v>
      </c>
      <c r="B3" s="350">
        <f>SUBTOTAL(9,B6:B1048576)</f>
        <v>1879190</v>
      </c>
      <c r="C3" s="351">
        <f t="shared" ref="C3:L3" si="0">SUBTOTAL(9,C6:C1048576)</f>
        <v>11</v>
      </c>
      <c r="D3" s="351">
        <f t="shared" si="0"/>
        <v>1772108</v>
      </c>
      <c r="E3" s="351">
        <f t="shared" si="0"/>
        <v>11.235131447247399</v>
      </c>
      <c r="F3" s="351">
        <f t="shared" si="0"/>
        <v>2192087</v>
      </c>
      <c r="G3" s="354">
        <f>IF(B3&lt;&gt;0,F3/B3,"")</f>
        <v>1.1665063138905591</v>
      </c>
      <c r="H3" s="350">
        <f t="shared" si="0"/>
        <v>201835.18</v>
      </c>
      <c r="I3" s="351">
        <f t="shared" si="0"/>
        <v>2</v>
      </c>
      <c r="J3" s="351">
        <f t="shared" si="0"/>
        <v>176808.14999999997</v>
      </c>
      <c r="K3" s="351">
        <f t="shared" si="0"/>
        <v>1.9943364439041036</v>
      </c>
      <c r="L3" s="351">
        <f t="shared" si="0"/>
        <v>138208.51</v>
      </c>
      <c r="M3" s="352">
        <f>IF(H3&lt;&gt;0,L3/H3,"")</f>
        <v>0.68475926743791649</v>
      </c>
    </row>
    <row r="4" spans="1:13" ht="14.4" customHeight="1" x14ac:dyDescent="0.3">
      <c r="A4" s="610" t="s">
        <v>118</v>
      </c>
      <c r="B4" s="556" t="s">
        <v>123</v>
      </c>
      <c r="C4" s="557"/>
      <c r="D4" s="557"/>
      <c r="E4" s="557"/>
      <c r="F4" s="557"/>
      <c r="G4" s="558"/>
      <c r="H4" s="556" t="s">
        <v>124</v>
      </c>
      <c r="I4" s="557"/>
      <c r="J4" s="557"/>
      <c r="K4" s="557"/>
      <c r="L4" s="557"/>
      <c r="M4" s="558"/>
    </row>
    <row r="5" spans="1:13" s="337" customFormat="1" ht="14.4" customHeight="1" thickBot="1" x14ac:dyDescent="0.35">
      <c r="A5" s="952"/>
      <c r="B5" s="953">
        <v>2014</v>
      </c>
      <c r="C5" s="954"/>
      <c r="D5" s="954">
        <v>2015</v>
      </c>
      <c r="E5" s="954"/>
      <c r="F5" s="954">
        <v>2016</v>
      </c>
      <c r="G5" s="796" t="s">
        <v>2</v>
      </c>
      <c r="H5" s="953">
        <v>2014</v>
      </c>
      <c r="I5" s="954"/>
      <c r="J5" s="954">
        <v>2015</v>
      </c>
      <c r="K5" s="954"/>
      <c r="L5" s="954">
        <v>2016</v>
      </c>
      <c r="M5" s="796" t="s">
        <v>2</v>
      </c>
    </row>
    <row r="6" spans="1:13" ht="14.4" customHeight="1" x14ac:dyDescent="0.3">
      <c r="A6" s="754" t="s">
        <v>5773</v>
      </c>
      <c r="B6" s="797">
        <v>1119</v>
      </c>
      <c r="C6" s="740">
        <v>1</v>
      </c>
      <c r="D6" s="797"/>
      <c r="E6" s="740"/>
      <c r="F6" s="797">
        <v>1401</v>
      </c>
      <c r="G6" s="745">
        <v>1.2520107238605898</v>
      </c>
      <c r="H6" s="797"/>
      <c r="I6" s="740"/>
      <c r="J6" s="797"/>
      <c r="K6" s="740"/>
      <c r="L6" s="797"/>
      <c r="M6" s="235"/>
    </row>
    <row r="7" spans="1:13" ht="14.4" customHeight="1" x14ac:dyDescent="0.3">
      <c r="A7" s="965" t="s">
        <v>5776</v>
      </c>
      <c r="B7" s="956">
        <v>2117</v>
      </c>
      <c r="C7" s="957">
        <v>1</v>
      </c>
      <c r="D7" s="956">
        <v>8248</v>
      </c>
      <c r="E7" s="957">
        <v>3.8960793575814834</v>
      </c>
      <c r="F7" s="956">
        <v>15542</v>
      </c>
      <c r="G7" s="958">
        <v>7.3415210203117622</v>
      </c>
      <c r="H7" s="956"/>
      <c r="I7" s="957"/>
      <c r="J7" s="956"/>
      <c r="K7" s="957"/>
      <c r="L7" s="956"/>
      <c r="M7" s="959"/>
    </row>
    <row r="8" spans="1:13" ht="14.4" customHeight="1" x14ac:dyDescent="0.3">
      <c r="A8" s="965" t="s">
        <v>6571</v>
      </c>
      <c r="B8" s="956">
        <v>47214</v>
      </c>
      <c r="C8" s="957">
        <v>1</v>
      </c>
      <c r="D8" s="956">
        <v>49409</v>
      </c>
      <c r="E8" s="957">
        <v>1.0464904477485493</v>
      </c>
      <c r="F8" s="956">
        <v>43794</v>
      </c>
      <c r="G8" s="958">
        <v>0.92756385817765918</v>
      </c>
      <c r="H8" s="956">
        <v>51751.05</v>
      </c>
      <c r="I8" s="957">
        <v>1</v>
      </c>
      <c r="J8" s="956">
        <v>64475.01</v>
      </c>
      <c r="K8" s="957">
        <v>1.2458686345494439</v>
      </c>
      <c r="L8" s="956">
        <v>38766.06</v>
      </c>
      <c r="M8" s="959">
        <v>0.74908740982067024</v>
      </c>
    </row>
    <row r="9" spans="1:13" ht="14.4" customHeight="1" x14ac:dyDescent="0.3">
      <c r="A9" s="965" t="s">
        <v>5784</v>
      </c>
      <c r="B9" s="956">
        <v>171887</v>
      </c>
      <c r="C9" s="957">
        <v>1</v>
      </c>
      <c r="D9" s="956">
        <v>101448</v>
      </c>
      <c r="E9" s="957">
        <v>0.59020170228114988</v>
      </c>
      <c r="F9" s="956">
        <v>162279</v>
      </c>
      <c r="G9" s="958">
        <v>0.94410281173096278</v>
      </c>
      <c r="H9" s="956"/>
      <c r="I9" s="957"/>
      <c r="J9" s="956"/>
      <c r="K9" s="957"/>
      <c r="L9" s="956"/>
      <c r="M9" s="959"/>
    </row>
    <row r="10" spans="1:13" ht="14.4" customHeight="1" x14ac:dyDescent="0.3">
      <c r="A10" s="965" t="s">
        <v>6572</v>
      </c>
      <c r="B10" s="956">
        <v>714123</v>
      </c>
      <c r="C10" s="957">
        <v>1</v>
      </c>
      <c r="D10" s="956">
        <v>715229</v>
      </c>
      <c r="E10" s="957">
        <v>1.0015487528058893</v>
      </c>
      <c r="F10" s="956">
        <v>868849</v>
      </c>
      <c r="G10" s="958">
        <v>1.2166657564593215</v>
      </c>
      <c r="H10" s="956"/>
      <c r="I10" s="957"/>
      <c r="J10" s="956"/>
      <c r="K10" s="957"/>
      <c r="L10" s="956"/>
      <c r="M10" s="959"/>
    </row>
    <row r="11" spans="1:13" ht="14.4" customHeight="1" x14ac:dyDescent="0.3">
      <c r="A11" s="965" t="s">
        <v>6573</v>
      </c>
      <c r="B11" s="956">
        <v>436041</v>
      </c>
      <c r="C11" s="957">
        <v>1</v>
      </c>
      <c r="D11" s="956">
        <v>476666</v>
      </c>
      <c r="E11" s="957">
        <v>1.0931678443082187</v>
      </c>
      <c r="F11" s="956">
        <v>445349</v>
      </c>
      <c r="G11" s="958">
        <v>1.021346616487899</v>
      </c>
      <c r="H11" s="956">
        <v>150084.13</v>
      </c>
      <c r="I11" s="957">
        <v>1</v>
      </c>
      <c r="J11" s="956">
        <v>112333.13999999997</v>
      </c>
      <c r="K11" s="957">
        <v>0.74846780935465973</v>
      </c>
      <c r="L11" s="956">
        <v>99442.450000000026</v>
      </c>
      <c r="M11" s="959">
        <v>0.66257804872507187</v>
      </c>
    </row>
    <row r="12" spans="1:13" ht="14.4" customHeight="1" x14ac:dyDescent="0.3">
      <c r="A12" s="965" t="s">
        <v>6574</v>
      </c>
      <c r="B12" s="956">
        <v>54386</v>
      </c>
      <c r="C12" s="957">
        <v>1</v>
      </c>
      <c r="D12" s="956">
        <v>61362</v>
      </c>
      <c r="E12" s="957">
        <v>1.1282683043430295</v>
      </c>
      <c r="F12" s="956">
        <v>97719</v>
      </c>
      <c r="G12" s="958">
        <v>1.796767550472548</v>
      </c>
      <c r="H12" s="956"/>
      <c r="I12" s="957"/>
      <c r="J12" s="956"/>
      <c r="K12" s="957"/>
      <c r="L12" s="956"/>
      <c r="M12" s="959"/>
    </row>
    <row r="13" spans="1:13" ht="14.4" customHeight="1" x14ac:dyDescent="0.3">
      <c r="A13" s="965" t="s">
        <v>6575</v>
      </c>
      <c r="B13" s="956">
        <v>66107</v>
      </c>
      <c r="C13" s="957">
        <v>1</v>
      </c>
      <c r="D13" s="956">
        <v>20800</v>
      </c>
      <c r="E13" s="957">
        <v>0.31464141467620677</v>
      </c>
      <c r="F13" s="956">
        <v>23991</v>
      </c>
      <c r="G13" s="958">
        <v>0.3629116432450421</v>
      </c>
      <c r="H13" s="956"/>
      <c r="I13" s="957"/>
      <c r="J13" s="956"/>
      <c r="K13" s="957"/>
      <c r="L13" s="956"/>
      <c r="M13" s="959"/>
    </row>
    <row r="14" spans="1:13" ht="14.4" customHeight="1" x14ac:dyDescent="0.3">
      <c r="A14" s="965" t="s">
        <v>6576</v>
      </c>
      <c r="B14" s="956">
        <v>343678</v>
      </c>
      <c r="C14" s="957">
        <v>1</v>
      </c>
      <c r="D14" s="956">
        <v>321096</v>
      </c>
      <c r="E14" s="957">
        <v>0.93429314649177431</v>
      </c>
      <c r="F14" s="956">
        <v>475083</v>
      </c>
      <c r="G14" s="958">
        <v>1.3823491756818882</v>
      </c>
      <c r="H14" s="956"/>
      <c r="I14" s="957"/>
      <c r="J14" s="956"/>
      <c r="K14" s="957"/>
      <c r="L14" s="956"/>
      <c r="M14" s="959"/>
    </row>
    <row r="15" spans="1:13" ht="14.4" customHeight="1" x14ac:dyDescent="0.3">
      <c r="A15" s="965" t="s">
        <v>6577</v>
      </c>
      <c r="B15" s="956">
        <v>14507</v>
      </c>
      <c r="C15" s="957">
        <v>1</v>
      </c>
      <c r="D15" s="956">
        <v>17850</v>
      </c>
      <c r="E15" s="957">
        <v>1.2304404770110982</v>
      </c>
      <c r="F15" s="956">
        <v>11467</v>
      </c>
      <c r="G15" s="958">
        <v>0.79044599159026674</v>
      </c>
      <c r="H15" s="956"/>
      <c r="I15" s="957"/>
      <c r="J15" s="956"/>
      <c r="K15" s="957"/>
      <c r="L15" s="956"/>
      <c r="M15" s="959"/>
    </row>
    <row r="16" spans="1:13" ht="14.4" customHeight="1" thickBot="1" x14ac:dyDescent="0.35">
      <c r="A16" s="966" t="s">
        <v>6578</v>
      </c>
      <c r="B16" s="961">
        <v>28011</v>
      </c>
      <c r="C16" s="962">
        <v>1</v>
      </c>
      <c r="D16" s="961"/>
      <c r="E16" s="962"/>
      <c r="F16" s="961">
        <v>46613</v>
      </c>
      <c r="G16" s="963">
        <v>1.6640962479026098</v>
      </c>
      <c r="H16" s="961"/>
      <c r="I16" s="962"/>
      <c r="J16" s="961"/>
      <c r="K16" s="962"/>
      <c r="L16" s="961"/>
      <c r="M16" s="964"/>
    </row>
  </sheetData>
  <mergeCells count="4">
    <mergeCell ref="A4:A5"/>
    <mergeCell ref="B4:G4"/>
    <mergeCell ref="H4:M4"/>
    <mergeCell ref="A1:M1"/>
  </mergeCells>
  <conditionalFormatting sqref="F6:F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{B0D7810C-1ECB-49F3-AEA4-0F83D5AE3D8E}</x14:id>
        </ext>
      </extLst>
    </cfRule>
  </conditionalFormatting>
  <conditionalFormatting sqref="L6:L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{62A185C8-0356-41DC-9157-C12418624882}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80" fitToHeight="0" orientation="portrait" r:id="rId1"/>
  <ignoredErrors>
    <ignoredError sqref="B3 D3 F3 H3 J3 L3" formulaRange="1"/>
    <ignoredError sqref="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0D7810C-1ECB-49F3-AEA4-0F83D5AE3D8E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62A185C8-0356-41DC-9157-C1241862488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H23"/>
  <sheetViews>
    <sheetView showGridLines="0" showRowColHeaders="0" zoomScaleNormal="100" workbookViewId="0">
      <selection sqref="A1:H1"/>
    </sheetView>
  </sheetViews>
  <sheetFormatPr defaultRowHeight="14.4" customHeight="1" x14ac:dyDescent="0.3"/>
  <cols>
    <col min="1" max="1" width="34.21875" style="254" bestFit="1" customWidth="1"/>
    <col min="2" max="3" width="9.5546875" style="254" customWidth="1"/>
    <col min="4" max="4" width="2.21875" style="254" customWidth="1"/>
    <col min="5" max="8" width="9.5546875" style="254" customWidth="1"/>
    <col min="9" max="16384" width="8.88671875" style="254"/>
  </cols>
  <sheetData>
    <row r="1" spans="1:8" ht="18.600000000000001" customHeight="1" thickBot="1" x14ac:dyDescent="0.4">
      <c r="A1" s="481" t="s">
        <v>175</v>
      </c>
      <c r="B1" s="481"/>
      <c r="C1" s="481"/>
      <c r="D1" s="481"/>
      <c r="E1" s="481"/>
      <c r="F1" s="481"/>
      <c r="G1" s="482"/>
      <c r="H1" s="482"/>
    </row>
    <row r="2" spans="1:8" ht="14.4" customHeight="1" thickBot="1" x14ac:dyDescent="0.35">
      <c r="A2" s="382" t="s">
        <v>310</v>
      </c>
      <c r="B2" s="224"/>
      <c r="C2" s="224"/>
      <c r="D2" s="224"/>
      <c r="E2" s="224"/>
      <c r="F2" s="224"/>
    </row>
    <row r="3" spans="1:8" ht="14.4" customHeight="1" x14ac:dyDescent="0.3">
      <c r="A3" s="483"/>
      <c r="B3" s="220">
        <v>2014</v>
      </c>
      <c r="C3" s="44">
        <v>2015</v>
      </c>
      <c r="D3" s="11"/>
      <c r="E3" s="487">
        <v>2016</v>
      </c>
      <c r="F3" s="488"/>
      <c r="G3" s="488"/>
      <c r="H3" s="489"/>
    </row>
    <row r="4" spans="1:8" ht="14.4" customHeight="1" thickBot="1" x14ac:dyDescent="0.35">
      <c r="A4" s="484"/>
      <c r="B4" s="485" t="s">
        <v>94</v>
      </c>
      <c r="C4" s="486"/>
      <c r="D4" s="11"/>
      <c r="E4" s="241" t="s">
        <v>94</v>
      </c>
      <c r="F4" s="222" t="s">
        <v>95</v>
      </c>
      <c r="G4" s="222" t="s">
        <v>69</v>
      </c>
      <c r="H4" s="223" t="s">
        <v>96</v>
      </c>
    </row>
    <row r="5" spans="1:8" ht="14.4" customHeight="1" x14ac:dyDescent="0.3">
      <c r="A5" s="225" t="str">
        <f>HYPERLINK("#'Léky Žádanky'!A1","Léky (Kč)")</f>
        <v>Léky (Kč)</v>
      </c>
      <c r="B5" s="31">
        <v>2182.6715900000013</v>
      </c>
      <c r="C5" s="33">
        <v>2116.1808800000008</v>
      </c>
      <c r="D5" s="12"/>
      <c r="E5" s="230">
        <v>2142.0949899999987</v>
      </c>
      <c r="F5" s="32">
        <v>2313.0880032432146</v>
      </c>
      <c r="G5" s="229">
        <f>E5-F5</f>
        <v>-170.99301324321596</v>
      </c>
      <c r="H5" s="235">
        <f>IF(F5&lt;0.00000001,"",E5/F5)</f>
        <v>0.92607587216592535</v>
      </c>
    </row>
    <row r="6" spans="1:8" ht="14.4" customHeight="1" x14ac:dyDescent="0.3">
      <c r="A6" s="225" t="str">
        <f>HYPERLINK("#'Materiál Žádanky'!A1","Materiál - SZM (Kč)")</f>
        <v>Materiál - SZM (Kč)</v>
      </c>
      <c r="B6" s="14">
        <v>629.68367999999998</v>
      </c>
      <c r="C6" s="35">
        <v>634.75396000000001</v>
      </c>
      <c r="D6" s="12"/>
      <c r="E6" s="231">
        <v>695.387059999999</v>
      </c>
      <c r="F6" s="34">
        <v>730.78118296762148</v>
      </c>
      <c r="G6" s="232">
        <f>E6-F6</f>
        <v>-35.394122967622479</v>
      </c>
      <c r="H6" s="236">
        <f>IF(F6&lt;0.00000001,"",E6/F6)</f>
        <v>0.95156672914881191</v>
      </c>
    </row>
    <row r="7" spans="1:8" ht="14.4" customHeight="1" x14ac:dyDescent="0.3">
      <c r="A7" s="225" t="str">
        <f>HYPERLINK("#'Osobní náklady'!A1","Osobní náklady (Kč) *")</f>
        <v>Osobní náklady (Kč) *</v>
      </c>
      <c r="B7" s="14">
        <v>21243.252700000015</v>
      </c>
      <c r="C7" s="35">
        <v>21761.270559999997</v>
      </c>
      <c r="D7" s="12"/>
      <c r="E7" s="231">
        <v>22759.269210000002</v>
      </c>
      <c r="F7" s="34">
        <v>21781.83529978622</v>
      </c>
      <c r="G7" s="232">
        <f>E7-F7</f>
        <v>977.43391021378193</v>
      </c>
      <c r="H7" s="236">
        <f>IF(F7&lt;0.00000001,"",E7/F7)</f>
        <v>1.0448738086924831</v>
      </c>
    </row>
    <row r="8" spans="1:8" ht="14.4" customHeight="1" thickBot="1" x14ac:dyDescent="0.35">
      <c r="A8" s="1" t="s">
        <v>97</v>
      </c>
      <c r="B8" s="15">
        <v>4162.3680299999924</v>
      </c>
      <c r="C8" s="37">
        <v>4194.9257600000137</v>
      </c>
      <c r="D8" s="12"/>
      <c r="E8" s="233">
        <v>4176.4114999999993</v>
      </c>
      <c r="F8" s="36">
        <v>4003.4136332420853</v>
      </c>
      <c r="G8" s="234">
        <f>E8-F8</f>
        <v>172.99786675791393</v>
      </c>
      <c r="H8" s="237">
        <f>IF(F8&lt;0.00000001,"",E8/F8)</f>
        <v>1.0432125887071566</v>
      </c>
    </row>
    <row r="9" spans="1:8" ht="14.4" customHeight="1" thickBot="1" x14ac:dyDescent="0.35">
      <c r="A9" s="2" t="s">
        <v>98</v>
      </c>
      <c r="B9" s="3">
        <v>28217.97600000001</v>
      </c>
      <c r="C9" s="39">
        <v>28707.131160000012</v>
      </c>
      <c r="D9" s="12"/>
      <c r="E9" s="3">
        <v>29773.162759999999</v>
      </c>
      <c r="F9" s="38">
        <v>28829.118119239141</v>
      </c>
      <c r="G9" s="38">
        <f>E9-F9</f>
        <v>944.04464076085787</v>
      </c>
      <c r="H9" s="238">
        <f>IF(F9&lt;0.00000001,"",E9/F9)</f>
        <v>1.0327462198758985</v>
      </c>
    </row>
    <row r="10" spans="1:8" ht="14.4" customHeight="1" thickBot="1" x14ac:dyDescent="0.35">
      <c r="A10" s="16"/>
      <c r="B10" s="16"/>
      <c r="C10" s="221"/>
      <c r="D10" s="12"/>
      <c r="E10" s="16"/>
      <c r="F10" s="17"/>
    </row>
    <row r="11" spans="1:8" ht="14.4" customHeight="1" x14ac:dyDescent="0.3">
      <c r="A11" s="257" t="str">
        <f>HYPERLINK("#'ZV Vykáz.-A'!A1","Ambulance *")</f>
        <v>Ambulance *</v>
      </c>
      <c r="B11" s="13">
        <f>IF(ISERROR(VLOOKUP("Celkem:",'ZV Vykáz.-A'!A:F,2,0)),0,VLOOKUP("Celkem:",'ZV Vykáz.-A'!A:F,2,0)/1000)</f>
        <v>172.41</v>
      </c>
      <c r="C11" s="33">
        <f>IF(ISERROR(VLOOKUP("Celkem:",'ZV Vykáz.-A'!A:F,4,0)),0,VLOOKUP("Celkem:",'ZV Vykáz.-A'!A:F,4,0)/1000)</f>
        <v>173.82998999999998</v>
      </c>
      <c r="D11" s="12"/>
      <c r="E11" s="230">
        <f>IF(ISERROR(VLOOKUP("Celkem:",'ZV Vykáz.-A'!A:F,6,0)),0,VLOOKUP("Celkem:",'ZV Vykáz.-A'!A:F,6,0)/1000)</f>
        <v>196.39731</v>
      </c>
      <c r="F11" s="32">
        <f>B11</f>
        <v>172.41</v>
      </c>
      <c r="G11" s="229">
        <f>E11-F11</f>
        <v>23.987310000000008</v>
      </c>
      <c r="H11" s="235">
        <f>IF(F11&lt;0.00000001,"",E11/F11)</f>
        <v>1.1391294588480947</v>
      </c>
    </row>
    <row r="12" spans="1:8" ht="14.4" customHeight="1" thickBot="1" x14ac:dyDescent="0.35">
      <c r="A12" s="258" t="str">
        <f>HYPERLINK("#CaseMix!A1","Hospitalizace *")</f>
        <v>Hospitalizace *</v>
      </c>
      <c r="B12" s="15">
        <f>IF(ISERROR(VLOOKUP("Celkem",CaseMix!A:D,2,0)),0,VLOOKUP("Celkem",CaseMix!A:D,2,0)*30)</f>
        <v>38809.32</v>
      </c>
      <c r="C12" s="37">
        <f>IF(ISERROR(VLOOKUP("Celkem",CaseMix!A:D,3,0)),0,VLOOKUP("Celkem",CaseMix!A:D,3,0)*30)</f>
        <v>43698.69000000001</v>
      </c>
      <c r="D12" s="12"/>
      <c r="E12" s="233">
        <f>IF(ISERROR(VLOOKUP("Celkem",CaseMix!A:D,4,0)),0,VLOOKUP("Celkem",CaseMix!A:D,4,0)*30)</f>
        <v>45960.240000000005</v>
      </c>
      <c r="F12" s="36">
        <f>B12</f>
        <v>38809.32</v>
      </c>
      <c r="G12" s="234">
        <f>E12-F12</f>
        <v>7150.9200000000055</v>
      </c>
      <c r="H12" s="237">
        <f>IF(F12&lt;0.00000001,"",E12/F12)</f>
        <v>1.1842578019918928</v>
      </c>
    </row>
    <row r="13" spans="1:8" ht="14.4" customHeight="1" thickBot="1" x14ac:dyDescent="0.35">
      <c r="A13" s="4" t="s">
        <v>101</v>
      </c>
      <c r="B13" s="9">
        <f>SUM(B11:B12)</f>
        <v>38981.730000000003</v>
      </c>
      <c r="C13" s="41">
        <f>SUM(C11:C12)</f>
        <v>43872.519990000008</v>
      </c>
      <c r="D13" s="12"/>
      <c r="E13" s="9">
        <f>SUM(E11:E12)</f>
        <v>46156.637310000006</v>
      </c>
      <c r="F13" s="40">
        <f>SUM(F11:F12)</f>
        <v>38981.730000000003</v>
      </c>
      <c r="G13" s="40">
        <f>E13-F13</f>
        <v>7174.9073100000023</v>
      </c>
      <c r="H13" s="239">
        <f>IF(F13&lt;0.00000001,"",E13/F13)</f>
        <v>1.184058206498275</v>
      </c>
    </row>
    <row r="14" spans="1:8" ht="14.4" customHeight="1" thickBot="1" x14ac:dyDescent="0.35">
      <c r="A14" s="16"/>
      <c r="B14" s="16"/>
      <c r="C14" s="221"/>
      <c r="D14" s="12"/>
      <c r="E14" s="16"/>
      <c r="F14" s="17"/>
    </row>
    <row r="15" spans="1:8" ht="14.4" customHeight="1" thickBot="1" x14ac:dyDescent="0.35">
      <c r="A15" s="259" t="str">
        <f>HYPERLINK("#'HI Graf'!A1","Hospodářský index (Výnosy / Náklady) *")</f>
        <v>Hospodářský index (Výnosy / Náklady) *</v>
      </c>
      <c r="B15" s="10">
        <f>IF(B9=0,"",B13/B9)</f>
        <v>1.3814502500108439</v>
      </c>
      <c r="C15" s="43">
        <f>IF(C9=0,"",C13/C9)</f>
        <v>1.528279497713487</v>
      </c>
      <c r="D15" s="12"/>
      <c r="E15" s="10">
        <f>IF(E9=0,"",E13/E9)</f>
        <v>1.5502765924489241</v>
      </c>
      <c r="F15" s="42">
        <f>IF(F9=0,"",F13/F9)</f>
        <v>1.3521651907203331</v>
      </c>
      <c r="G15" s="42">
        <f>IF(ISERROR(F15-E15),"",E15-F15)</f>
        <v>0.19811140172859099</v>
      </c>
      <c r="H15" s="240">
        <f>IF(ISERROR(F15-E15),"",IF(F15&lt;0.00000001,"",E15/F15))</f>
        <v>1.1465142004011004</v>
      </c>
    </row>
    <row r="17" spans="1:8" ht="14.4" customHeight="1" x14ac:dyDescent="0.3">
      <c r="A17" s="226" t="s">
        <v>202</v>
      </c>
    </row>
    <row r="18" spans="1:8" ht="14.4" customHeight="1" x14ac:dyDescent="0.3">
      <c r="A18" s="437" t="s">
        <v>242</v>
      </c>
      <c r="B18" s="438"/>
      <c r="C18" s="438"/>
      <c r="D18" s="438"/>
      <c r="E18" s="438"/>
      <c r="F18" s="438"/>
      <c r="G18" s="438"/>
      <c r="H18" s="438"/>
    </row>
    <row r="19" spans="1:8" x14ac:dyDescent="0.3">
      <c r="A19" s="436" t="s">
        <v>241</v>
      </c>
      <c r="B19" s="438"/>
      <c r="C19" s="438"/>
      <c r="D19" s="438"/>
      <c r="E19" s="438"/>
      <c r="F19" s="438"/>
      <c r="G19" s="438"/>
      <c r="H19" s="438"/>
    </row>
    <row r="20" spans="1:8" ht="14.4" customHeight="1" x14ac:dyDescent="0.3">
      <c r="A20" s="227" t="s">
        <v>271</v>
      </c>
    </row>
    <row r="21" spans="1:8" ht="14.4" customHeight="1" x14ac:dyDescent="0.3">
      <c r="A21" s="227" t="s">
        <v>203</v>
      </c>
    </row>
    <row r="22" spans="1:8" ht="14.4" customHeight="1" x14ac:dyDescent="0.3">
      <c r="A22" s="228" t="s">
        <v>309</v>
      </c>
    </row>
    <row r="23" spans="1:8" ht="14.4" customHeight="1" x14ac:dyDescent="0.3">
      <c r="A23" s="228" t="s">
        <v>204</v>
      </c>
    </row>
  </sheetData>
  <mergeCells count="4">
    <mergeCell ref="A3:A4"/>
    <mergeCell ref="B4:C4"/>
    <mergeCell ref="E3:H3"/>
    <mergeCell ref="A1:H1"/>
  </mergeCells>
  <conditionalFormatting sqref="F11:F12">
    <cfRule type="dataBar" priority="5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6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80" priority="4" operator="greaterThan">
      <formula>0</formula>
    </cfRule>
  </conditionalFormatting>
  <conditionalFormatting sqref="G11:G13 G15">
    <cfRule type="cellIs" dxfId="79" priority="3" operator="lessThan">
      <formula>0</formula>
    </cfRule>
  </conditionalFormatting>
  <conditionalFormatting sqref="H5:H9">
    <cfRule type="cellIs" dxfId="78" priority="2" operator="greaterThan">
      <formula>1</formula>
    </cfRule>
  </conditionalFormatting>
  <conditionalFormatting sqref="H11:H13 H15">
    <cfRule type="cellIs" dxfId="77" priority="1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tabColor theme="0" tint="-0.249977111117893"/>
    <pageSetUpPr fitToPage="1"/>
  </sheetPr>
  <dimension ref="A1:Q355"/>
  <sheetViews>
    <sheetView showGridLines="0" showRowColHeaders="0" workbookViewId="0">
      <pane ySplit="5" topLeftCell="A6" activePane="bottomLeft" state="frozen"/>
      <selection sqref="A1:N1"/>
      <selection pane="bottomLeft" sqref="A1:Q1"/>
    </sheetView>
  </sheetViews>
  <sheetFormatPr defaultRowHeight="14.4" customHeight="1" x14ac:dyDescent="0.3"/>
  <cols>
    <col min="1" max="1" width="3" style="254" bestFit="1" customWidth="1"/>
    <col min="2" max="2" width="8.6640625" style="254" bestFit="1" customWidth="1"/>
    <col min="3" max="3" width="2.109375" style="254" bestFit="1" customWidth="1"/>
    <col min="4" max="4" width="8" style="254" bestFit="1" customWidth="1"/>
    <col min="5" max="5" width="52.88671875" style="254" bestFit="1" customWidth="1"/>
    <col min="6" max="7" width="11.109375" style="336" customWidth="1"/>
    <col min="8" max="9" width="9.33203125" style="336" hidden="1" customWidth="1"/>
    <col min="10" max="11" width="11.109375" style="336" customWidth="1"/>
    <col min="12" max="13" width="9.33203125" style="336" hidden="1" customWidth="1"/>
    <col min="14" max="15" width="11.109375" style="336" customWidth="1"/>
    <col min="16" max="16" width="11.109375" style="339" customWidth="1"/>
    <col min="17" max="17" width="11.109375" style="336" customWidth="1"/>
    <col min="18" max="16384" width="8.88671875" style="254"/>
  </cols>
  <sheetData>
    <row r="1" spans="1:17" ht="18.600000000000001" customHeight="1" thickBot="1" x14ac:dyDescent="0.4">
      <c r="A1" s="490" t="s">
        <v>7251</v>
      </c>
      <c r="B1" s="481"/>
      <c r="C1" s="481"/>
      <c r="D1" s="481"/>
      <c r="E1" s="481"/>
      <c r="F1" s="481"/>
      <c r="G1" s="481"/>
      <c r="H1" s="481"/>
      <c r="I1" s="481"/>
      <c r="J1" s="481"/>
      <c r="K1" s="481"/>
      <c r="L1" s="481"/>
      <c r="M1" s="481"/>
      <c r="N1" s="481"/>
      <c r="O1" s="481"/>
      <c r="P1" s="481"/>
      <c r="Q1" s="481"/>
    </row>
    <row r="2" spans="1:17" ht="14.4" customHeight="1" thickBot="1" x14ac:dyDescent="0.35">
      <c r="A2" s="382" t="s">
        <v>310</v>
      </c>
      <c r="B2" s="224"/>
      <c r="C2" s="224"/>
      <c r="D2" s="224"/>
      <c r="E2" s="224"/>
      <c r="F2" s="359"/>
      <c r="G2" s="359"/>
      <c r="H2" s="359"/>
      <c r="I2" s="359"/>
      <c r="J2" s="359"/>
      <c r="K2" s="359"/>
      <c r="L2" s="359"/>
      <c r="M2" s="359"/>
      <c r="N2" s="359"/>
      <c r="O2" s="359"/>
      <c r="P2" s="356"/>
      <c r="Q2" s="359"/>
    </row>
    <row r="3" spans="1:17" ht="14.4" customHeight="1" thickBot="1" x14ac:dyDescent="0.35">
      <c r="E3" s="112" t="s">
        <v>159</v>
      </c>
      <c r="F3" s="211">
        <f t="shared" ref="F3:O3" si="0">SUBTOTAL(9,F6:F1048576)</f>
        <v>13484.690000000002</v>
      </c>
      <c r="G3" s="215">
        <f t="shared" si="0"/>
        <v>2081025.1800000002</v>
      </c>
      <c r="H3" s="216"/>
      <c r="I3" s="216"/>
      <c r="J3" s="211">
        <f t="shared" si="0"/>
        <v>14380.080000000002</v>
      </c>
      <c r="K3" s="215">
        <f t="shared" si="0"/>
        <v>1948916.1500000004</v>
      </c>
      <c r="L3" s="216"/>
      <c r="M3" s="216"/>
      <c r="N3" s="211">
        <f t="shared" si="0"/>
        <v>17084.41</v>
      </c>
      <c r="O3" s="215">
        <f t="shared" si="0"/>
        <v>2330295.5099999998</v>
      </c>
      <c r="P3" s="181">
        <f>IF(G3=0,"",O3/G3)</f>
        <v>1.1197824670242575</v>
      </c>
      <c r="Q3" s="213">
        <f>IF(N3=0,"",O3/N3)</f>
        <v>136.39894558840484</v>
      </c>
    </row>
    <row r="4" spans="1:17" ht="14.4" customHeight="1" x14ac:dyDescent="0.3">
      <c r="A4" s="564" t="s">
        <v>74</v>
      </c>
      <c r="B4" s="563" t="s">
        <v>119</v>
      </c>
      <c r="C4" s="564" t="s">
        <v>120</v>
      </c>
      <c r="D4" s="573" t="s">
        <v>90</v>
      </c>
      <c r="E4" s="565" t="s">
        <v>11</v>
      </c>
      <c r="F4" s="571">
        <v>2014</v>
      </c>
      <c r="G4" s="572"/>
      <c r="H4" s="214"/>
      <c r="I4" s="214"/>
      <c r="J4" s="571">
        <v>2015</v>
      </c>
      <c r="K4" s="572"/>
      <c r="L4" s="214"/>
      <c r="M4" s="214"/>
      <c r="N4" s="571">
        <v>2016</v>
      </c>
      <c r="O4" s="572"/>
      <c r="P4" s="574" t="s">
        <v>2</v>
      </c>
      <c r="Q4" s="562" t="s">
        <v>122</v>
      </c>
    </row>
    <row r="5" spans="1:17" ht="14.4" customHeight="1" thickBot="1" x14ac:dyDescent="0.35">
      <c r="A5" s="809"/>
      <c r="B5" s="807"/>
      <c r="C5" s="809"/>
      <c r="D5" s="817"/>
      <c r="E5" s="811"/>
      <c r="F5" s="818" t="s">
        <v>91</v>
      </c>
      <c r="G5" s="819" t="s">
        <v>14</v>
      </c>
      <c r="H5" s="820"/>
      <c r="I5" s="820"/>
      <c r="J5" s="818" t="s">
        <v>91</v>
      </c>
      <c r="K5" s="819" t="s">
        <v>14</v>
      </c>
      <c r="L5" s="820"/>
      <c r="M5" s="820"/>
      <c r="N5" s="818" t="s">
        <v>91</v>
      </c>
      <c r="O5" s="819" t="s">
        <v>14</v>
      </c>
      <c r="P5" s="821"/>
      <c r="Q5" s="816"/>
    </row>
    <row r="6" spans="1:17" ht="14.4" customHeight="1" x14ac:dyDescent="0.3">
      <c r="A6" s="739" t="s">
        <v>5796</v>
      </c>
      <c r="B6" s="740" t="s">
        <v>6579</v>
      </c>
      <c r="C6" s="740" t="s">
        <v>5725</v>
      </c>
      <c r="D6" s="740" t="s">
        <v>6580</v>
      </c>
      <c r="E6" s="740" t="s">
        <v>6581</v>
      </c>
      <c r="F6" s="229">
        <v>1</v>
      </c>
      <c r="G6" s="229">
        <v>1119</v>
      </c>
      <c r="H6" s="229">
        <v>1</v>
      </c>
      <c r="I6" s="229">
        <v>1119</v>
      </c>
      <c r="J6" s="229"/>
      <c r="K6" s="229"/>
      <c r="L6" s="229"/>
      <c r="M6" s="229"/>
      <c r="N6" s="229">
        <v>1</v>
      </c>
      <c r="O6" s="229">
        <v>1136</v>
      </c>
      <c r="P6" s="745">
        <v>1.0151921358355676</v>
      </c>
      <c r="Q6" s="753">
        <v>1136</v>
      </c>
    </row>
    <row r="7" spans="1:17" ht="14.4" customHeight="1" x14ac:dyDescent="0.3">
      <c r="A7" s="955" t="s">
        <v>5796</v>
      </c>
      <c r="B7" s="957" t="s">
        <v>6579</v>
      </c>
      <c r="C7" s="957" t="s">
        <v>5725</v>
      </c>
      <c r="D7" s="957" t="s">
        <v>6582</v>
      </c>
      <c r="E7" s="957" t="s">
        <v>6583</v>
      </c>
      <c r="F7" s="967"/>
      <c r="G7" s="967"/>
      <c r="H7" s="967"/>
      <c r="I7" s="967"/>
      <c r="J7" s="967"/>
      <c r="K7" s="967"/>
      <c r="L7" s="967"/>
      <c r="M7" s="967"/>
      <c r="N7" s="967">
        <v>1</v>
      </c>
      <c r="O7" s="967">
        <v>265</v>
      </c>
      <c r="P7" s="958"/>
      <c r="Q7" s="968">
        <v>265</v>
      </c>
    </row>
    <row r="8" spans="1:17" ht="14.4" customHeight="1" x14ac:dyDescent="0.3">
      <c r="A8" s="955" t="s">
        <v>5799</v>
      </c>
      <c r="B8" s="957" t="s">
        <v>6584</v>
      </c>
      <c r="C8" s="957" t="s">
        <v>5725</v>
      </c>
      <c r="D8" s="957" t="s">
        <v>6585</v>
      </c>
      <c r="E8" s="957" t="s">
        <v>6586</v>
      </c>
      <c r="F8" s="967">
        <v>1</v>
      </c>
      <c r="G8" s="967">
        <v>129</v>
      </c>
      <c r="H8" s="967">
        <v>1</v>
      </c>
      <c r="I8" s="967">
        <v>129</v>
      </c>
      <c r="J8" s="967">
        <v>4</v>
      </c>
      <c r="K8" s="967">
        <v>520</v>
      </c>
      <c r="L8" s="967">
        <v>4.0310077519379846</v>
      </c>
      <c r="M8" s="967">
        <v>130</v>
      </c>
      <c r="N8" s="967">
        <v>6</v>
      </c>
      <c r="O8" s="967">
        <v>816</v>
      </c>
      <c r="P8" s="958">
        <v>6.3255813953488369</v>
      </c>
      <c r="Q8" s="968">
        <v>136</v>
      </c>
    </row>
    <row r="9" spans="1:17" ht="14.4" customHeight="1" x14ac:dyDescent="0.3">
      <c r="A9" s="955" t="s">
        <v>5799</v>
      </c>
      <c r="B9" s="957" t="s">
        <v>6584</v>
      </c>
      <c r="C9" s="957" t="s">
        <v>5725</v>
      </c>
      <c r="D9" s="957" t="s">
        <v>6587</v>
      </c>
      <c r="E9" s="957" t="s">
        <v>6588</v>
      </c>
      <c r="F9" s="967">
        <v>1</v>
      </c>
      <c r="G9" s="967">
        <v>37</v>
      </c>
      <c r="H9" s="967">
        <v>1</v>
      </c>
      <c r="I9" s="967">
        <v>37</v>
      </c>
      <c r="J9" s="967"/>
      <c r="K9" s="967"/>
      <c r="L9" s="967"/>
      <c r="M9" s="967"/>
      <c r="N9" s="967"/>
      <c r="O9" s="967"/>
      <c r="P9" s="958"/>
      <c r="Q9" s="968"/>
    </row>
    <row r="10" spans="1:17" ht="14.4" customHeight="1" x14ac:dyDescent="0.3">
      <c r="A10" s="955" t="s">
        <v>5799</v>
      </c>
      <c r="B10" s="957" t="s">
        <v>6584</v>
      </c>
      <c r="C10" s="957" t="s">
        <v>5725</v>
      </c>
      <c r="D10" s="957" t="s">
        <v>6589</v>
      </c>
      <c r="E10" s="957" t="s">
        <v>6590</v>
      </c>
      <c r="F10" s="967">
        <v>1</v>
      </c>
      <c r="G10" s="967">
        <v>672</v>
      </c>
      <c r="H10" s="967">
        <v>1</v>
      </c>
      <c r="I10" s="967">
        <v>672</v>
      </c>
      <c r="J10" s="967">
        <v>4</v>
      </c>
      <c r="K10" s="967">
        <v>2704</v>
      </c>
      <c r="L10" s="967">
        <v>4.0238095238095237</v>
      </c>
      <c r="M10" s="967">
        <v>676</v>
      </c>
      <c r="N10" s="967">
        <v>6</v>
      </c>
      <c r="O10" s="967">
        <v>4224</v>
      </c>
      <c r="P10" s="958">
        <v>6.2857142857142856</v>
      </c>
      <c r="Q10" s="968">
        <v>704</v>
      </c>
    </row>
    <row r="11" spans="1:17" ht="14.4" customHeight="1" x14ac:dyDescent="0.3">
      <c r="A11" s="955" t="s">
        <v>5799</v>
      </c>
      <c r="B11" s="957" t="s">
        <v>6584</v>
      </c>
      <c r="C11" s="957" t="s">
        <v>5725</v>
      </c>
      <c r="D11" s="957" t="s">
        <v>6591</v>
      </c>
      <c r="E11" s="957" t="s">
        <v>6592</v>
      </c>
      <c r="F11" s="967">
        <v>1</v>
      </c>
      <c r="G11" s="967">
        <v>329</v>
      </c>
      <c r="H11" s="967">
        <v>1</v>
      </c>
      <c r="I11" s="967">
        <v>329</v>
      </c>
      <c r="J11" s="967"/>
      <c r="K11" s="967"/>
      <c r="L11" s="967"/>
      <c r="M11" s="967"/>
      <c r="N11" s="967"/>
      <c r="O11" s="967"/>
      <c r="P11" s="958"/>
      <c r="Q11" s="968"/>
    </row>
    <row r="12" spans="1:17" ht="14.4" customHeight="1" x14ac:dyDescent="0.3">
      <c r="A12" s="955" t="s">
        <v>5799</v>
      </c>
      <c r="B12" s="957" t="s">
        <v>6584</v>
      </c>
      <c r="C12" s="957" t="s">
        <v>5725</v>
      </c>
      <c r="D12" s="957" t="s">
        <v>6593</v>
      </c>
      <c r="E12" s="957" t="s">
        <v>6594</v>
      </c>
      <c r="F12" s="967">
        <v>1</v>
      </c>
      <c r="G12" s="967">
        <v>461</v>
      </c>
      <c r="H12" s="967">
        <v>1</v>
      </c>
      <c r="I12" s="967">
        <v>461</v>
      </c>
      <c r="J12" s="967">
        <v>8</v>
      </c>
      <c r="K12" s="967">
        <v>3704</v>
      </c>
      <c r="L12" s="967">
        <v>8.0347071583514094</v>
      </c>
      <c r="M12" s="967">
        <v>463</v>
      </c>
      <c r="N12" s="967">
        <v>18</v>
      </c>
      <c r="O12" s="967">
        <v>8910</v>
      </c>
      <c r="P12" s="958">
        <v>19.327548806941433</v>
      </c>
      <c r="Q12" s="968">
        <v>495</v>
      </c>
    </row>
    <row r="13" spans="1:17" ht="14.4" customHeight="1" x14ac:dyDescent="0.3">
      <c r="A13" s="955" t="s">
        <v>5799</v>
      </c>
      <c r="B13" s="957" t="s">
        <v>6584</v>
      </c>
      <c r="C13" s="957" t="s">
        <v>5725</v>
      </c>
      <c r="D13" s="957" t="s">
        <v>6595</v>
      </c>
      <c r="E13" s="957" t="s">
        <v>6596</v>
      </c>
      <c r="F13" s="967">
        <v>4</v>
      </c>
      <c r="G13" s="967">
        <v>320</v>
      </c>
      <c r="H13" s="967">
        <v>1</v>
      </c>
      <c r="I13" s="967">
        <v>80</v>
      </c>
      <c r="J13" s="967">
        <v>8</v>
      </c>
      <c r="K13" s="967">
        <v>648</v>
      </c>
      <c r="L13" s="967">
        <v>2.0249999999999999</v>
      </c>
      <c r="M13" s="967">
        <v>81</v>
      </c>
      <c r="N13" s="967"/>
      <c r="O13" s="967"/>
      <c r="P13" s="958"/>
      <c r="Q13" s="968"/>
    </row>
    <row r="14" spans="1:17" ht="14.4" customHeight="1" x14ac:dyDescent="0.3">
      <c r="A14" s="955" t="s">
        <v>5799</v>
      </c>
      <c r="B14" s="957" t="s">
        <v>6584</v>
      </c>
      <c r="C14" s="957" t="s">
        <v>5725</v>
      </c>
      <c r="D14" s="957" t="s">
        <v>6597</v>
      </c>
      <c r="E14" s="957" t="s">
        <v>6598</v>
      </c>
      <c r="F14" s="967"/>
      <c r="G14" s="967"/>
      <c r="H14" s="967"/>
      <c r="I14" s="967"/>
      <c r="J14" s="967">
        <v>2</v>
      </c>
      <c r="K14" s="967">
        <v>332</v>
      </c>
      <c r="L14" s="967"/>
      <c r="M14" s="967">
        <v>166</v>
      </c>
      <c r="N14" s="967">
        <v>4</v>
      </c>
      <c r="O14" s="967">
        <v>712</v>
      </c>
      <c r="P14" s="958"/>
      <c r="Q14" s="968">
        <v>178</v>
      </c>
    </row>
    <row r="15" spans="1:17" ht="14.4" customHeight="1" x14ac:dyDescent="0.3">
      <c r="A15" s="955" t="s">
        <v>5799</v>
      </c>
      <c r="B15" s="957" t="s">
        <v>6584</v>
      </c>
      <c r="C15" s="957" t="s">
        <v>5725</v>
      </c>
      <c r="D15" s="957" t="s">
        <v>6599</v>
      </c>
      <c r="E15" s="957" t="s">
        <v>6600</v>
      </c>
      <c r="F15" s="967">
        <v>1</v>
      </c>
      <c r="G15" s="967">
        <v>169</v>
      </c>
      <c r="H15" s="967">
        <v>1</v>
      </c>
      <c r="I15" s="967">
        <v>169</v>
      </c>
      <c r="J15" s="967">
        <v>2</v>
      </c>
      <c r="K15" s="967">
        <v>340</v>
      </c>
      <c r="L15" s="967">
        <v>2.0118343195266273</v>
      </c>
      <c r="M15" s="967">
        <v>170</v>
      </c>
      <c r="N15" s="967">
        <v>5</v>
      </c>
      <c r="O15" s="967">
        <v>880</v>
      </c>
      <c r="P15" s="958">
        <v>5.2071005917159763</v>
      </c>
      <c r="Q15" s="968">
        <v>176</v>
      </c>
    </row>
    <row r="16" spans="1:17" ht="14.4" customHeight="1" x14ac:dyDescent="0.3">
      <c r="A16" s="955" t="s">
        <v>6601</v>
      </c>
      <c r="B16" s="957" t="s">
        <v>6602</v>
      </c>
      <c r="C16" s="957" t="s">
        <v>5719</v>
      </c>
      <c r="D16" s="957" t="s">
        <v>6603</v>
      </c>
      <c r="E16" s="957" t="s">
        <v>6604</v>
      </c>
      <c r="F16" s="967"/>
      <c r="G16" s="967"/>
      <c r="H16" s="967"/>
      <c r="I16" s="967"/>
      <c r="J16" s="967">
        <v>0.5</v>
      </c>
      <c r="K16" s="967">
        <v>951.34</v>
      </c>
      <c r="L16" s="967"/>
      <c r="M16" s="967">
        <v>1902.68</v>
      </c>
      <c r="N16" s="967"/>
      <c r="O16" s="967"/>
      <c r="P16" s="958"/>
      <c r="Q16" s="968"/>
    </row>
    <row r="17" spans="1:17" ht="14.4" customHeight="1" x14ac:dyDescent="0.3">
      <c r="A17" s="955" t="s">
        <v>6601</v>
      </c>
      <c r="B17" s="957" t="s">
        <v>6602</v>
      </c>
      <c r="C17" s="957" t="s">
        <v>5719</v>
      </c>
      <c r="D17" s="957" t="s">
        <v>6605</v>
      </c>
      <c r="E17" s="957" t="s">
        <v>6606</v>
      </c>
      <c r="F17" s="967">
        <v>0.95</v>
      </c>
      <c r="G17" s="967">
        <v>2075.1000000000004</v>
      </c>
      <c r="H17" s="967">
        <v>1</v>
      </c>
      <c r="I17" s="967">
        <v>2184.3157894736846</v>
      </c>
      <c r="J17" s="967">
        <v>0.5</v>
      </c>
      <c r="K17" s="967">
        <v>885.4</v>
      </c>
      <c r="L17" s="967">
        <v>0.42667823237434332</v>
      </c>
      <c r="M17" s="967">
        <v>1770.8</v>
      </c>
      <c r="N17" s="967">
        <v>0.4</v>
      </c>
      <c r="O17" s="967">
        <v>727.62</v>
      </c>
      <c r="P17" s="958">
        <v>0.35064334248951851</v>
      </c>
      <c r="Q17" s="968">
        <v>1819.05</v>
      </c>
    </row>
    <row r="18" spans="1:17" ht="14.4" customHeight="1" x14ac:dyDescent="0.3">
      <c r="A18" s="955" t="s">
        <v>6601</v>
      </c>
      <c r="B18" s="957" t="s">
        <v>6602</v>
      </c>
      <c r="C18" s="957" t="s">
        <v>5900</v>
      </c>
      <c r="D18" s="957" t="s">
        <v>6607</v>
      </c>
      <c r="E18" s="957"/>
      <c r="F18" s="967"/>
      <c r="G18" s="967"/>
      <c r="H18" s="967"/>
      <c r="I18" s="967"/>
      <c r="J18" s="967">
        <v>200</v>
      </c>
      <c r="K18" s="967">
        <v>422</v>
      </c>
      <c r="L18" s="967"/>
      <c r="M18" s="967">
        <v>2.11</v>
      </c>
      <c r="N18" s="967"/>
      <c r="O18" s="967"/>
      <c r="P18" s="958"/>
      <c r="Q18" s="968"/>
    </row>
    <row r="19" spans="1:17" ht="14.4" customHeight="1" x14ac:dyDescent="0.3">
      <c r="A19" s="955" t="s">
        <v>6601</v>
      </c>
      <c r="B19" s="957" t="s">
        <v>6602</v>
      </c>
      <c r="C19" s="957" t="s">
        <v>5900</v>
      </c>
      <c r="D19" s="957" t="s">
        <v>6607</v>
      </c>
      <c r="E19" s="957" t="s">
        <v>6608</v>
      </c>
      <c r="F19" s="967"/>
      <c r="G19" s="967"/>
      <c r="H19" s="967"/>
      <c r="I19" s="967"/>
      <c r="J19" s="967">
        <v>100</v>
      </c>
      <c r="K19" s="967">
        <v>211</v>
      </c>
      <c r="L19" s="967"/>
      <c r="M19" s="967">
        <v>2.11</v>
      </c>
      <c r="N19" s="967"/>
      <c r="O19" s="967"/>
      <c r="P19" s="958"/>
      <c r="Q19" s="968"/>
    </row>
    <row r="20" spans="1:17" ht="14.4" customHeight="1" x14ac:dyDescent="0.3">
      <c r="A20" s="955" t="s">
        <v>6601</v>
      </c>
      <c r="B20" s="957" t="s">
        <v>6602</v>
      </c>
      <c r="C20" s="957" t="s">
        <v>5900</v>
      </c>
      <c r="D20" s="957" t="s">
        <v>6609</v>
      </c>
      <c r="E20" s="957"/>
      <c r="F20" s="967">
        <v>750</v>
      </c>
      <c r="G20" s="967">
        <v>3825</v>
      </c>
      <c r="H20" s="967">
        <v>1</v>
      </c>
      <c r="I20" s="967">
        <v>5.0999999999999996</v>
      </c>
      <c r="J20" s="967">
        <v>150</v>
      </c>
      <c r="K20" s="967">
        <v>798</v>
      </c>
      <c r="L20" s="967">
        <v>0.20862745098039215</v>
      </c>
      <c r="M20" s="967">
        <v>5.32</v>
      </c>
      <c r="N20" s="967">
        <v>660</v>
      </c>
      <c r="O20" s="967">
        <v>3519</v>
      </c>
      <c r="P20" s="958">
        <v>0.92</v>
      </c>
      <c r="Q20" s="968">
        <v>5.331818181818182</v>
      </c>
    </row>
    <row r="21" spans="1:17" ht="14.4" customHeight="1" x14ac:dyDescent="0.3">
      <c r="A21" s="955" t="s">
        <v>6601</v>
      </c>
      <c r="B21" s="957" t="s">
        <v>6602</v>
      </c>
      <c r="C21" s="957" t="s">
        <v>5900</v>
      </c>
      <c r="D21" s="957" t="s">
        <v>6610</v>
      </c>
      <c r="E21" s="957" t="s">
        <v>6611</v>
      </c>
      <c r="F21" s="967"/>
      <c r="G21" s="967"/>
      <c r="H21" s="967"/>
      <c r="I21" s="967"/>
      <c r="J21" s="967">
        <v>818</v>
      </c>
      <c r="K21" s="967">
        <v>4777.12</v>
      </c>
      <c r="L21" s="967"/>
      <c r="M21" s="967">
        <v>5.84</v>
      </c>
      <c r="N21" s="967"/>
      <c r="O21" s="967"/>
      <c r="P21" s="958"/>
      <c r="Q21" s="968"/>
    </row>
    <row r="22" spans="1:17" ht="14.4" customHeight="1" x14ac:dyDescent="0.3">
      <c r="A22" s="955" t="s">
        <v>6601</v>
      </c>
      <c r="B22" s="957" t="s">
        <v>6602</v>
      </c>
      <c r="C22" s="957" t="s">
        <v>5900</v>
      </c>
      <c r="D22" s="957" t="s">
        <v>6610</v>
      </c>
      <c r="E22" s="957"/>
      <c r="F22" s="967"/>
      <c r="G22" s="967"/>
      <c r="H22" s="967"/>
      <c r="I22" s="967"/>
      <c r="J22" s="967">
        <v>2182</v>
      </c>
      <c r="K22" s="967">
        <v>12742.880000000001</v>
      </c>
      <c r="L22" s="967"/>
      <c r="M22" s="967">
        <v>5.8400000000000007</v>
      </c>
      <c r="N22" s="967">
        <v>324</v>
      </c>
      <c r="O22" s="967">
        <v>1979.64</v>
      </c>
      <c r="P22" s="958"/>
      <c r="Q22" s="968">
        <v>6.11</v>
      </c>
    </row>
    <row r="23" spans="1:17" ht="14.4" customHeight="1" x14ac:dyDescent="0.3">
      <c r="A23" s="955" t="s">
        <v>6601</v>
      </c>
      <c r="B23" s="957" t="s">
        <v>6602</v>
      </c>
      <c r="C23" s="957" t="s">
        <v>5900</v>
      </c>
      <c r="D23" s="957" t="s">
        <v>6612</v>
      </c>
      <c r="E23" s="957"/>
      <c r="F23" s="967"/>
      <c r="G23" s="967"/>
      <c r="H23" s="967"/>
      <c r="I23" s="967"/>
      <c r="J23" s="967">
        <v>520</v>
      </c>
      <c r="K23" s="967">
        <v>10368.799999999999</v>
      </c>
      <c r="L23" s="967"/>
      <c r="M23" s="967">
        <v>19.939999999999998</v>
      </c>
      <c r="N23" s="967">
        <v>495</v>
      </c>
      <c r="O23" s="967">
        <v>9870.2999999999993</v>
      </c>
      <c r="P23" s="958"/>
      <c r="Q23" s="968">
        <v>19.939999999999998</v>
      </c>
    </row>
    <row r="24" spans="1:17" ht="14.4" customHeight="1" x14ac:dyDescent="0.3">
      <c r="A24" s="955" t="s">
        <v>6601</v>
      </c>
      <c r="B24" s="957" t="s">
        <v>6602</v>
      </c>
      <c r="C24" s="957" t="s">
        <v>5900</v>
      </c>
      <c r="D24" s="957" t="s">
        <v>6613</v>
      </c>
      <c r="E24" s="957"/>
      <c r="F24" s="967">
        <v>5</v>
      </c>
      <c r="G24" s="967">
        <v>10971.44</v>
      </c>
      <c r="H24" s="967">
        <v>1</v>
      </c>
      <c r="I24" s="967">
        <v>2194.288</v>
      </c>
      <c r="J24" s="967">
        <v>1</v>
      </c>
      <c r="K24" s="967">
        <v>2193.58</v>
      </c>
      <c r="L24" s="967">
        <v>0.19993546881721996</v>
      </c>
      <c r="M24" s="967">
        <v>2193.58</v>
      </c>
      <c r="N24" s="967">
        <v>4</v>
      </c>
      <c r="O24" s="967">
        <v>8655.2999999999993</v>
      </c>
      <c r="P24" s="958">
        <v>0.78889370948571913</v>
      </c>
      <c r="Q24" s="968">
        <v>2163.8249999999998</v>
      </c>
    </row>
    <row r="25" spans="1:17" ht="14.4" customHeight="1" x14ac:dyDescent="0.3">
      <c r="A25" s="955" t="s">
        <v>6601</v>
      </c>
      <c r="B25" s="957" t="s">
        <v>6602</v>
      </c>
      <c r="C25" s="957" t="s">
        <v>5900</v>
      </c>
      <c r="D25" s="957" t="s">
        <v>6614</v>
      </c>
      <c r="E25" s="957" t="s">
        <v>6615</v>
      </c>
      <c r="F25" s="967"/>
      <c r="G25" s="967"/>
      <c r="H25" s="967"/>
      <c r="I25" s="967"/>
      <c r="J25" s="967"/>
      <c r="K25" s="967"/>
      <c r="L25" s="967"/>
      <c r="M25" s="967"/>
      <c r="N25" s="967">
        <v>750</v>
      </c>
      <c r="O25" s="967">
        <v>3037.5</v>
      </c>
      <c r="P25" s="958"/>
      <c r="Q25" s="968">
        <v>4.05</v>
      </c>
    </row>
    <row r="26" spans="1:17" ht="14.4" customHeight="1" x14ac:dyDescent="0.3">
      <c r="A26" s="955" t="s">
        <v>6601</v>
      </c>
      <c r="B26" s="957" t="s">
        <v>6602</v>
      </c>
      <c r="C26" s="957" t="s">
        <v>5900</v>
      </c>
      <c r="D26" s="957" t="s">
        <v>6614</v>
      </c>
      <c r="E26" s="957"/>
      <c r="F26" s="967">
        <v>2067</v>
      </c>
      <c r="G26" s="967">
        <v>6738.42</v>
      </c>
      <c r="H26" s="967">
        <v>1</v>
      </c>
      <c r="I26" s="967">
        <v>3.2600000000000002</v>
      </c>
      <c r="J26" s="967"/>
      <c r="K26" s="967"/>
      <c r="L26" s="967"/>
      <c r="M26" s="967"/>
      <c r="N26" s="967">
        <v>1251</v>
      </c>
      <c r="O26" s="967">
        <v>5198.2000000000007</v>
      </c>
      <c r="P26" s="958">
        <v>0.77142712980194184</v>
      </c>
      <c r="Q26" s="968">
        <v>4.15523581135092</v>
      </c>
    </row>
    <row r="27" spans="1:17" ht="14.4" customHeight="1" x14ac:dyDescent="0.3">
      <c r="A27" s="955" t="s">
        <v>6601</v>
      </c>
      <c r="B27" s="957" t="s">
        <v>6602</v>
      </c>
      <c r="C27" s="957" t="s">
        <v>5900</v>
      </c>
      <c r="D27" s="957" t="s">
        <v>6616</v>
      </c>
      <c r="E27" s="957" t="s">
        <v>6617</v>
      </c>
      <c r="F27" s="967">
        <v>789</v>
      </c>
      <c r="G27" s="967">
        <v>26372.45</v>
      </c>
      <c r="H27" s="967">
        <v>1</v>
      </c>
      <c r="I27" s="967">
        <v>33.425158428390368</v>
      </c>
      <c r="J27" s="967"/>
      <c r="K27" s="967"/>
      <c r="L27" s="967"/>
      <c r="M27" s="967"/>
      <c r="N27" s="967"/>
      <c r="O27" s="967"/>
      <c r="P27" s="958"/>
      <c r="Q27" s="968"/>
    </row>
    <row r="28" spans="1:17" ht="14.4" customHeight="1" x14ac:dyDescent="0.3">
      <c r="A28" s="955" t="s">
        <v>6601</v>
      </c>
      <c r="B28" s="957" t="s">
        <v>6602</v>
      </c>
      <c r="C28" s="957" t="s">
        <v>5900</v>
      </c>
      <c r="D28" s="957" t="s">
        <v>6616</v>
      </c>
      <c r="E28" s="957"/>
      <c r="F28" s="967"/>
      <c r="G28" s="967"/>
      <c r="H28" s="967"/>
      <c r="I28" s="967"/>
      <c r="J28" s="967">
        <v>875</v>
      </c>
      <c r="K28" s="967">
        <v>29356.25</v>
      </c>
      <c r="L28" s="967"/>
      <c r="M28" s="967">
        <v>33.549999999999997</v>
      </c>
      <c r="N28" s="967">
        <v>175</v>
      </c>
      <c r="O28" s="967">
        <v>5778.5</v>
      </c>
      <c r="P28" s="958"/>
      <c r="Q28" s="968">
        <v>33.020000000000003</v>
      </c>
    </row>
    <row r="29" spans="1:17" ht="14.4" customHeight="1" x14ac:dyDescent="0.3">
      <c r="A29" s="955" t="s">
        <v>6601</v>
      </c>
      <c r="B29" s="957" t="s">
        <v>6602</v>
      </c>
      <c r="C29" s="957" t="s">
        <v>5909</v>
      </c>
      <c r="D29" s="957" t="s">
        <v>6618</v>
      </c>
      <c r="E29" s="957" t="s">
        <v>6619</v>
      </c>
      <c r="F29" s="967"/>
      <c r="G29" s="967"/>
      <c r="H29" s="967"/>
      <c r="I29" s="967"/>
      <c r="J29" s="967">
        <v>2</v>
      </c>
      <c r="K29" s="967">
        <v>1768.64</v>
      </c>
      <c r="L29" s="967"/>
      <c r="M29" s="967">
        <v>884.32</v>
      </c>
      <c r="N29" s="967"/>
      <c r="O29" s="967"/>
      <c r="P29" s="958"/>
      <c r="Q29" s="968"/>
    </row>
    <row r="30" spans="1:17" ht="14.4" customHeight="1" x14ac:dyDescent="0.3">
      <c r="A30" s="955" t="s">
        <v>6601</v>
      </c>
      <c r="B30" s="957" t="s">
        <v>6602</v>
      </c>
      <c r="C30" s="957" t="s">
        <v>5909</v>
      </c>
      <c r="D30" s="957" t="s">
        <v>6618</v>
      </c>
      <c r="E30" s="957" t="s">
        <v>6620</v>
      </c>
      <c r="F30" s="967">
        <v>2</v>
      </c>
      <c r="G30" s="967">
        <v>1768.64</v>
      </c>
      <c r="H30" s="967">
        <v>1</v>
      </c>
      <c r="I30" s="967">
        <v>884.32</v>
      </c>
      <c r="J30" s="967"/>
      <c r="K30" s="967"/>
      <c r="L30" s="967"/>
      <c r="M30" s="967"/>
      <c r="N30" s="967"/>
      <c r="O30" s="967"/>
      <c r="P30" s="958"/>
      <c r="Q30" s="968"/>
    </row>
    <row r="31" spans="1:17" ht="14.4" customHeight="1" x14ac:dyDescent="0.3">
      <c r="A31" s="955" t="s">
        <v>6601</v>
      </c>
      <c r="B31" s="957" t="s">
        <v>6602</v>
      </c>
      <c r="C31" s="957" t="s">
        <v>5725</v>
      </c>
      <c r="D31" s="957" t="s">
        <v>6621</v>
      </c>
      <c r="E31" s="957" t="s">
        <v>6622</v>
      </c>
      <c r="F31" s="967">
        <v>1</v>
      </c>
      <c r="G31" s="967">
        <v>164</v>
      </c>
      <c r="H31" s="967">
        <v>1</v>
      </c>
      <c r="I31" s="967">
        <v>164</v>
      </c>
      <c r="J31" s="967"/>
      <c r="K31" s="967"/>
      <c r="L31" s="967"/>
      <c r="M31" s="967"/>
      <c r="N31" s="967"/>
      <c r="O31" s="967"/>
      <c r="P31" s="958"/>
      <c r="Q31" s="968"/>
    </row>
    <row r="32" spans="1:17" ht="14.4" customHeight="1" x14ac:dyDescent="0.3">
      <c r="A32" s="955" t="s">
        <v>6601</v>
      </c>
      <c r="B32" s="957" t="s">
        <v>6602</v>
      </c>
      <c r="C32" s="957" t="s">
        <v>5725</v>
      </c>
      <c r="D32" s="957" t="s">
        <v>6623</v>
      </c>
      <c r="E32" s="957" t="s">
        <v>6624</v>
      </c>
      <c r="F32" s="967"/>
      <c r="G32" s="967"/>
      <c r="H32" s="967"/>
      <c r="I32" s="967"/>
      <c r="J32" s="967">
        <v>3</v>
      </c>
      <c r="K32" s="967">
        <v>5925</v>
      </c>
      <c r="L32" s="967"/>
      <c r="M32" s="967">
        <v>1975</v>
      </c>
      <c r="N32" s="967"/>
      <c r="O32" s="967"/>
      <c r="P32" s="958"/>
      <c r="Q32" s="968"/>
    </row>
    <row r="33" spans="1:17" ht="14.4" customHeight="1" x14ac:dyDescent="0.3">
      <c r="A33" s="955" t="s">
        <v>6601</v>
      </c>
      <c r="B33" s="957" t="s">
        <v>6602</v>
      </c>
      <c r="C33" s="957" t="s">
        <v>5725</v>
      </c>
      <c r="D33" s="957" t="s">
        <v>6625</v>
      </c>
      <c r="E33" s="957" t="s">
        <v>6626</v>
      </c>
      <c r="F33" s="967"/>
      <c r="G33" s="967"/>
      <c r="H33" s="967"/>
      <c r="I33" s="967"/>
      <c r="J33" s="967"/>
      <c r="K33" s="967"/>
      <c r="L33" s="967"/>
      <c r="M33" s="967"/>
      <c r="N33" s="967">
        <v>2</v>
      </c>
      <c r="O33" s="967">
        <v>2426</v>
      </c>
      <c r="P33" s="958"/>
      <c r="Q33" s="968">
        <v>1213</v>
      </c>
    </row>
    <row r="34" spans="1:17" ht="14.4" customHeight="1" x14ac:dyDescent="0.3">
      <c r="A34" s="955" t="s">
        <v>6601</v>
      </c>
      <c r="B34" s="957" t="s">
        <v>6602</v>
      </c>
      <c r="C34" s="957" t="s">
        <v>5725</v>
      </c>
      <c r="D34" s="957" t="s">
        <v>6627</v>
      </c>
      <c r="E34" s="957" t="s">
        <v>6628</v>
      </c>
      <c r="F34" s="967">
        <v>5</v>
      </c>
      <c r="G34" s="967">
        <v>3279</v>
      </c>
      <c r="H34" s="967">
        <v>1</v>
      </c>
      <c r="I34" s="967">
        <v>655.8</v>
      </c>
      <c r="J34" s="967">
        <v>1</v>
      </c>
      <c r="K34" s="967">
        <v>658</v>
      </c>
      <c r="L34" s="967">
        <v>0.2006709362610552</v>
      </c>
      <c r="M34" s="967">
        <v>658</v>
      </c>
      <c r="N34" s="967">
        <v>4</v>
      </c>
      <c r="O34" s="967">
        <v>2724</v>
      </c>
      <c r="P34" s="958">
        <v>0.83074107959743826</v>
      </c>
      <c r="Q34" s="968">
        <v>681</v>
      </c>
    </row>
    <row r="35" spans="1:17" ht="14.4" customHeight="1" x14ac:dyDescent="0.3">
      <c r="A35" s="955" t="s">
        <v>6601</v>
      </c>
      <c r="B35" s="957" t="s">
        <v>6602</v>
      </c>
      <c r="C35" s="957" t="s">
        <v>5725</v>
      </c>
      <c r="D35" s="957" t="s">
        <v>6629</v>
      </c>
      <c r="E35" s="957" t="s">
        <v>6630</v>
      </c>
      <c r="F35" s="967">
        <v>5</v>
      </c>
      <c r="G35" s="967">
        <v>8788</v>
      </c>
      <c r="H35" s="967">
        <v>1</v>
      </c>
      <c r="I35" s="967">
        <v>1757.6</v>
      </c>
      <c r="J35" s="967">
        <v>6</v>
      </c>
      <c r="K35" s="967">
        <v>10572</v>
      </c>
      <c r="L35" s="967">
        <v>1.2030040964952207</v>
      </c>
      <c r="M35" s="967">
        <v>1762</v>
      </c>
      <c r="N35" s="967">
        <v>8</v>
      </c>
      <c r="O35" s="967">
        <v>14600</v>
      </c>
      <c r="P35" s="958">
        <v>1.6613563950842056</v>
      </c>
      <c r="Q35" s="968">
        <v>1825</v>
      </c>
    </row>
    <row r="36" spans="1:17" ht="14.4" customHeight="1" x14ac:dyDescent="0.3">
      <c r="A36" s="955" t="s">
        <v>6601</v>
      </c>
      <c r="B36" s="957" t="s">
        <v>6602</v>
      </c>
      <c r="C36" s="957" t="s">
        <v>5725</v>
      </c>
      <c r="D36" s="957" t="s">
        <v>6631</v>
      </c>
      <c r="E36" s="957" t="s">
        <v>6632</v>
      </c>
      <c r="F36" s="967"/>
      <c r="G36" s="967"/>
      <c r="H36" s="967"/>
      <c r="I36" s="967"/>
      <c r="J36" s="967">
        <v>2</v>
      </c>
      <c r="K36" s="967">
        <v>826</v>
      </c>
      <c r="L36" s="967"/>
      <c r="M36" s="967">
        <v>413</v>
      </c>
      <c r="N36" s="967">
        <v>1</v>
      </c>
      <c r="O36" s="967">
        <v>429</v>
      </c>
      <c r="P36" s="958"/>
      <c r="Q36" s="968">
        <v>429</v>
      </c>
    </row>
    <row r="37" spans="1:17" ht="14.4" customHeight="1" x14ac:dyDescent="0.3">
      <c r="A37" s="955" t="s">
        <v>6601</v>
      </c>
      <c r="B37" s="957" t="s">
        <v>6602</v>
      </c>
      <c r="C37" s="957" t="s">
        <v>5725</v>
      </c>
      <c r="D37" s="957" t="s">
        <v>6633</v>
      </c>
      <c r="E37" s="957" t="s">
        <v>6634</v>
      </c>
      <c r="F37" s="967">
        <v>2</v>
      </c>
      <c r="G37" s="967">
        <v>28672</v>
      </c>
      <c r="H37" s="967">
        <v>1</v>
      </c>
      <c r="I37" s="967">
        <v>14336</v>
      </c>
      <c r="J37" s="967">
        <v>2</v>
      </c>
      <c r="K37" s="967">
        <v>28680</v>
      </c>
      <c r="L37" s="967">
        <v>1.0002790178571428</v>
      </c>
      <c r="M37" s="967">
        <v>14340</v>
      </c>
      <c r="N37" s="967">
        <v>1</v>
      </c>
      <c r="O37" s="967">
        <v>14506</v>
      </c>
      <c r="P37" s="958">
        <v>0.5059291294642857</v>
      </c>
      <c r="Q37" s="968">
        <v>14506</v>
      </c>
    </row>
    <row r="38" spans="1:17" ht="14.4" customHeight="1" x14ac:dyDescent="0.3">
      <c r="A38" s="955" t="s">
        <v>6601</v>
      </c>
      <c r="B38" s="957" t="s">
        <v>6602</v>
      </c>
      <c r="C38" s="957" t="s">
        <v>5725</v>
      </c>
      <c r="D38" s="957" t="s">
        <v>6635</v>
      </c>
      <c r="E38" s="957" t="s">
        <v>6636</v>
      </c>
      <c r="F38" s="967">
        <v>3</v>
      </c>
      <c r="G38" s="967">
        <v>3870</v>
      </c>
      <c r="H38" s="967">
        <v>1</v>
      </c>
      <c r="I38" s="967">
        <v>1290</v>
      </c>
      <c r="J38" s="967"/>
      <c r="K38" s="967"/>
      <c r="L38" s="967"/>
      <c r="M38" s="967"/>
      <c r="N38" s="967">
        <v>3</v>
      </c>
      <c r="O38" s="967">
        <v>4026</v>
      </c>
      <c r="P38" s="958">
        <v>1.0403100775193799</v>
      </c>
      <c r="Q38" s="968">
        <v>1342</v>
      </c>
    </row>
    <row r="39" spans="1:17" ht="14.4" customHeight="1" x14ac:dyDescent="0.3">
      <c r="A39" s="955" t="s">
        <v>6601</v>
      </c>
      <c r="B39" s="957" t="s">
        <v>6602</v>
      </c>
      <c r="C39" s="957" t="s">
        <v>5725</v>
      </c>
      <c r="D39" s="957" t="s">
        <v>6637</v>
      </c>
      <c r="E39" s="957" t="s">
        <v>6638</v>
      </c>
      <c r="F39" s="967">
        <v>5</v>
      </c>
      <c r="G39" s="967">
        <v>2441</v>
      </c>
      <c r="H39" s="967">
        <v>1</v>
      </c>
      <c r="I39" s="967">
        <v>488.2</v>
      </c>
      <c r="J39" s="967">
        <v>1</v>
      </c>
      <c r="K39" s="967">
        <v>490</v>
      </c>
      <c r="L39" s="967">
        <v>0.20073740270380991</v>
      </c>
      <c r="M39" s="967">
        <v>490</v>
      </c>
      <c r="N39" s="967">
        <v>4</v>
      </c>
      <c r="O39" s="967">
        <v>2036</v>
      </c>
      <c r="P39" s="958">
        <v>0.83408439164276937</v>
      </c>
      <c r="Q39" s="968">
        <v>509</v>
      </c>
    </row>
    <row r="40" spans="1:17" ht="14.4" customHeight="1" x14ac:dyDescent="0.3">
      <c r="A40" s="955" t="s">
        <v>6601</v>
      </c>
      <c r="B40" s="957" t="s">
        <v>6602</v>
      </c>
      <c r="C40" s="957" t="s">
        <v>5725</v>
      </c>
      <c r="D40" s="957" t="s">
        <v>6639</v>
      </c>
      <c r="E40" s="957" t="s">
        <v>6640</v>
      </c>
      <c r="F40" s="967"/>
      <c r="G40" s="967"/>
      <c r="H40" s="967"/>
      <c r="I40" s="967"/>
      <c r="J40" s="967">
        <v>1</v>
      </c>
      <c r="K40" s="967">
        <v>2258</v>
      </c>
      <c r="L40" s="967"/>
      <c r="M40" s="967">
        <v>2258</v>
      </c>
      <c r="N40" s="967">
        <v>1</v>
      </c>
      <c r="O40" s="967">
        <v>2329</v>
      </c>
      <c r="P40" s="958"/>
      <c r="Q40" s="968">
        <v>2329</v>
      </c>
    </row>
    <row r="41" spans="1:17" ht="14.4" customHeight="1" x14ac:dyDescent="0.3">
      <c r="A41" s="955" t="s">
        <v>6601</v>
      </c>
      <c r="B41" s="957" t="s">
        <v>6602</v>
      </c>
      <c r="C41" s="957" t="s">
        <v>5725</v>
      </c>
      <c r="D41" s="957" t="s">
        <v>6641</v>
      </c>
      <c r="E41" s="957" t="s">
        <v>6642</v>
      </c>
      <c r="F41" s="967"/>
      <c r="G41" s="967"/>
      <c r="H41" s="967"/>
      <c r="I41" s="967"/>
      <c r="J41" s="967"/>
      <c r="K41" s="967"/>
      <c r="L41" s="967"/>
      <c r="M41" s="967"/>
      <c r="N41" s="967">
        <v>1</v>
      </c>
      <c r="O41" s="967">
        <v>718</v>
      </c>
      <c r="P41" s="958"/>
      <c r="Q41" s="968">
        <v>718</v>
      </c>
    </row>
    <row r="42" spans="1:17" ht="14.4" customHeight="1" x14ac:dyDescent="0.3">
      <c r="A42" s="955" t="s">
        <v>5978</v>
      </c>
      <c r="B42" s="957" t="s">
        <v>6643</v>
      </c>
      <c r="C42" s="957" t="s">
        <v>5725</v>
      </c>
      <c r="D42" s="957" t="s">
        <v>6644</v>
      </c>
      <c r="E42" s="957" t="s">
        <v>6645</v>
      </c>
      <c r="F42" s="967">
        <v>7</v>
      </c>
      <c r="G42" s="967">
        <v>65359</v>
      </c>
      <c r="H42" s="967">
        <v>1</v>
      </c>
      <c r="I42" s="967">
        <v>9337</v>
      </c>
      <c r="J42" s="967"/>
      <c r="K42" s="967"/>
      <c r="L42" s="967"/>
      <c r="M42" s="967"/>
      <c r="N42" s="967"/>
      <c r="O42" s="967"/>
      <c r="P42" s="958"/>
      <c r="Q42" s="968"/>
    </row>
    <row r="43" spans="1:17" ht="14.4" customHeight="1" x14ac:dyDescent="0.3">
      <c r="A43" s="955" t="s">
        <v>5978</v>
      </c>
      <c r="B43" s="957" t="s">
        <v>6646</v>
      </c>
      <c r="C43" s="957" t="s">
        <v>5725</v>
      </c>
      <c r="D43" s="957" t="s">
        <v>6647</v>
      </c>
      <c r="E43" s="957" t="s">
        <v>6648</v>
      </c>
      <c r="F43" s="967">
        <v>61</v>
      </c>
      <c r="G43" s="967">
        <v>21395</v>
      </c>
      <c r="H43" s="967">
        <v>1</v>
      </c>
      <c r="I43" s="967">
        <v>350.73770491803276</v>
      </c>
      <c r="J43" s="967">
        <v>61</v>
      </c>
      <c r="K43" s="967">
        <v>21411</v>
      </c>
      <c r="L43" s="967">
        <v>1.0007478382799719</v>
      </c>
      <c r="M43" s="967">
        <v>351</v>
      </c>
      <c r="N43" s="967">
        <v>148</v>
      </c>
      <c r="O43" s="967">
        <v>52392</v>
      </c>
      <c r="P43" s="958">
        <v>2.4487964477681703</v>
      </c>
      <c r="Q43" s="968">
        <v>354</v>
      </c>
    </row>
    <row r="44" spans="1:17" ht="14.4" customHeight="1" x14ac:dyDescent="0.3">
      <c r="A44" s="955" t="s">
        <v>5978</v>
      </c>
      <c r="B44" s="957" t="s">
        <v>6646</v>
      </c>
      <c r="C44" s="957" t="s">
        <v>5725</v>
      </c>
      <c r="D44" s="957" t="s">
        <v>6649</v>
      </c>
      <c r="E44" s="957" t="s">
        <v>6650</v>
      </c>
      <c r="F44" s="967">
        <v>721</v>
      </c>
      <c r="G44" s="967">
        <v>46865</v>
      </c>
      <c r="H44" s="967">
        <v>1</v>
      </c>
      <c r="I44" s="967">
        <v>65</v>
      </c>
      <c r="J44" s="967">
        <v>750</v>
      </c>
      <c r="K44" s="967">
        <v>48750</v>
      </c>
      <c r="L44" s="967">
        <v>1.0402219140083218</v>
      </c>
      <c r="M44" s="967">
        <v>65</v>
      </c>
      <c r="N44" s="967">
        <v>868</v>
      </c>
      <c r="O44" s="967">
        <v>56420</v>
      </c>
      <c r="P44" s="958">
        <v>1.203883495145631</v>
      </c>
      <c r="Q44" s="968">
        <v>65</v>
      </c>
    </row>
    <row r="45" spans="1:17" ht="14.4" customHeight="1" x14ac:dyDescent="0.3">
      <c r="A45" s="955" t="s">
        <v>5978</v>
      </c>
      <c r="B45" s="957" t="s">
        <v>6646</v>
      </c>
      <c r="C45" s="957" t="s">
        <v>5725</v>
      </c>
      <c r="D45" s="957" t="s">
        <v>2244</v>
      </c>
      <c r="E45" s="957" t="s">
        <v>6651</v>
      </c>
      <c r="F45" s="967">
        <v>1</v>
      </c>
      <c r="G45" s="967">
        <v>544</v>
      </c>
      <c r="H45" s="967">
        <v>1</v>
      </c>
      <c r="I45" s="967">
        <v>544</v>
      </c>
      <c r="J45" s="967"/>
      <c r="K45" s="967"/>
      <c r="L45" s="967"/>
      <c r="M45" s="967"/>
      <c r="N45" s="967"/>
      <c r="O45" s="967"/>
      <c r="P45" s="958"/>
      <c r="Q45" s="968"/>
    </row>
    <row r="46" spans="1:17" ht="14.4" customHeight="1" x14ac:dyDescent="0.3">
      <c r="A46" s="955" t="s">
        <v>5978</v>
      </c>
      <c r="B46" s="957" t="s">
        <v>6646</v>
      </c>
      <c r="C46" s="957" t="s">
        <v>5725</v>
      </c>
      <c r="D46" s="957" t="s">
        <v>6652</v>
      </c>
      <c r="E46" s="957" t="s">
        <v>6653</v>
      </c>
      <c r="F46" s="967">
        <v>15</v>
      </c>
      <c r="G46" s="967">
        <v>356</v>
      </c>
      <c r="H46" s="967">
        <v>1</v>
      </c>
      <c r="I46" s="967">
        <v>23.733333333333334</v>
      </c>
      <c r="J46" s="967">
        <v>5</v>
      </c>
      <c r="K46" s="967">
        <v>120</v>
      </c>
      <c r="L46" s="967">
        <v>0.33707865168539325</v>
      </c>
      <c r="M46" s="967">
        <v>24</v>
      </c>
      <c r="N46" s="967">
        <v>3</v>
      </c>
      <c r="O46" s="967">
        <v>72</v>
      </c>
      <c r="P46" s="958">
        <v>0.20224719101123595</v>
      </c>
      <c r="Q46" s="968">
        <v>24</v>
      </c>
    </row>
    <row r="47" spans="1:17" ht="14.4" customHeight="1" x14ac:dyDescent="0.3">
      <c r="A47" s="955" t="s">
        <v>5978</v>
      </c>
      <c r="B47" s="957" t="s">
        <v>6646</v>
      </c>
      <c r="C47" s="957" t="s">
        <v>5725</v>
      </c>
      <c r="D47" s="957" t="s">
        <v>6654</v>
      </c>
      <c r="E47" s="957" t="s">
        <v>6655</v>
      </c>
      <c r="F47" s="967">
        <v>2</v>
      </c>
      <c r="G47" s="967">
        <v>108</v>
      </c>
      <c r="H47" s="967">
        <v>1</v>
      </c>
      <c r="I47" s="967">
        <v>54</v>
      </c>
      <c r="J47" s="967"/>
      <c r="K47" s="967"/>
      <c r="L47" s="967"/>
      <c r="M47" s="967"/>
      <c r="N47" s="967">
        <v>2</v>
      </c>
      <c r="O47" s="967">
        <v>110</v>
      </c>
      <c r="P47" s="958">
        <v>1.0185185185185186</v>
      </c>
      <c r="Q47" s="968">
        <v>55</v>
      </c>
    </row>
    <row r="48" spans="1:17" ht="14.4" customHeight="1" x14ac:dyDescent="0.3">
      <c r="A48" s="955" t="s">
        <v>5978</v>
      </c>
      <c r="B48" s="957" t="s">
        <v>6646</v>
      </c>
      <c r="C48" s="957" t="s">
        <v>5725</v>
      </c>
      <c r="D48" s="957" t="s">
        <v>6656</v>
      </c>
      <c r="E48" s="957" t="s">
        <v>6657</v>
      </c>
      <c r="F48" s="967">
        <v>303</v>
      </c>
      <c r="G48" s="967">
        <v>23331</v>
      </c>
      <c r="H48" s="967">
        <v>1</v>
      </c>
      <c r="I48" s="967">
        <v>77</v>
      </c>
      <c r="J48" s="967">
        <v>296</v>
      </c>
      <c r="K48" s="967">
        <v>22792</v>
      </c>
      <c r="L48" s="967">
        <v>0.97689768976897695</v>
      </c>
      <c r="M48" s="967">
        <v>77</v>
      </c>
      <c r="N48" s="967">
        <v>428</v>
      </c>
      <c r="O48" s="967">
        <v>32956</v>
      </c>
      <c r="P48" s="958">
        <v>1.4125412541254125</v>
      </c>
      <c r="Q48" s="968">
        <v>77</v>
      </c>
    </row>
    <row r="49" spans="1:17" ht="14.4" customHeight="1" x14ac:dyDescent="0.3">
      <c r="A49" s="955" t="s">
        <v>5978</v>
      </c>
      <c r="B49" s="957" t="s">
        <v>6646</v>
      </c>
      <c r="C49" s="957" t="s">
        <v>5725</v>
      </c>
      <c r="D49" s="957" t="s">
        <v>6658</v>
      </c>
      <c r="E49" s="957" t="s">
        <v>6659</v>
      </c>
      <c r="F49" s="967">
        <v>96</v>
      </c>
      <c r="G49" s="967">
        <v>2187</v>
      </c>
      <c r="H49" s="967">
        <v>1</v>
      </c>
      <c r="I49" s="967">
        <v>22.78125</v>
      </c>
      <c r="J49" s="967">
        <v>70</v>
      </c>
      <c r="K49" s="967">
        <v>1610</v>
      </c>
      <c r="L49" s="967">
        <v>0.73616826703246452</v>
      </c>
      <c r="M49" s="967">
        <v>23</v>
      </c>
      <c r="N49" s="967">
        <v>106</v>
      </c>
      <c r="O49" s="967">
        <v>2544</v>
      </c>
      <c r="P49" s="958">
        <v>1.1632373113854595</v>
      </c>
      <c r="Q49" s="968">
        <v>24</v>
      </c>
    </row>
    <row r="50" spans="1:17" ht="14.4" customHeight="1" x14ac:dyDescent="0.3">
      <c r="A50" s="955" t="s">
        <v>5978</v>
      </c>
      <c r="B50" s="957" t="s">
        <v>6646</v>
      </c>
      <c r="C50" s="957" t="s">
        <v>5725</v>
      </c>
      <c r="D50" s="957" t="s">
        <v>6660</v>
      </c>
      <c r="E50" s="957" t="s">
        <v>6661</v>
      </c>
      <c r="F50" s="967">
        <v>1</v>
      </c>
      <c r="G50" s="967">
        <v>628</v>
      </c>
      <c r="H50" s="967">
        <v>1</v>
      </c>
      <c r="I50" s="967">
        <v>628</v>
      </c>
      <c r="J50" s="967"/>
      <c r="K50" s="967"/>
      <c r="L50" s="967"/>
      <c r="M50" s="967"/>
      <c r="N50" s="967">
        <v>1</v>
      </c>
      <c r="O50" s="967">
        <v>631</v>
      </c>
      <c r="P50" s="958">
        <v>1.0047770700636942</v>
      </c>
      <c r="Q50" s="968">
        <v>631</v>
      </c>
    </row>
    <row r="51" spans="1:17" ht="14.4" customHeight="1" x14ac:dyDescent="0.3">
      <c r="A51" s="955" t="s">
        <v>5978</v>
      </c>
      <c r="B51" s="957" t="s">
        <v>6646</v>
      </c>
      <c r="C51" s="957" t="s">
        <v>5725</v>
      </c>
      <c r="D51" s="957" t="s">
        <v>6662</v>
      </c>
      <c r="E51" s="957" t="s">
        <v>6663</v>
      </c>
      <c r="F51" s="967">
        <v>11</v>
      </c>
      <c r="G51" s="967">
        <v>726</v>
      </c>
      <c r="H51" s="967">
        <v>1</v>
      </c>
      <c r="I51" s="967">
        <v>66</v>
      </c>
      <c r="J51" s="967">
        <v>12</v>
      </c>
      <c r="K51" s="967">
        <v>792</v>
      </c>
      <c r="L51" s="967">
        <v>1.0909090909090908</v>
      </c>
      <c r="M51" s="967">
        <v>66</v>
      </c>
      <c r="N51" s="967">
        <v>22</v>
      </c>
      <c r="O51" s="967">
        <v>1452</v>
      </c>
      <c r="P51" s="958">
        <v>2</v>
      </c>
      <c r="Q51" s="968">
        <v>66</v>
      </c>
    </row>
    <row r="52" spans="1:17" ht="14.4" customHeight="1" x14ac:dyDescent="0.3">
      <c r="A52" s="955" t="s">
        <v>5978</v>
      </c>
      <c r="B52" s="957" t="s">
        <v>6646</v>
      </c>
      <c r="C52" s="957" t="s">
        <v>5725</v>
      </c>
      <c r="D52" s="957" t="s">
        <v>6664</v>
      </c>
      <c r="E52" s="957" t="s">
        <v>6665</v>
      </c>
      <c r="F52" s="967"/>
      <c r="G52" s="967"/>
      <c r="H52" s="967"/>
      <c r="I52" s="967"/>
      <c r="J52" s="967"/>
      <c r="K52" s="967"/>
      <c r="L52" s="967"/>
      <c r="M52" s="967"/>
      <c r="N52" s="967">
        <v>18</v>
      </c>
      <c r="O52" s="967">
        <v>6300</v>
      </c>
      <c r="P52" s="958"/>
      <c r="Q52" s="968">
        <v>350</v>
      </c>
    </row>
    <row r="53" spans="1:17" ht="14.4" customHeight="1" x14ac:dyDescent="0.3">
      <c r="A53" s="955" t="s">
        <v>5978</v>
      </c>
      <c r="B53" s="957" t="s">
        <v>6646</v>
      </c>
      <c r="C53" s="957" t="s">
        <v>5725</v>
      </c>
      <c r="D53" s="957" t="s">
        <v>6666</v>
      </c>
      <c r="E53" s="957" t="s">
        <v>6667</v>
      </c>
      <c r="F53" s="967">
        <v>81</v>
      </c>
      <c r="G53" s="967">
        <v>1944</v>
      </c>
      <c r="H53" s="967">
        <v>1</v>
      </c>
      <c r="I53" s="967">
        <v>24</v>
      </c>
      <c r="J53" s="967">
        <v>64</v>
      </c>
      <c r="K53" s="967">
        <v>1536</v>
      </c>
      <c r="L53" s="967">
        <v>0.79012345679012341</v>
      </c>
      <c r="M53" s="967">
        <v>24</v>
      </c>
      <c r="N53" s="967">
        <v>96</v>
      </c>
      <c r="O53" s="967">
        <v>2400</v>
      </c>
      <c r="P53" s="958">
        <v>1.2345679012345678</v>
      </c>
      <c r="Q53" s="968">
        <v>25</v>
      </c>
    </row>
    <row r="54" spans="1:17" ht="14.4" customHeight="1" x14ac:dyDescent="0.3">
      <c r="A54" s="955" t="s">
        <v>5978</v>
      </c>
      <c r="B54" s="957" t="s">
        <v>6646</v>
      </c>
      <c r="C54" s="957" t="s">
        <v>5725</v>
      </c>
      <c r="D54" s="957" t="s">
        <v>6668</v>
      </c>
      <c r="E54" s="957" t="s">
        <v>6669</v>
      </c>
      <c r="F54" s="967">
        <v>2</v>
      </c>
      <c r="G54" s="967">
        <v>360</v>
      </c>
      <c r="H54" s="967">
        <v>1</v>
      </c>
      <c r="I54" s="967">
        <v>180</v>
      </c>
      <c r="J54" s="967"/>
      <c r="K54" s="967"/>
      <c r="L54" s="967"/>
      <c r="M54" s="967"/>
      <c r="N54" s="967">
        <v>1</v>
      </c>
      <c r="O54" s="967">
        <v>181</v>
      </c>
      <c r="P54" s="958">
        <v>0.50277777777777777</v>
      </c>
      <c r="Q54" s="968">
        <v>181</v>
      </c>
    </row>
    <row r="55" spans="1:17" ht="14.4" customHeight="1" x14ac:dyDescent="0.3">
      <c r="A55" s="955" t="s">
        <v>5978</v>
      </c>
      <c r="B55" s="957" t="s">
        <v>6646</v>
      </c>
      <c r="C55" s="957" t="s">
        <v>5725</v>
      </c>
      <c r="D55" s="957" t="s">
        <v>6670</v>
      </c>
      <c r="E55" s="957" t="s">
        <v>6671</v>
      </c>
      <c r="F55" s="967">
        <v>20</v>
      </c>
      <c r="G55" s="967">
        <v>5060</v>
      </c>
      <c r="H55" s="967">
        <v>1</v>
      </c>
      <c r="I55" s="967">
        <v>253</v>
      </c>
      <c r="J55" s="967">
        <v>17</v>
      </c>
      <c r="K55" s="967">
        <v>4301</v>
      </c>
      <c r="L55" s="967">
        <v>0.85</v>
      </c>
      <c r="M55" s="967">
        <v>253</v>
      </c>
      <c r="N55" s="967">
        <v>22</v>
      </c>
      <c r="O55" s="967">
        <v>5588</v>
      </c>
      <c r="P55" s="958">
        <v>1.1043478260869566</v>
      </c>
      <c r="Q55" s="968">
        <v>254</v>
      </c>
    </row>
    <row r="56" spans="1:17" ht="14.4" customHeight="1" x14ac:dyDescent="0.3">
      <c r="A56" s="955" t="s">
        <v>5978</v>
      </c>
      <c r="B56" s="957" t="s">
        <v>6646</v>
      </c>
      <c r="C56" s="957" t="s">
        <v>5725</v>
      </c>
      <c r="D56" s="957" t="s">
        <v>6672</v>
      </c>
      <c r="E56" s="957" t="s">
        <v>6673</v>
      </c>
      <c r="F56" s="967">
        <v>2</v>
      </c>
      <c r="G56" s="967">
        <v>432</v>
      </c>
      <c r="H56" s="967">
        <v>1</v>
      </c>
      <c r="I56" s="967">
        <v>216</v>
      </c>
      <c r="J56" s="967"/>
      <c r="K56" s="967"/>
      <c r="L56" s="967"/>
      <c r="M56" s="967"/>
      <c r="N56" s="967">
        <v>5</v>
      </c>
      <c r="O56" s="967">
        <v>1085</v>
      </c>
      <c r="P56" s="958">
        <v>2.511574074074074</v>
      </c>
      <c r="Q56" s="968">
        <v>217</v>
      </c>
    </row>
    <row r="57" spans="1:17" ht="14.4" customHeight="1" x14ac:dyDescent="0.3">
      <c r="A57" s="955" t="s">
        <v>5978</v>
      </c>
      <c r="B57" s="957" t="s">
        <v>6646</v>
      </c>
      <c r="C57" s="957" t="s">
        <v>5725</v>
      </c>
      <c r="D57" s="957" t="s">
        <v>6674</v>
      </c>
      <c r="E57" s="957" t="s">
        <v>6675</v>
      </c>
      <c r="F57" s="967"/>
      <c r="G57" s="967"/>
      <c r="H57" s="967"/>
      <c r="I57" s="967"/>
      <c r="J57" s="967">
        <v>1</v>
      </c>
      <c r="K57" s="967">
        <v>36</v>
      </c>
      <c r="L57" s="967"/>
      <c r="M57" s="967">
        <v>36</v>
      </c>
      <c r="N57" s="967">
        <v>4</v>
      </c>
      <c r="O57" s="967">
        <v>148</v>
      </c>
      <c r="P57" s="958"/>
      <c r="Q57" s="968">
        <v>37</v>
      </c>
    </row>
    <row r="58" spans="1:17" ht="14.4" customHeight="1" x14ac:dyDescent="0.3">
      <c r="A58" s="955" t="s">
        <v>5978</v>
      </c>
      <c r="B58" s="957" t="s">
        <v>6646</v>
      </c>
      <c r="C58" s="957" t="s">
        <v>5725</v>
      </c>
      <c r="D58" s="957" t="s">
        <v>6676</v>
      </c>
      <c r="E58" s="957" t="s">
        <v>6677</v>
      </c>
      <c r="F58" s="967">
        <v>1</v>
      </c>
      <c r="G58" s="967">
        <v>50</v>
      </c>
      <c r="H58" s="967">
        <v>1</v>
      </c>
      <c r="I58" s="967">
        <v>50</v>
      </c>
      <c r="J58" s="967">
        <v>2</v>
      </c>
      <c r="K58" s="967">
        <v>100</v>
      </c>
      <c r="L58" s="967">
        <v>2</v>
      </c>
      <c r="M58" s="967">
        <v>50</v>
      </c>
      <c r="N58" s="967"/>
      <c r="O58" s="967"/>
      <c r="P58" s="958"/>
      <c r="Q58" s="968"/>
    </row>
    <row r="59" spans="1:17" ht="14.4" customHeight="1" x14ac:dyDescent="0.3">
      <c r="A59" s="955" t="s">
        <v>5978</v>
      </c>
      <c r="B59" s="957" t="s">
        <v>6646</v>
      </c>
      <c r="C59" s="957" t="s">
        <v>5725</v>
      </c>
      <c r="D59" s="957" t="s">
        <v>6678</v>
      </c>
      <c r="E59" s="957" t="s">
        <v>6679</v>
      </c>
      <c r="F59" s="967">
        <v>1</v>
      </c>
      <c r="G59" s="967">
        <v>546</v>
      </c>
      <c r="H59" s="967">
        <v>1</v>
      </c>
      <c r="I59" s="967">
        <v>546</v>
      </c>
      <c r="J59" s="967"/>
      <c r="K59" s="967"/>
      <c r="L59" s="967"/>
      <c r="M59" s="967"/>
      <c r="N59" s="967"/>
      <c r="O59" s="967"/>
      <c r="P59" s="958"/>
      <c r="Q59" s="968"/>
    </row>
    <row r="60" spans="1:17" ht="14.4" customHeight="1" x14ac:dyDescent="0.3">
      <c r="A60" s="955" t="s">
        <v>5978</v>
      </c>
      <c r="B60" s="957" t="s">
        <v>6646</v>
      </c>
      <c r="C60" s="957" t="s">
        <v>5725</v>
      </c>
      <c r="D60" s="957" t="s">
        <v>6680</v>
      </c>
      <c r="E60" s="957" t="s">
        <v>6681</v>
      </c>
      <c r="F60" s="967">
        <v>1</v>
      </c>
      <c r="G60" s="967">
        <v>327</v>
      </c>
      <c r="H60" s="967">
        <v>1</v>
      </c>
      <c r="I60" s="967">
        <v>327</v>
      </c>
      <c r="J60" s="967"/>
      <c r="K60" s="967"/>
      <c r="L60" s="967"/>
      <c r="M60" s="967"/>
      <c r="N60" s="967"/>
      <c r="O60" s="967"/>
      <c r="P60" s="958"/>
      <c r="Q60" s="968"/>
    </row>
    <row r="61" spans="1:17" ht="14.4" customHeight="1" x14ac:dyDescent="0.3">
      <c r="A61" s="955" t="s">
        <v>5978</v>
      </c>
      <c r="B61" s="957" t="s">
        <v>6646</v>
      </c>
      <c r="C61" s="957" t="s">
        <v>5725</v>
      </c>
      <c r="D61" s="957" t="s">
        <v>6682</v>
      </c>
      <c r="E61" s="957" t="s">
        <v>6683</v>
      </c>
      <c r="F61" s="967">
        <v>1</v>
      </c>
      <c r="G61" s="967">
        <v>231</v>
      </c>
      <c r="H61" s="967">
        <v>1</v>
      </c>
      <c r="I61" s="967">
        <v>231</v>
      </c>
      <c r="J61" s="967"/>
      <c r="K61" s="967"/>
      <c r="L61" s="967"/>
      <c r="M61" s="967"/>
      <c r="N61" s="967"/>
      <c r="O61" s="967"/>
      <c r="P61" s="958"/>
      <c r="Q61" s="968"/>
    </row>
    <row r="62" spans="1:17" ht="14.4" customHeight="1" x14ac:dyDescent="0.3">
      <c r="A62" s="955" t="s">
        <v>5978</v>
      </c>
      <c r="B62" s="957" t="s">
        <v>6646</v>
      </c>
      <c r="C62" s="957" t="s">
        <v>5725</v>
      </c>
      <c r="D62" s="957" t="s">
        <v>6684</v>
      </c>
      <c r="E62" s="957" t="s">
        <v>6685</v>
      </c>
      <c r="F62" s="967">
        <v>1</v>
      </c>
      <c r="G62" s="967">
        <v>651</v>
      </c>
      <c r="H62" s="967">
        <v>1</v>
      </c>
      <c r="I62" s="967">
        <v>651</v>
      </c>
      <c r="J62" s="967"/>
      <c r="K62" s="967"/>
      <c r="L62" s="967"/>
      <c r="M62" s="967"/>
      <c r="N62" s="967"/>
      <c r="O62" s="967"/>
      <c r="P62" s="958"/>
      <c r="Q62" s="968"/>
    </row>
    <row r="63" spans="1:17" ht="14.4" customHeight="1" x14ac:dyDescent="0.3">
      <c r="A63" s="955" t="s">
        <v>5978</v>
      </c>
      <c r="B63" s="957" t="s">
        <v>6646</v>
      </c>
      <c r="C63" s="957" t="s">
        <v>5725</v>
      </c>
      <c r="D63" s="957" t="s">
        <v>6686</v>
      </c>
      <c r="E63" s="957" t="s">
        <v>6687</v>
      </c>
      <c r="F63" s="967">
        <v>1</v>
      </c>
      <c r="G63" s="967">
        <v>222</v>
      </c>
      <c r="H63" s="967">
        <v>1</v>
      </c>
      <c r="I63" s="967">
        <v>222</v>
      </c>
      <c r="J63" s="967"/>
      <c r="K63" s="967"/>
      <c r="L63" s="967"/>
      <c r="M63" s="967"/>
      <c r="N63" s="967"/>
      <c r="O63" s="967"/>
      <c r="P63" s="958"/>
      <c r="Q63" s="968"/>
    </row>
    <row r="64" spans="1:17" ht="14.4" customHeight="1" x14ac:dyDescent="0.3">
      <c r="A64" s="955" t="s">
        <v>5978</v>
      </c>
      <c r="B64" s="957" t="s">
        <v>6646</v>
      </c>
      <c r="C64" s="957" t="s">
        <v>5725</v>
      </c>
      <c r="D64" s="957" t="s">
        <v>6688</v>
      </c>
      <c r="E64" s="957" t="s">
        <v>6689</v>
      </c>
      <c r="F64" s="967">
        <v>1</v>
      </c>
      <c r="G64" s="967">
        <v>565</v>
      </c>
      <c r="H64" s="967">
        <v>1</v>
      </c>
      <c r="I64" s="967">
        <v>565</v>
      </c>
      <c r="J64" s="967"/>
      <c r="K64" s="967"/>
      <c r="L64" s="967"/>
      <c r="M64" s="967"/>
      <c r="N64" s="967"/>
      <c r="O64" s="967"/>
      <c r="P64" s="958"/>
      <c r="Q64" s="968"/>
    </row>
    <row r="65" spans="1:17" ht="14.4" customHeight="1" x14ac:dyDescent="0.3">
      <c r="A65" s="955" t="s">
        <v>6690</v>
      </c>
      <c r="B65" s="957" t="s">
        <v>6691</v>
      </c>
      <c r="C65" s="957" t="s">
        <v>5725</v>
      </c>
      <c r="D65" s="957" t="s">
        <v>6692</v>
      </c>
      <c r="E65" s="957" t="s">
        <v>6693</v>
      </c>
      <c r="F65" s="967">
        <v>57</v>
      </c>
      <c r="G65" s="967">
        <v>1539</v>
      </c>
      <c r="H65" s="967">
        <v>1</v>
      </c>
      <c r="I65" s="967">
        <v>27</v>
      </c>
      <c r="J65" s="967">
        <v>47</v>
      </c>
      <c r="K65" s="967">
        <v>1269</v>
      </c>
      <c r="L65" s="967">
        <v>0.82456140350877194</v>
      </c>
      <c r="M65" s="967">
        <v>27</v>
      </c>
      <c r="N65" s="967">
        <v>95</v>
      </c>
      <c r="O65" s="967">
        <v>2565</v>
      </c>
      <c r="P65" s="958">
        <v>1.6666666666666667</v>
      </c>
      <c r="Q65" s="968">
        <v>27</v>
      </c>
    </row>
    <row r="66" spans="1:17" ht="14.4" customHeight="1" x14ac:dyDescent="0.3">
      <c r="A66" s="955" t="s">
        <v>6690</v>
      </c>
      <c r="B66" s="957" t="s">
        <v>6691</v>
      </c>
      <c r="C66" s="957" t="s">
        <v>5725</v>
      </c>
      <c r="D66" s="957" t="s">
        <v>6694</v>
      </c>
      <c r="E66" s="957" t="s">
        <v>6695</v>
      </c>
      <c r="F66" s="967">
        <v>18</v>
      </c>
      <c r="G66" s="967">
        <v>972</v>
      </c>
      <c r="H66" s="967">
        <v>1</v>
      </c>
      <c r="I66" s="967">
        <v>54</v>
      </c>
      <c r="J66" s="967">
        <v>13</v>
      </c>
      <c r="K66" s="967">
        <v>702</v>
      </c>
      <c r="L66" s="967">
        <v>0.72222222222222221</v>
      </c>
      <c r="M66" s="967">
        <v>54</v>
      </c>
      <c r="N66" s="967">
        <v>21</v>
      </c>
      <c r="O66" s="967">
        <v>1134</v>
      </c>
      <c r="P66" s="958">
        <v>1.1666666666666667</v>
      </c>
      <c r="Q66" s="968">
        <v>54</v>
      </c>
    </row>
    <row r="67" spans="1:17" ht="14.4" customHeight="1" x14ac:dyDescent="0.3">
      <c r="A67" s="955" t="s">
        <v>6690</v>
      </c>
      <c r="B67" s="957" t="s">
        <v>6691</v>
      </c>
      <c r="C67" s="957" t="s">
        <v>5725</v>
      </c>
      <c r="D67" s="957" t="s">
        <v>6696</v>
      </c>
      <c r="E67" s="957" t="s">
        <v>6697</v>
      </c>
      <c r="F67" s="967">
        <v>40</v>
      </c>
      <c r="G67" s="967">
        <v>960</v>
      </c>
      <c r="H67" s="967">
        <v>1</v>
      </c>
      <c r="I67" s="967">
        <v>24</v>
      </c>
      <c r="J67" s="967">
        <v>33</v>
      </c>
      <c r="K67" s="967">
        <v>792</v>
      </c>
      <c r="L67" s="967">
        <v>0.82499999999999996</v>
      </c>
      <c r="M67" s="967">
        <v>24</v>
      </c>
      <c r="N67" s="967">
        <v>75</v>
      </c>
      <c r="O67" s="967">
        <v>1800</v>
      </c>
      <c r="P67" s="958">
        <v>1.875</v>
      </c>
      <c r="Q67" s="968">
        <v>24</v>
      </c>
    </row>
    <row r="68" spans="1:17" ht="14.4" customHeight="1" x14ac:dyDescent="0.3">
      <c r="A68" s="955" t="s">
        <v>6690</v>
      </c>
      <c r="B68" s="957" t="s">
        <v>6691</v>
      </c>
      <c r="C68" s="957" t="s">
        <v>5725</v>
      </c>
      <c r="D68" s="957" t="s">
        <v>6698</v>
      </c>
      <c r="E68" s="957" t="s">
        <v>6699</v>
      </c>
      <c r="F68" s="967">
        <v>116</v>
      </c>
      <c r="G68" s="967">
        <v>3132</v>
      </c>
      <c r="H68" s="967">
        <v>1</v>
      </c>
      <c r="I68" s="967">
        <v>27</v>
      </c>
      <c r="J68" s="967">
        <v>109</v>
      </c>
      <c r="K68" s="967">
        <v>2943</v>
      </c>
      <c r="L68" s="967">
        <v>0.93965517241379315</v>
      </c>
      <c r="M68" s="967">
        <v>27</v>
      </c>
      <c r="N68" s="967">
        <v>168</v>
      </c>
      <c r="O68" s="967">
        <v>4536</v>
      </c>
      <c r="P68" s="958">
        <v>1.4482758620689655</v>
      </c>
      <c r="Q68" s="968">
        <v>27</v>
      </c>
    </row>
    <row r="69" spans="1:17" ht="14.4" customHeight="1" x14ac:dyDescent="0.3">
      <c r="A69" s="955" t="s">
        <v>6690</v>
      </c>
      <c r="B69" s="957" t="s">
        <v>6691</v>
      </c>
      <c r="C69" s="957" t="s">
        <v>5725</v>
      </c>
      <c r="D69" s="957" t="s">
        <v>6700</v>
      </c>
      <c r="E69" s="957" t="s">
        <v>6701</v>
      </c>
      <c r="F69" s="967"/>
      <c r="G69" s="967"/>
      <c r="H69" s="967"/>
      <c r="I69" s="967"/>
      <c r="J69" s="967">
        <v>1</v>
      </c>
      <c r="K69" s="967">
        <v>57</v>
      </c>
      <c r="L69" s="967"/>
      <c r="M69" s="967">
        <v>57</v>
      </c>
      <c r="N69" s="967"/>
      <c r="O69" s="967"/>
      <c r="P69" s="958"/>
      <c r="Q69" s="968"/>
    </row>
    <row r="70" spans="1:17" ht="14.4" customHeight="1" x14ac:dyDescent="0.3">
      <c r="A70" s="955" t="s">
        <v>6690</v>
      </c>
      <c r="B70" s="957" t="s">
        <v>6691</v>
      </c>
      <c r="C70" s="957" t="s">
        <v>5725</v>
      </c>
      <c r="D70" s="957" t="s">
        <v>6702</v>
      </c>
      <c r="E70" s="957" t="s">
        <v>6703</v>
      </c>
      <c r="F70" s="967">
        <v>48</v>
      </c>
      <c r="G70" s="967">
        <v>1296</v>
      </c>
      <c r="H70" s="967">
        <v>1</v>
      </c>
      <c r="I70" s="967">
        <v>27</v>
      </c>
      <c r="J70" s="967">
        <v>46</v>
      </c>
      <c r="K70" s="967">
        <v>1242</v>
      </c>
      <c r="L70" s="967">
        <v>0.95833333333333337</v>
      </c>
      <c r="M70" s="967">
        <v>27</v>
      </c>
      <c r="N70" s="967">
        <v>85</v>
      </c>
      <c r="O70" s="967">
        <v>2295</v>
      </c>
      <c r="P70" s="958">
        <v>1.7708333333333333</v>
      </c>
      <c r="Q70" s="968">
        <v>27</v>
      </c>
    </row>
    <row r="71" spans="1:17" ht="14.4" customHeight="1" x14ac:dyDescent="0.3">
      <c r="A71" s="955" t="s">
        <v>6690</v>
      </c>
      <c r="B71" s="957" t="s">
        <v>6691</v>
      </c>
      <c r="C71" s="957" t="s">
        <v>5725</v>
      </c>
      <c r="D71" s="957" t="s">
        <v>6704</v>
      </c>
      <c r="E71" s="957" t="s">
        <v>6705</v>
      </c>
      <c r="F71" s="967">
        <v>121</v>
      </c>
      <c r="G71" s="967">
        <v>2662</v>
      </c>
      <c r="H71" s="967">
        <v>1</v>
      </c>
      <c r="I71" s="967">
        <v>22</v>
      </c>
      <c r="J71" s="967">
        <v>109</v>
      </c>
      <c r="K71" s="967">
        <v>2398</v>
      </c>
      <c r="L71" s="967">
        <v>0.90082644628099173</v>
      </c>
      <c r="M71" s="967">
        <v>22</v>
      </c>
      <c r="N71" s="967">
        <v>176</v>
      </c>
      <c r="O71" s="967">
        <v>3872</v>
      </c>
      <c r="P71" s="958">
        <v>1.4545454545454546</v>
      </c>
      <c r="Q71" s="968">
        <v>22</v>
      </c>
    </row>
    <row r="72" spans="1:17" ht="14.4" customHeight="1" x14ac:dyDescent="0.3">
      <c r="A72" s="955" t="s">
        <v>6690</v>
      </c>
      <c r="B72" s="957" t="s">
        <v>6691</v>
      </c>
      <c r="C72" s="957" t="s">
        <v>5725</v>
      </c>
      <c r="D72" s="957" t="s">
        <v>6706</v>
      </c>
      <c r="E72" s="957" t="s">
        <v>6707</v>
      </c>
      <c r="F72" s="967">
        <v>2</v>
      </c>
      <c r="G72" s="967">
        <v>136</v>
      </c>
      <c r="H72" s="967">
        <v>1</v>
      </c>
      <c r="I72" s="967">
        <v>68</v>
      </c>
      <c r="J72" s="967">
        <v>1</v>
      </c>
      <c r="K72" s="967">
        <v>68</v>
      </c>
      <c r="L72" s="967">
        <v>0.5</v>
      </c>
      <c r="M72" s="967">
        <v>68</v>
      </c>
      <c r="N72" s="967">
        <v>4</v>
      </c>
      <c r="O72" s="967">
        <v>272</v>
      </c>
      <c r="P72" s="958">
        <v>2</v>
      </c>
      <c r="Q72" s="968">
        <v>68</v>
      </c>
    </row>
    <row r="73" spans="1:17" ht="14.4" customHeight="1" x14ac:dyDescent="0.3">
      <c r="A73" s="955" t="s">
        <v>6690</v>
      </c>
      <c r="B73" s="957" t="s">
        <v>6691</v>
      </c>
      <c r="C73" s="957" t="s">
        <v>5725</v>
      </c>
      <c r="D73" s="957" t="s">
        <v>6708</v>
      </c>
      <c r="E73" s="957" t="s">
        <v>6709</v>
      </c>
      <c r="F73" s="967">
        <v>1</v>
      </c>
      <c r="G73" s="967">
        <v>62</v>
      </c>
      <c r="H73" s="967">
        <v>1</v>
      </c>
      <c r="I73" s="967">
        <v>62</v>
      </c>
      <c r="J73" s="967">
        <v>1</v>
      </c>
      <c r="K73" s="967">
        <v>62</v>
      </c>
      <c r="L73" s="967">
        <v>1</v>
      </c>
      <c r="M73" s="967">
        <v>62</v>
      </c>
      <c r="N73" s="967"/>
      <c r="O73" s="967"/>
      <c r="P73" s="958"/>
      <c r="Q73" s="968"/>
    </row>
    <row r="74" spans="1:17" ht="14.4" customHeight="1" x14ac:dyDescent="0.3">
      <c r="A74" s="955" t="s">
        <v>6690</v>
      </c>
      <c r="B74" s="957" t="s">
        <v>6691</v>
      </c>
      <c r="C74" s="957" t="s">
        <v>5725</v>
      </c>
      <c r="D74" s="957" t="s">
        <v>6710</v>
      </c>
      <c r="E74" s="957" t="s">
        <v>6711</v>
      </c>
      <c r="F74" s="967">
        <v>9</v>
      </c>
      <c r="G74" s="967">
        <v>554</v>
      </c>
      <c r="H74" s="967">
        <v>1</v>
      </c>
      <c r="I74" s="967">
        <v>61.555555555555557</v>
      </c>
      <c r="J74" s="967">
        <v>1</v>
      </c>
      <c r="K74" s="967">
        <v>62</v>
      </c>
      <c r="L74" s="967">
        <v>0.11191335740072202</v>
      </c>
      <c r="M74" s="967">
        <v>62</v>
      </c>
      <c r="N74" s="967">
        <v>4</v>
      </c>
      <c r="O74" s="967">
        <v>248</v>
      </c>
      <c r="P74" s="958">
        <v>0.44765342960288806</v>
      </c>
      <c r="Q74" s="968">
        <v>62</v>
      </c>
    </row>
    <row r="75" spans="1:17" ht="14.4" customHeight="1" x14ac:dyDescent="0.3">
      <c r="A75" s="955" t="s">
        <v>6690</v>
      </c>
      <c r="B75" s="957" t="s">
        <v>6691</v>
      </c>
      <c r="C75" s="957" t="s">
        <v>5725</v>
      </c>
      <c r="D75" s="957" t="s">
        <v>6712</v>
      </c>
      <c r="E75" s="957" t="s">
        <v>6713</v>
      </c>
      <c r="F75" s="967">
        <v>4</v>
      </c>
      <c r="G75" s="967">
        <v>1576</v>
      </c>
      <c r="H75" s="967">
        <v>1</v>
      </c>
      <c r="I75" s="967">
        <v>394</v>
      </c>
      <c r="J75" s="967">
        <v>3</v>
      </c>
      <c r="K75" s="967">
        <v>1182</v>
      </c>
      <c r="L75" s="967">
        <v>0.75</v>
      </c>
      <c r="M75" s="967">
        <v>394</v>
      </c>
      <c r="N75" s="967">
        <v>7</v>
      </c>
      <c r="O75" s="967">
        <v>2758</v>
      </c>
      <c r="P75" s="958">
        <v>1.75</v>
      </c>
      <c r="Q75" s="968">
        <v>394</v>
      </c>
    </row>
    <row r="76" spans="1:17" ht="14.4" customHeight="1" x14ac:dyDescent="0.3">
      <c r="A76" s="955" t="s">
        <v>6690</v>
      </c>
      <c r="B76" s="957" t="s">
        <v>6691</v>
      </c>
      <c r="C76" s="957" t="s">
        <v>5725</v>
      </c>
      <c r="D76" s="957" t="s">
        <v>6714</v>
      </c>
      <c r="E76" s="957" t="s">
        <v>6715</v>
      </c>
      <c r="F76" s="967">
        <v>33</v>
      </c>
      <c r="G76" s="967">
        <v>32571</v>
      </c>
      <c r="H76" s="967">
        <v>1</v>
      </c>
      <c r="I76" s="967">
        <v>987</v>
      </c>
      <c r="J76" s="967">
        <v>27</v>
      </c>
      <c r="K76" s="967">
        <v>26649</v>
      </c>
      <c r="L76" s="967">
        <v>0.81818181818181823</v>
      </c>
      <c r="M76" s="967">
        <v>987</v>
      </c>
      <c r="N76" s="967">
        <v>34</v>
      </c>
      <c r="O76" s="967">
        <v>33592</v>
      </c>
      <c r="P76" s="958">
        <v>1.0313469036873293</v>
      </c>
      <c r="Q76" s="968">
        <v>988</v>
      </c>
    </row>
    <row r="77" spans="1:17" ht="14.4" customHeight="1" x14ac:dyDescent="0.3">
      <c r="A77" s="955" t="s">
        <v>6690</v>
      </c>
      <c r="B77" s="957" t="s">
        <v>6691</v>
      </c>
      <c r="C77" s="957" t="s">
        <v>5725</v>
      </c>
      <c r="D77" s="957" t="s">
        <v>6716</v>
      </c>
      <c r="E77" s="957" t="s">
        <v>6717</v>
      </c>
      <c r="F77" s="967">
        <v>1</v>
      </c>
      <c r="G77" s="967">
        <v>82</v>
      </c>
      <c r="H77" s="967">
        <v>1</v>
      </c>
      <c r="I77" s="967">
        <v>82</v>
      </c>
      <c r="J77" s="967"/>
      <c r="K77" s="967"/>
      <c r="L77" s="967"/>
      <c r="M77" s="967"/>
      <c r="N77" s="967"/>
      <c r="O77" s="967"/>
      <c r="P77" s="958"/>
      <c r="Q77" s="968"/>
    </row>
    <row r="78" spans="1:17" ht="14.4" customHeight="1" x14ac:dyDescent="0.3">
      <c r="A78" s="955" t="s">
        <v>6690</v>
      </c>
      <c r="B78" s="957" t="s">
        <v>6691</v>
      </c>
      <c r="C78" s="957" t="s">
        <v>5725</v>
      </c>
      <c r="D78" s="957" t="s">
        <v>6718</v>
      </c>
      <c r="E78" s="957" t="s">
        <v>6719</v>
      </c>
      <c r="F78" s="967">
        <v>3</v>
      </c>
      <c r="G78" s="967">
        <v>189</v>
      </c>
      <c r="H78" s="967">
        <v>1</v>
      </c>
      <c r="I78" s="967">
        <v>63</v>
      </c>
      <c r="J78" s="967">
        <v>4</v>
      </c>
      <c r="K78" s="967">
        <v>252</v>
      </c>
      <c r="L78" s="967">
        <v>1.3333333333333333</v>
      </c>
      <c r="M78" s="967">
        <v>63</v>
      </c>
      <c r="N78" s="967">
        <v>5</v>
      </c>
      <c r="O78" s="967">
        <v>315</v>
      </c>
      <c r="P78" s="958">
        <v>1.6666666666666667</v>
      </c>
      <c r="Q78" s="968">
        <v>63</v>
      </c>
    </row>
    <row r="79" spans="1:17" ht="14.4" customHeight="1" x14ac:dyDescent="0.3">
      <c r="A79" s="955" t="s">
        <v>6690</v>
      </c>
      <c r="B79" s="957" t="s">
        <v>6691</v>
      </c>
      <c r="C79" s="957" t="s">
        <v>5725</v>
      </c>
      <c r="D79" s="957" t="s">
        <v>6720</v>
      </c>
      <c r="E79" s="957" t="s">
        <v>6721</v>
      </c>
      <c r="F79" s="967">
        <v>26</v>
      </c>
      <c r="G79" s="967">
        <v>442</v>
      </c>
      <c r="H79" s="967">
        <v>1</v>
      </c>
      <c r="I79" s="967">
        <v>17</v>
      </c>
      <c r="J79" s="967">
        <v>28</v>
      </c>
      <c r="K79" s="967">
        <v>476</v>
      </c>
      <c r="L79" s="967">
        <v>1.0769230769230769</v>
      </c>
      <c r="M79" s="967">
        <v>17</v>
      </c>
      <c r="N79" s="967">
        <v>48</v>
      </c>
      <c r="O79" s="967">
        <v>816</v>
      </c>
      <c r="P79" s="958">
        <v>1.8461538461538463</v>
      </c>
      <c r="Q79" s="968">
        <v>17</v>
      </c>
    </row>
    <row r="80" spans="1:17" ht="14.4" customHeight="1" x14ac:dyDescent="0.3">
      <c r="A80" s="955" t="s">
        <v>6690</v>
      </c>
      <c r="B80" s="957" t="s">
        <v>6691</v>
      </c>
      <c r="C80" s="957" t="s">
        <v>5725</v>
      </c>
      <c r="D80" s="957" t="s">
        <v>6722</v>
      </c>
      <c r="E80" s="957" t="s">
        <v>6723</v>
      </c>
      <c r="F80" s="967">
        <v>2</v>
      </c>
      <c r="G80" s="967">
        <v>214</v>
      </c>
      <c r="H80" s="967">
        <v>1</v>
      </c>
      <c r="I80" s="967">
        <v>107</v>
      </c>
      <c r="J80" s="967"/>
      <c r="K80" s="967"/>
      <c r="L80" s="967"/>
      <c r="M80" s="967"/>
      <c r="N80" s="967"/>
      <c r="O80" s="967"/>
      <c r="P80" s="958"/>
      <c r="Q80" s="968"/>
    </row>
    <row r="81" spans="1:17" ht="14.4" customHeight="1" x14ac:dyDescent="0.3">
      <c r="A81" s="955" t="s">
        <v>6690</v>
      </c>
      <c r="B81" s="957" t="s">
        <v>6691</v>
      </c>
      <c r="C81" s="957" t="s">
        <v>5725</v>
      </c>
      <c r="D81" s="957" t="s">
        <v>6724</v>
      </c>
      <c r="E81" s="957" t="s">
        <v>6725</v>
      </c>
      <c r="F81" s="967"/>
      <c r="G81" s="967"/>
      <c r="H81" s="967"/>
      <c r="I81" s="967"/>
      <c r="J81" s="967">
        <v>5</v>
      </c>
      <c r="K81" s="967">
        <v>320</v>
      </c>
      <c r="L81" s="967"/>
      <c r="M81" s="967">
        <v>64</v>
      </c>
      <c r="N81" s="967">
        <v>4</v>
      </c>
      <c r="O81" s="967">
        <v>256</v>
      </c>
      <c r="P81" s="958"/>
      <c r="Q81" s="968">
        <v>64</v>
      </c>
    </row>
    <row r="82" spans="1:17" ht="14.4" customHeight="1" x14ac:dyDescent="0.3">
      <c r="A82" s="955" t="s">
        <v>6690</v>
      </c>
      <c r="B82" s="957" t="s">
        <v>6691</v>
      </c>
      <c r="C82" s="957" t="s">
        <v>5725</v>
      </c>
      <c r="D82" s="957" t="s">
        <v>6726</v>
      </c>
      <c r="E82" s="957" t="s">
        <v>6727</v>
      </c>
      <c r="F82" s="967">
        <v>3</v>
      </c>
      <c r="G82" s="967">
        <v>141</v>
      </c>
      <c r="H82" s="967">
        <v>1</v>
      </c>
      <c r="I82" s="967">
        <v>47</v>
      </c>
      <c r="J82" s="967">
        <v>2</v>
      </c>
      <c r="K82" s="967">
        <v>94</v>
      </c>
      <c r="L82" s="967">
        <v>0.66666666666666663</v>
      </c>
      <c r="M82" s="967">
        <v>47</v>
      </c>
      <c r="N82" s="967">
        <v>5</v>
      </c>
      <c r="O82" s="967">
        <v>235</v>
      </c>
      <c r="P82" s="958">
        <v>1.6666666666666667</v>
      </c>
      <c r="Q82" s="968">
        <v>47</v>
      </c>
    </row>
    <row r="83" spans="1:17" ht="14.4" customHeight="1" x14ac:dyDescent="0.3">
      <c r="A83" s="955" t="s">
        <v>6690</v>
      </c>
      <c r="B83" s="957" t="s">
        <v>6691</v>
      </c>
      <c r="C83" s="957" t="s">
        <v>5725</v>
      </c>
      <c r="D83" s="957" t="s">
        <v>6728</v>
      </c>
      <c r="E83" s="957" t="s">
        <v>6729</v>
      </c>
      <c r="F83" s="967">
        <v>20</v>
      </c>
      <c r="G83" s="967">
        <v>1200</v>
      </c>
      <c r="H83" s="967">
        <v>1</v>
      </c>
      <c r="I83" s="967">
        <v>60</v>
      </c>
      <c r="J83" s="967">
        <v>10</v>
      </c>
      <c r="K83" s="967">
        <v>600</v>
      </c>
      <c r="L83" s="967">
        <v>0.5</v>
      </c>
      <c r="M83" s="967">
        <v>60</v>
      </c>
      <c r="N83" s="967">
        <v>62</v>
      </c>
      <c r="O83" s="967">
        <v>3720</v>
      </c>
      <c r="P83" s="958">
        <v>3.1</v>
      </c>
      <c r="Q83" s="968">
        <v>60</v>
      </c>
    </row>
    <row r="84" spans="1:17" ht="14.4" customHeight="1" x14ac:dyDescent="0.3">
      <c r="A84" s="955" t="s">
        <v>6690</v>
      </c>
      <c r="B84" s="957" t="s">
        <v>6691</v>
      </c>
      <c r="C84" s="957" t="s">
        <v>5725</v>
      </c>
      <c r="D84" s="957" t="s">
        <v>6730</v>
      </c>
      <c r="E84" s="957" t="s">
        <v>6731</v>
      </c>
      <c r="F84" s="967">
        <v>149</v>
      </c>
      <c r="G84" s="967">
        <v>2831</v>
      </c>
      <c r="H84" s="967">
        <v>1</v>
      </c>
      <c r="I84" s="967">
        <v>19</v>
      </c>
      <c r="J84" s="967">
        <v>127</v>
      </c>
      <c r="K84" s="967">
        <v>2413</v>
      </c>
      <c r="L84" s="967">
        <v>0.8523489932885906</v>
      </c>
      <c r="M84" s="967">
        <v>19</v>
      </c>
      <c r="N84" s="967">
        <v>127</v>
      </c>
      <c r="O84" s="967">
        <v>2413</v>
      </c>
      <c r="P84" s="958">
        <v>0.8523489932885906</v>
      </c>
      <c r="Q84" s="968">
        <v>19</v>
      </c>
    </row>
    <row r="85" spans="1:17" ht="14.4" customHeight="1" x14ac:dyDescent="0.3">
      <c r="A85" s="955" t="s">
        <v>6690</v>
      </c>
      <c r="B85" s="957" t="s">
        <v>6691</v>
      </c>
      <c r="C85" s="957" t="s">
        <v>5725</v>
      </c>
      <c r="D85" s="957" t="s">
        <v>6732</v>
      </c>
      <c r="E85" s="957" t="s">
        <v>6733</v>
      </c>
      <c r="F85" s="967">
        <v>112</v>
      </c>
      <c r="G85" s="967">
        <v>162424</v>
      </c>
      <c r="H85" s="967">
        <v>1</v>
      </c>
      <c r="I85" s="967">
        <v>1450.2142857142858</v>
      </c>
      <c r="J85" s="967">
        <v>107</v>
      </c>
      <c r="K85" s="967">
        <v>155685</v>
      </c>
      <c r="L85" s="967">
        <v>0.95850982613406888</v>
      </c>
      <c r="M85" s="967">
        <v>1455</v>
      </c>
      <c r="N85" s="967">
        <v>101</v>
      </c>
      <c r="O85" s="967">
        <v>147763</v>
      </c>
      <c r="P85" s="958">
        <v>0.9097362458749938</v>
      </c>
      <c r="Q85" s="968">
        <v>1463</v>
      </c>
    </row>
    <row r="86" spans="1:17" ht="14.4" customHeight="1" x14ac:dyDescent="0.3">
      <c r="A86" s="955" t="s">
        <v>6690</v>
      </c>
      <c r="B86" s="957" t="s">
        <v>6691</v>
      </c>
      <c r="C86" s="957" t="s">
        <v>5725</v>
      </c>
      <c r="D86" s="957" t="s">
        <v>6734</v>
      </c>
      <c r="E86" s="957" t="s">
        <v>6735</v>
      </c>
      <c r="F86" s="967"/>
      <c r="G86" s="967"/>
      <c r="H86" s="967"/>
      <c r="I86" s="967"/>
      <c r="J86" s="967"/>
      <c r="K86" s="967"/>
      <c r="L86" s="967"/>
      <c r="M86" s="967"/>
      <c r="N86" s="967">
        <v>2</v>
      </c>
      <c r="O86" s="967">
        <v>784</v>
      </c>
      <c r="P86" s="958"/>
      <c r="Q86" s="968">
        <v>392</v>
      </c>
    </row>
    <row r="87" spans="1:17" ht="14.4" customHeight="1" x14ac:dyDescent="0.3">
      <c r="A87" s="955" t="s">
        <v>6690</v>
      </c>
      <c r="B87" s="957" t="s">
        <v>6691</v>
      </c>
      <c r="C87" s="957" t="s">
        <v>5725</v>
      </c>
      <c r="D87" s="957" t="s">
        <v>6736</v>
      </c>
      <c r="E87" s="957" t="s">
        <v>6737</v>
      </c>
      <c r="F87" s="967"/>
      <c r="G87" s="967"/>
      <c r="H87" s="967"/>
      <c r="I87" s="967"/>
      <c r="J87" s="967">
        <v>1</v>
      </c>
      <c r="K87" s="967">
        <v>462</v>
      </c>
      <c r="L87" s="967"/>
      <c r="M87" s="967">
        <v>462</v>
      </c>
      <c r="N87" s="967"/>
      <c r="O87" s="967"/>
      <c r="P87" s="958"/>
      <c r="Q87" s="968"/>
    </row>
    <row r="88" spans="1:17" ht="14.4" customHeight="1" x14ac:dyDescent="0.3">
      <c r="A88" s="955" t="s">
        <v>6690</v>
      </c>
      <c r="B88" s="957" t="s">
        <v>6691</v>
      </c>
      <c r="C88" s="957" t="s">
        <v>5725</v>
      </c>
      <c r="D88" s="957" t="s">
        <v>6738</v>
      </c>
      <c r="E88" s="957" t="s">
        <v>6739</v>
      </c>
      <c r="F88" s="967">
        <v>4</v>
      </c>
      <c r="G88" s="967">
        <v>1248</v>
      </c>
      <c r="H88" s="967">
        <v>1</v>
      </c>
      <c r="I88" s="967">
        <v>312</v>
      </c>
      <c r="J88" s="967">
        <v>2</v>
      </c>
      <c r="K88" s="967">
        <v>624</v>
      </c>
      <c r="L88" s="967">
        <v>0.5</v>
      </c>
      <c r="M88" s="967">
        <v>312</v>
      </c>
      <c r="N88" s="967">
        <v>9</v>
      </c>
      <c r="O88" s="967">
        <v>2817</v>
      </c>
      <c r="P88" s="958">
        <v>2.2572115384615383</v>
      </c>
      <c r="Q88" s="968">
        <v>313</v>
      </c>
    </row>
    <row r="89" spans="1:17" ht="14.4" customHeight="1" x14ac:dyDescent="0.3">
      <c r="A89" s="955" t="s">
        <v>6690</v>
      </c>
      <c r="B89" s="957" t="s">
        <v>6691</v>
      </c>
      <c r="C89" s="957" t="s">
        <v>5725</v>
      </c>
      <c r="D89" s="957" t="s">
        <v>6740</v>
      </c>
      <c r="E89" s="957" t="s">
        <v>6741</v>
      </c>
      <c r="F89" s="967">
        <v>9</v>
      </c>
      <c r="G89" s="967">
        <v>7668</v>
      </c>
      <c r="H89" s="967">
        <v>1</v>
      </c>
      <c r="I89" s="967">
        <v>852</v>
      </c>
      <c r="J89" s="967">
        <v>14</v>
      </c>
      <c r="K89" s="967">
        <v>11928</v>
      </c>
      <c r="L89" s="967">
        <v>1.5555555555555556</v>
      </c>
      <c r="M89" s="967">
        <v>852</v>
      </c>
      <c r="N89" s="967">
        <v>21</v>
      </c>
      <c r="O89" s="967">
        <v>17913</v>
      </c>
      <c r="P89" s="958">
        <v>2.3360719874804383</v>
      </c>
      <c r="Q89" s="968">
        <v>853</v>
      </c>
    </row>
    <row r="90" spans="1:17" ht="14.4" customHeight="1" x14ac:dyDescent="0.3">
      <c r="A90" s="955" t="s">
        <v>6690</v>
      </c>
      <c r="B90" s="957" t="s">
        <v>6691</v>
      </c>
      <c r="C90" s="957" t="s">
        <v>5725</v>
      </c>
      <c r="D90" s="957" t="s">
        <v>6742</v>
      </c>
      <c r="E90" s="957" t="s">
        <v>6743</v>
      </c>
      <c r="F90" s="967"/>
      <c r="G90" s="967"/>
      <c r="H90" s="967"/>
      <c r="I90" s="967"/>
      <c r="J90" s="967"/>
      <c r="K90" s="967"/>
      <c r="L90" s="967"/>
      <c r="M90" s="967"/>
      <c r="N90" s="967">
        <v>13</v>
      </c>
      <c r="O90" s="967">
        <v>2431</v>
      </c>
      <c r="P90" s="958"/>
      <c r="Q90" s="968">
        <v>187</v>
      </c>
    </row>
    <row r="91" spans="1:17" ht="14.4" customHeight="1" x14ac:dyDescent="0.3">
      <c r="A91" s="955" t="s">
        <v>6690</v>
      </c>
      <c r="B91" s="957" t="s">
        <v>6691</v>
      </c>
      <c r="C91" s="957" t="s">
        <v>5725</v>
      </c>
      <c r="D91" s="957" t="s">
        <v>6744</v>
      </c>
      <c r="E91" s="957" t="s">
        <v>6745</v>
      </c>
      <c r="F91" s="967">
        <v>3</v>
      </c>
      <c r="G91" s="967">
        <v>496</v>
      </c>
      <c r="H91" s="967">
        <v>1</v>
      </c>
      <c r="I91" s="967">
        <v>165.33333333333334</v>
      </c>
      <c r="J91" s="967">
        <v>1</v>
      </c>
      <c r="K91" s="967">
        <v>166</v>
      </c>
      <c r="L91" s="967">
        <v>0.33467741935483869</v>
      </c>
      <c r="M91" s="967">
        <v>166</v>
      </c>
      <c r="N91" s="967">
        <v>12</v>
      </c>
      <c r="O91" s="967">
        <v>2004</v>
      </c>
      <c r="P91" s="958">
        <v>4.040322580645161</v>
      </c>
      <c r="Q91" s="968">
        <v>167</v>
      </c>
    </row>
    <row r="92" spans="1:17" ht="14.4" customHeight="1" x14ac:dyDescent="0.3">
      <c r="A92" s="955" t="s">
        <v>6690</v>
      </c>
      <c r="B92" s="957" t="s">
        <v>6691</v>
      </c>
      <c r="C92" s="957" t="s">
        <v>5725</v>
      </c>
      <c r="D92" s="957" t="s">
        <v>6746</v>
      </c>
      <c r="E92" s="957" t="s">
        <v>6747</v>
      </c>
      <c r="F92" s="967">
        <v>1</v>
      </c>
      <c r="G92" s="967">
        <v>308</v>
      </c>
      <c r="H92" s="967">
        <v>1</v>
      </c>
      <c r="I92" s="967">
        <v>308</v>
      </c>
      <c r="J92" s="967"/>
      <c r="K92" s="967"/>
      <c r="L92" s="967"/>
      <c r="M92" s="967"/>
      <c r="N92" s="967">
        <v>2</v>
      </c>
      <c r="O92" s="967">
        <v>620</v>
      </c>
      <c r="P92" s="958">
        <v>2.0129870129870131</v>
      </c>
      <c r="Q92" s="968">
        <v>310</v>
      </c>
    </row>
    <row r="93" spans="1:17" ht="14.4" customHeight="1" x14ac:dyDescent="0.3">
      <c r="A93" s="955" t="s">
        <v>6690</v>
      </c>
      <c r="B93" s="957" t="s">
        <v>6691</v>
      </c>
      <c r="C93" s="957" t="s">
        <v>5725</v>
      </c>
      <c r="D93" s="957" t="s">
        <v>6748</v>
      </c>
      <c r="E93" s="957" t="s">
        <v>6749</v>
      </c>
      <c r="F93" s="967">
        <v>2</v>
      </c>
      <c r="G93" s="967">
        <v>2428</v>
      </c>
      <c r="H93" s="967">
        <v>1</v>
      </c>
      <c r="I93" s="967">
        <v>1214</v>
      </c>
      <c r="J93" s="967">
        <v>2</v>
      </c>
      <c r="K93" s="967">
        <v>2432</v>
      </c>
      <c r="L93" s="967">
        <v>1.0016474464579901</v>
      </c>
      <c r="M93" s="967">
        <v>1216</v>
      </c>
      <c r="N93" s="967">
        <v>2</v>
      </c>
      <c r="O93" s="967">
        <v>2442</v>
      </c>
      <c r="P93" s="958">
        <v>1.0057660626029654</v>
      </c>
      <c r="Q93" s="968">
        <v>1221</v>
      </c>
    </row>
    <row r="94" spans="1:17" ht="14.4" customHeight="1" x14ac:dyDescent="0.3">
      <c r="A94" s="955" t="s">
        <v>6690</v>
      </c>
      <c r="B94" s="957" t="s">
        <v>6691</v>
      </c>
      <c r="C94" s="957" t="s">
        <v>5725</v>
      </c>
      <c r="D94" s="957" t="s">
        <v>6750</v>
      </c>
      <c r="E94" s="957" t="s">
        <v>6751</v>
      </c>
      <c r="F94" s="967">
        <v>2</v>
      </c>
      <c r="G94" s="967">
        <v>1570</v>
      </c>
      <c r="H94" s="967">
        <v>1</v>
      </c>
      <c r="I94" s="967">
        <v>785</v>
      </c>
      <c r="J94" s="967">
        <v>12</v>
      </c>
      <c r="K94" s="967">
        <v>9432</v>
      </c>
      <c r="L94" s="967">
        <v>6.0076433121019113</v>
      </c>
      <c r="M94" s="967">
        <v>786</v>
      </c>
      <c r="N94" s="967">
        <v>15</v>
      </c>
      <c r="O94" s="967">
        <v>11805</v>
      </c>
      <c r="P94" s="958">
        <v>7.5191082802547768</v>
      </c>
      <c r="Q94" s="968">
        <v>787</v>
      </c>
    </row>
    <row r="95" spans="1:17" ht="14.4" customHeight="1" x14ac:dyDescent="0.3">
      <c r="A95" s="955" t="s">
        <v>6690</v>
      </c>
      <c r="B95" s="957" t="s">
        <v>6691</v>
      </c>
      <c r="C95" s="957" t="s">
        <v>5725</v>
      </c>
      <c r="D95" s="957" t="s">
        <v>6752</v>
      </c>
      <c r="E95" s="957" t="s">
        <v>6753</v>
      </c>
      <c r="F95" s="967">
        <v>1</v>
      </c>
      <c r="G95" s="967">
        <v>188</v>
      </c>
      <c r="H95" s="967">
        <v>1</v>
      </c>
      <c r="I95" s="967">
        <v>188</v>
      </c>
      <c r="J95" s="967">
        <v>4</v>
      </c>
      <c r="K95" s="967">
        <v>752</v>
      </c>
      <c r="L95" s="967">
        <v>4</v>
      </c>
      <c r="M95" s="967">
        <v>188</v>
      </c>
      <c r="N95" s="967">
        <v>6</v>
      </c>
      <c r="O95" s="967">
        <v>1134</v>
      </c>
      <c r="P95" s="958">
        <v>6.0319148936170217</v>
      </c>
      <c r="Q95" s="968">
        <v>189</v>
      </c>
    </row>
    <row r="96" spans="1:17" ht="14.4" customHeight="1" x14ac:dyDescent="0.3">
      <c r="A96" s="955" t="s">
        <v>6690</v>
      </c>
      <c r="B96" s="957" t="s">
        <v>6691</v>
      </c>
      <c r="C96" s="957" t="s">
        <v>5725</v>
      </c>
      <c r="D96" s="957" t="s">
        <v>6754</v>
      </c>
      <c r="E96" s="957" t="s">
        <v>6755</v>
      </c>
      <c r="F96" s="967"/>
      <c r="G96" s="967"/>
      <c r="H96" s="967"/>
      <c r="I96" s="967"/>
      <c r="J96" s="967">
        <v>2</v>
      </c>
      <c r="K96" s="967">
        <v>726</v>
      </c>
      <c r="L96" s="967"/>
      <c r="M96" s="967">
        <v>363</v>
      </c>
      <c r="N96" s="967">
        <v>1</v>
      </c>
      <c r="O96" s="967">
        <v>364</v>
      </c>
      <c r="P96" s="958"/>
      <c r="Q96" s="968">
        <v>364</v>
      </c>
    </row>
    <row r="97" spans="1:17" ht="14.4" customHeight="1" x14ac:dyDescent="0.3">
      <c r="A97" s="955" t="s">
        <v>6690</v>
      </c>
      <c r="B97" s="957" t="s">
        <v>6691</v>
      </c>
      <c r="C97" s="957" t="s">
        <v>5725</v>
      </c>
      <c r="D97" s="957" t="s">
        <v>6756</v>
      </c>
      <c r="E97" s="957" t="s">
        <v>6757</v>
      </c>
      <c r="F97" s="967">
        <v>64</v>
      </c>
      <c r="G97" s="967">
        <v>14577</v>
      </c>
      <c r="H97" s="967">
        <v>1</v>
      </c>
      <c r="I97" s="967">
        <v>227.765625</v>
      </c>
      <c r="J97" s="967">
        <v>63</v>
      </c>
      <c r="K97" s="967">
        <v>14364</v>
      </c>
      <c r="L97" s="967">
        <v>0.98538793990533036</v>
      </c>
      <c r="M97" s="967">
        <v>228</v>
      </c>
      <c r="N97" s="967">
        <v>42</v>
      </c>
      <c r="O97" s="967">
        <v>9618</v>
      </c>
      <c r="P97" s="958">
        <v>0.65980654455649312</v>
      </c>
      <c r="Q97" s="968">
        <v>229</v>
      </c>
    </row>
    <row r="98" spans="1:17" ht="14.4" customHeight="1" x14ac:dyDescent="0.3">
      <c r="A98" s="955" t="s">
        <v>6690</v>
      </c>
      <c r="B98" s="957" t="s">
        <v>6691</v>
      </c>
      <c r="C98" s="957" t="s">
        <v>5725</v>
      </c>
      <c r="D98" s="957" t="s">
        <v>6758</v>
      </c>
      <c r="E98" s="957" t="s">
        <v>6759</v>
      </c>
      <c r="F98" s="967"/>
      <c r="G98" s="967"/>
      <c r="H98" s="967"/>
      <c r="I98" s="967"/>
      <c r="J98" s="967">
        <v>1</v>
      </c>
      <c r="K98" s="967">
        <v>158</v>
      </c>
      <c r="L98" s="967"/>
      <c r="M98" s="967">
        <v>158</v>
      </c>
      <c r="N98" s="967">
        <v>1</v>
      </c>
      <c r="O98" s="967">
        <v>159</v>
      </c>
      <c r="P98" s="958"/>
      <c r="Q98" s="968">
        <v>159</v>
      </c>
    </row>
    <row r="99" spans="1:17" ht="14.4" customHeight="1" x14ac:dyDescent="0.3">
      <c r="A99" s="955" t="s">
        <v>6690</v>
      </c>
      <c r="B99" s="957" t="s">
        <v>6691</v>
      </c>
      <c r="C99" s="957" t="s">
        <v>5725</v>
      </c>
      <c r="D99" s="957" t="s">
        <v>6760</v>
      </c>
      <c r="E99" s="957" t="s">
        <v>6761</v>
      </c>
      <c r="F99" s="967"/>
      <c r="G99" s="967"/>
      <c r="H99" s="967"/>
      <c r="I99" s="967"/>
      <c r="J99" s="967"/>
      <c r="K99" s="967"/>
      <c r="L99" s="967"/>
      <c r="M99" s="967"/>
      <c r="N99" s="967">
        <v>3</v>
      </c>
      <c r="O99" s="967">
        <v>1386</v>
      </c>
      <c r="P99" s="958"/>
      <c r="Q99" s="968">
        <v>462</v>
      </c>
    </row>
    <row r="100" spans="1:17" ht="14.4" customHeight="1" x14ac:dyDescent="0.3">
      <c r="A100" s="955" t="s">
        <v>6690</v>
      </c>
      <c r="B100" s="957" t="s">
        <v>6691</v>
      </c>
      <c r="C100" s="957" t="s">
        <v>5725</v>
      </c>
      <c r="D100" s="957" t="s">
        <v>6762</v>
      </c>
      <c r="E100" s="957" t="s">
        <v>6763</v>
      </c>
      <c r="F100" s="967">
        <v>8</v>
      </c>
      <c r="G100" s="967">
        <v>4487</v>
      </c>
      <c r="H100" s="967">
        <v>1</v>
      </c>
      <c r="I100" s="967">
        <v>560.875</v>
      </c>
      <c r="J100" s="967">
        <v>14</v>
      </c>
      <c r="K100" s="967">
        <v>7854</v>
      </c>
      <c r="L100" s="967">
        <v>1.750390015600624</v>
      </c>
      <c r="M100" s="967">
        <v>561</v>
      </c>
      <c r="N100" s="967">
        <v>12</v>
      </c>
      <c r="O100" s="967">
        <v>6744</v>
      </c>
      <c r="P100" s="958">
        <v>1.5030086917762424</v>
      </c>
      <c r="Q100" s="968">
        <v>562</v>
      </c>
    </row>
    <row r="101" spans="1:17" ht="14.4" customHeight="1" x14ac:dyDescent="0.3">
      <c r="A101" s="955" t="s">
        <v>6690</v>
      </c>
      <c r="B101" s="957" t="s">
        <v>6691</v>
      </c>
      <c r="C101" s="957" t="s">
        <v>5725</v>
      </c>
      <c r="D101" s="957" t="s">
        <v>6764</v>
      </c>
      <c r="E101" s="957" t="s">
        <v>6765</v>
      </c>
      <c r="F101" s="967">
        <v>3</v>
      </c>
      <c r="G101" s="967">
        <v>395</v>
      </c>
      <c r="H101" s="967">
        <v>1</v>
      </c>
      <c r="I101" s="967">
        <v>131.66666666666666</v>
      </c>
      <c r="J101" s="967">
        <v>2</v>
      </c>
      <c r="K101" s="967">
        <v>264</v>
      </c>
      <c r="L101" s="967">
        <v>0.66835443037974684</v>
      </c>
      <c r="M101" s="967">
        <v>132</v>
      </c>
      <c r="N101" s="967">
        <v>4</v>
      </c>
      <c r="O101" s="967">
        <v>532</v>
      </c>
      <c r="P101" s="958">
        <v>1.3468354430379748</v>
      </c>
      <c r="Q101" s="968">
        <v>133</v>
      </c>
    </row>
    <row r="102" spans="1:17" ht="14.4" customHeight="1" x14ac:dyDescent="0.3">
      <c r="A102" s="955" t="s">
        <v>6690</v>
      </c>
      <c r="B102" s="957" t="s">
        <v>6691</v>
      </c>
      <c r="C102" s="957" t="s">
        <v>5725</v>
      </c>
      <c r="D102" s="957" t="s">
        <v>6766</v>
      </c>
      <c r="E102" s="957" t="s">
        <v>6767</v>
      </c>
      <c r="F102" s="967"/>
      <c r="G102" s="967"/>
      <c r="H102" s="967"/>
      <c r="I102" s="967"/>
      <c r="J102" s="967">
        <v>2</v>
      </c>
      <c r="K102" s="967">
        <v>826</v>
      </c>
      <c r="L102" s="967"/>
      <c r="M102" s="967">
        <v>413</v>
      </c>
      <c r="N102" s="967">
        <v>1</v>
      </c>
      <c r="O102" s="967">
        <v>414</v>
      </c>
      <c r="P102" s="958"/>
      <c r="Q102" s="968">
        <v>414</v>
      </c>
    </row>
    <row r="103" spans="1:17" ht="14.4" customHeight="1" x14ac:dyDescent="0.3">
      <c r="A103" s="955" t="s">
        <v>6690</v>
      </c>
      <c r="B103" s="957" t="s">
        <v>6691</v>
      </c>
      <c r="C103" s="957" t="s">
        <v>5725</v>
      </c>
      <c r="D103" s="957" t="s">
        <v>6768</v>
      </c>
      <c r="E103" s="957" t="s">
        <v>6769</v>
      </c>
      <c r="F103" s="967">
        <v>1</v>
      </c>
      <c r="G103" s="967">
        <v>940</v>
      </c>
      <c r="H103" s="967">
        <v>1</v>
      </c>
      <c r="I103" s="967">
        <v>940</v>
      </c>
      <c r="J103" s="967"/>
      <c r="K103" s="967"/>
      <c r="L103" s="967"/>
      <c r="M103" s="967"/>
      <c r="N103" s="967"/>
      <c r="O103" s="967"/>
      <c r="P103" s="958"/>
      <c r="Q103" s="968"/>
    </row>
    <row r="104" spans="1:17" ht="14.4" customHeight="1" x14ac:dyDescent="0.3">
      <c r="A104" s="955" t="s">
        <v>6690</v>
      </c>
      <c r="B104" s="957" t="s">
        <v>6691</v>
      </c>
      <c r="C104" s="957" t="s">
        <v>5725</v>
      </c>
      <c r="D104" s="957" t="s">
        <v>6770</v>
      </c>
      <c r="E104" s="957" t="s">
        <v>6771</v>
      </c>
      <c r="F104" s="967"/>
      <c r="G104" s="967"/>
      <c r="H104" s="967"/>
      <c r="I104" s="967"/>
      <c r="J104" s="967">
        <v>2</v>
      </c>
      <c r="K104" s="967">
        <v>790</v>
      </c>
      <c r="L104" s="967"/>
      <c r="M104" s="967">
        <v>395</v>
      </c>
      <c r="N104" s="967">
        <v>1</v>
      </c>
      <c r="O104" s="967">
        <v>396</v>
      </c>
      <c r="P104" s="958"/>
      <c r="Q104" s="968">
        <v>396</v>
      </c>
    </row>
    <row r="105" spans="1:17" ht="14.4" customHeight="1" x14ac:dyDescent="0.3">
      <c r="A105" s="955" t="s">
        <v>6690</v>
      </c>
      <c r="B105" s="957" t="s">
        <v>6691</v>
      </c>
      <c r="C105" s="957" t="s">
        <v>5725</v>
      </c>
      <c r="D105" s="957" t="s">
        <v>6772</v>
      </c>
      <c r="E105" s="957" t="s">
        <v>6773</v>
      </c>
      <c r="F105" s="967">
        <v>122</v>
      </c>
      <c r="G105" s="967">
        <v>3632</v>
      </c>
      <c r="H105" s="967">
        <v>1</v>
      </c>
      <c r="I105" s="967">
        <v>29.770491803278688</v>
      </c>
      <c r="J105" s="967">
        <v>109</v>
      </c>
      <c r="K105" s="967">
        <v>3270</v>
      </c>
      <c r="L105" s="967">
        <v>0.90033039647577096</v>
      </c>
      <c r="M105" s="967">
        <v>30</v>
      </c>
      <c r="N105" s="967">
        <v>176</v>
      </c>
      <c r="O105" s="967">
        <v>5280</v>
      </c>
      <c r="P105" s="958">
        <v>1.4537444933920705</v>
      </c>
      <c r="Q105" s="968">
        <v>30</v>
      </c>
    </row>
    <row r="106" spans="1:17" ht="14.4" customHeight="1" x14ac:dyDescent="0.3">
      <c r="A106" s="955" t="s">
        <v>6690</v>
      </c>
      <c r="B106" s="957" t="s">
        <v>6691</v>
      </c>
      <c r="C106" s="957" t="s">
        <v>5725</v>
      </c>
      <c r="D106" s="957" t="s">
        <v>6774</v>
      </c>
      <c r="E106" s="957" t="s">
        <v>6775</v>
      </c>
      <c r="F106" s="967">
        <v>20</v>
      </c>
      <c r="G106" s="967">
        <v>1000</v>
      </c>
      <c r="H106" s="967">
        <v>1</v>
      </c>
      <c r="I106" s="967">
        <v>50</v>
      </c>
      <c r="J106" s="967">
        <v>11</v>
      </c>
      <c r="K106" s="967">
        <v>550</v>
      </c>
      <c r="L106" s="967">
        <v>0.55000000000000004</v>
      </c>
      <c r="M106" s="967">
        <v>50</v>
      </c>
      <c r="N106" s="967">
        <v>64</v>
      </c>
      <c r="O106" s="967">
        <v>3200</v>
      </c>
      <c r="P106" s="958">
        <v>3.2</v>
      </c>
      <c r="Q106" s="968">
        <v>50</v>
      </c>
    </row>
    <row r="107" spans="1:17" ht="14.4" customHeight="1" x14ac:dyDescent="0.3">
      <c r="A107" s="955" t="s">
        <v>6690</v>
      </c>
      <c r="B107" s="957" t="s">
        <v>6691</v>
      </c>
      <c r="C107" s="957" t="s">
        <v>5725</v>
      </c>
      <c r="D107" s="957" t="s">
        <v>6776</v>
      </c>
      <c r="E107" s="957" t="s">
        <v>6777</v>
      </c>
      <c r="F107" s="967">
        <v>731</v>
      </c>
      <c r="G107" s="967">
        <v>8772</v>
      </c>
      <c r="H107" s="967">
        <v>1</v>
      </c>
      <c r="I107" s="967">
        <v>12</v>
      </c>
      <c r="J107" s="967">
        <v>709</v>
      </c>
      <c r="K107" s="967">
        <v>8508</v>
      </c>
      <c r="L107" s="967">
        <v>0.96990424076607384</v>
      </c>
      <c r="M107" s="967">
        <v>12</v>
      </c>
      <c r="N107" s="967">
        <v>717</v>
      </c>
      <c r="O107" s="967">
        <v>8604</v>
      </c>
      <c r="P107" s="958">
        <v>0.98084815321477425</v>
      </c>
      <c r="Q107" s="968">
        <v>12</v>
      </c>
    </row>
    <row r="108" spans="1:17" ht="14.4" customHeight="1" x14ac:dyDescent="0.3">
      <c r="A108" s="955" t="s">
        <v>6690</v>
      </c>
      <c r="B108" s="957" t="s">
        <v>6691</v>
      </c>
      <c r="C108" s="957" t="s">
        <v>5725</v>
      </c>
      <c r="D108" s="957" t="s">
        <v>6778</v>
      </c>
      <c r="E108" s="957" t="s">
        <v>6779</v>
      </c>
      <c r="F108" s="967">
        <v>61</v>
      </c>
      <c r="G108" s="967">
        <v>11090</v>
      </c>
      <c r="H108" s="967">
        <v>1</v>
      </c>
      <c r="I108" s="967">
        <v>181.80327868852459</v>
      </c>
      <c r="J108" s="967">
        <v>63</v>
      </c>
      <c r="K108" s="967">
        <v>11466</v>
      </c>
      <c r="L108" s="967">
        <v>1.0339044183949504</v>
      </c>
      <c r="M108" s="967">
        <v>182</v>
      </c>
      <c r="N108" s="967">
        <v>95</v>
      </c>
      <c r="O108" s="967">
        <v>17385</v>
      </c>
      <c r="P108" s="958">
        <v>1.5676284941388638</v>
      </c>
      <c r="Q108" s="968">
        <v>183</v>
      </c>
    </row>
    <row r="109" spans="1:17" ht="14.4" customHeight="1" x14ac:dyDescent="0.3">
      <c r="A109" s="955" t="s">
        <v>6690</v>
      </c>
      <c r="B109" s="957" t="s">
        <v>6691</v>
      </c>
      <c r="C109" s="957" t="s">
        <v>5725</v>
      </c>
      <c r="D109" s="957" t="s">
        <v>6780</v>
      </c>
      <c r="E109" s="957" t="s">
        <v>6781</v>
      </c>
      <c r="F109" s="967">
        <v>22</v>
      </c>
      <c r="G109" s="967">
        <v>1580</v>
      </c>
      <c r="H109" s="967">
        <v>1</v>
      </c>
      <c r="I109" s="967">
        <v>71.818181818181813</v>
      </c>
      <c r="J109" s="967">
        <v>37</v>
      </c>
      <c r="K109" s="967">
        <v>2664</v>
      </c>
      <c r="L109" s="967">
        <v>1.6860759493670887</v>
      </c>
      <c r="M109" s="967">
        <v>72</v>
      </c>
      <c r="N109" s="967">
        <v>33</v>
      </c>
      <c r="O109" s="967">
        <v>2409</v>
      </c>
      <c r="P109" s="958">
        <v>1.5246835443037974</v>
      </c>
      <c r="Q109" s="968">
        <v>73</v>
      </c>
    </row>
    <row r="110" spans="1:17" ht="14.4" customHeight="1" x14ac:dyDescent="0.3">
      <c r="A110" s="955" t="s">
        <v>6690</v>
      </c>
      <c r="B110" s="957" t="s">
        <v>6691</v>
      </c>
      <c r="C110" s="957" t="s">
        <v>5725</v>
      </c>
      <c r="D110" s="957" t="s">
        <v>6782</v>
      </c>
      <c r="E110" s="957" t="s">
        <v>6783</v>
      </c>
      <c r="F110" s="967">
        <v>31</v>
      </c>
      <c r="G110" s="967">
        <v>5667</v>
      </c>
      <c r="H110" s="967">
        <v>1</v>
      </c>
      <c r="I110" s="967">
        <v>182.80645161290323</v>
      </c>
      <c r="J110" s="967">
        <v>37</v>
      </c>
      <c r="K110" s="967">
        <v>6771</v>
      </c>
      <c r="L110" s="967">
        <v>1.1948120698782425</v>
      </c>
      <c r="M110" s="967">
        <v>183</v>
      </c>
      <c r="N110" s="967">
        <v>24</v>
      </c>
      <c r="O110" s="967">
        <v>4416</v>
      </c>
      <c r="P110" s="958">
        <v>0.77924827951296982</v>
      </c>
      <c r="Q110" s="968">
        <v>184</v>
      </c>
    </row>
    <row r="111" spans="1:17" ht="14.4" customHeight="1" x14ac:dyDescent="0.3">
      <c r="A111" s="955" t="s">
        <v>6690</v>
      </c>
      <c r="B111" s="957" t="s">
        <v>6691</v>
      </c>
      <c r="C111" s="957" t="s">
        <v>5725</v>
      </c>
      <c r="D111" s="957" t="s">
        <v>6784</v>
      </c>
      <c r="E111" s="957" t="s">
        <v>6785</v>
      </c>
      <c r="F111" s="967"/>
      <c r="G111" s="967"/>
      <c r="H111" s="967"/>
      <c r="I111" s="967"/>
      <c r="J111" s="967"/>
      <c r="K111" s="967"/>
      <c r="L111" s="967"/>
      <c r="M111" s="967"/>
      <c r="N111" s="967">
        <v>1</v>
      </c>
      <c r="O111" s="967">
        <v>1283</v>
      </c>
      <c r="P111" s="958"/>
      <c r="Q111" s="968">
        <v>1283</v>
      </c>
    </row>
    <row r="112" spans="1:17" ht="14.4" customHeight="1" x14ac:dyDescent="0.3">
      <c r="A112" s="955" t="s">
        <v>6690</v>
      </c>
      <c r="B112" s="957" t="s">
        <v>6691</v>
      </c>
      <c r="C112" s="957" t="s">
        <v>5725</v>
      </c>
      <c r="D112" s="957" t="s">
        <v>6786</v>
      </c>
      <c r="E112" s="957" t="s">
        <v>6787</v>
      </c>
      <c r="F112" s="967">
        <v>1511</v>
      </c>
      <c r="G112" s="967">
        <v>223259</v>
      </c>
      <c r="H112" s="967">
        <v>1</v>
      </c>
      <c r="I112" s="967">
        <v>147.7557908669755</v>
      </c>
      <c r="J112" s="967">
        <v>1503</v>
      </c>
      <c r="K112" s="967">
        <v>222444</v>
      </c>
      <c r="L112" s="967">
        <v>0.99634953126189763</v>
      </c>
      <c r="M112" s="967">
        <v>148</v>
      </c>
      <c r="N112" s="967">
        <v>1765</v>
      </c>
      <c r="O112" s="967">
        <v>262985</v>
      </c>
      <c r="P112" s="958">
        <v>1.1779368356930739</v>
      </c>
      <c r="Q112" s="968">
        <v>149</v>
      </c>
    </row>
    <row r="113" spans="1:17" ht="14.4" customHeight="1" x14ac:dyDescent="0.3">
      <c r="A113" s="955" t="s">
        <v>6690</v>
      </c>
      <c r="B113" s="957" t="s">
        <v>6691</v>
      </c>
      <c r="C113" s="957" t="s">
        <v>5725</v>
      </c>
      <c r="D113" s="957" t="s">
        <v>6788</v>
      </c>
      <c r="E113" s="957" t="s">
        <v>6789</v>
      </c>
      <c r="F113" s="967">
        <v>132</v>
      </c>
      <c r="G113" s="967">
        <v>3932</v>
      </c>
      <c r="H113" s="967">
        <v>1</v>
      </c>
      <c r="I113" s="967">
        <v>29.787878787878789</v>
      </c>
      <c r="J113" s="967">
        <v>116</v>
      </c>
      <c r="K113" s="967">
        <v>3480</v>
      </c>
      <c r="L113" s="967">
        <v>0.88504577822990849</v>
      </c>
      <c r="M113" s="967">
        <v>30</v>
      </c>
      <c r="N113" s="967">
        <v>186</v>
      </c>
      <c r="O113" s="967">
        <v>5580</v>
      </c>
      <c r="P113" s="958">
        <v>1.4191251271617498</v>
      </c>
      <c r="Q113" s="968">
        <v>30</v>
      </c>
    </row>
    <row r="114" spans="1:17" ht="14.4" customHeight="1" x14ac:dyDescent="0.3">
      <c r="A114" s="955" t="s">
        <v>6690</v>
      </c>
      <c r="B114" s="957" t="s">
        <v>6691</v>
      </c>
      <c r="C114" s="957" t="s">
        <v>5725</v>
      </c>
      <c r="D114" s="957" t="s">
        <v>6790</v>
      </c>
      <c r="E114" s="957" t="s">
        <v>6791</v>
      </c>
      <c r="F114" s="967">
        <v>46</v>
      </c>
      <c r="G114" s="967">
        <v>1426</v>
      </c>
      <c r="H114" s="967">
        <v>1</v>
      </c>
      <c r="I114" s="967">
        <v>31</v>
      </c>
      <c r="J114" s="967">
        <v>42</v>
      </c>
      <c r="K114" s="967">
        <v>1302</v>
      </c>
      <c r="L114" s="967">
        <v>0.91304347826086951</v>
      </c>
      <c r="M114" s="967">
        <v>31</v>
      </c>
      <c r="N114" s="967">
        <v>84</v>
      </c>
      <c r="O114" s="967">
        <v>2604</v>
      </c>
      <c r="P114" s="958">
        <v>1.826086956521739</v>
      </c>
      <c r="Q114" s="968">
        <v>31</v>
      </c>
    </row>
    <row r="115" spans="1:17" ht="14.4" customHeight="1" x14ac:dyDescent="0.3">
      <c r="A115" s="955" t="s">
        <v>6690</v>
      </c>
      <c r="B115" s="957" t="s">
        <v>6691</v>
      </c>
      <c r="C115" s="957" t="s">
        <v>5725</v>
      </c>
      <c r="D115" s="957" t="s">
        <v>6792</v>
      </c>
      <c r="E115" s="957" t="s">
        <v>6793</v>
      </c>
      <c r="F115" s="967">
        <v>56</v>
      </c>
      <c r="G115" s="967">
        <v>1512</v>
      </c>
      <c r="H115" s="967">
        <v>1</v>
      </c>
      <c r="I115" s="967">
        <v>27</v>
      </c>
      <c r="J115" s="967">
        <v>47</v>
      </c>
      <c r="K115" s="967">
        <v>1269</v>
      </c>
      <c r="L115" s="967">
        <v>0.8392857142857143</v>
      </c>
      <c r="M115" s="967">
        <v>27</v>
      </c>
      <c r="N115" s="967">
        <v>95</v>
      </c>
      <c r="O115" s="967">
        <v>2565</v>
      </c>
      <c r="P115" s="958">
        <v>1.6964285714285714</v>
      </c>
      <c r="Q115" s="968">
        <v>27</v>
      </c>
    </row>
    <row r="116" spans="1:17" ht="14.4" customHeight="1" x14ac:dyDescent="0.3">
      <c r="A116" s="955" t="s">
        <v>6690</v>
      </c>
      <c r="B116" s="957" t="s">
        <v>6691</v>
      </c>
      <c r="C116" s="957" t="s">
        <v>5725</v>
      </c>
      <c r="D116" s="957" t="s">
        <v>6794</v>
      </c>
      <c r="E116" s="957" t="s">
        <v>6795</v>
      </c>
      <c r="F116" s="967">
        <v>19</v>
      </c>
      <c r="G116" s="967">
        <v>4833</v>
      </c>
      <c r="H116" s="967">
        <v>1</v>
      </c>
      <c r="I116" s="967">
        <v>254.36842105263159</v>
      </c>
      <c r="J116" s="967">
        <v>14</v>
      </c>
      <c r="K116" s="967">
        <v>3570</v>
      </c>
      <c r="L116" s="967">
        <v>0.73867163252638113</v>
      </c>
      <c r="M116" s="967">
        <v>255</v>
      </c>
      <c r="N116" s="967">
        <v>14</v>
      </c>
      <c r="O116" s="967">
        <v>3584</v>
      </c>
      <c r="P116" s="958">
        <v>0.74156838402648462</v>
      </c>
      <c r="Q116" s="968">
        <v>256</v>
      </c>
    </row>
    <row r="117" spans="1:17" ht="14.4" customHeight="1" x14ac:dyDescent="0.3">
      <c r="A117" s="955" t="s">
        <v>6690</v>
      </c>
      <c r="B117" s="957" t="s">
        <v>6691</v>
      </c>
      <c r="C117" s="957" t="s">
        <v>5725</v>
      </c>
      <c r="D117" s="957" t="s">
        <v>6796</v>
      </c>
      <c r="E117" s="957" t="s">
        <v>6797</v>
      </c>
      <c r="F117" s="967">
        <v>5</v>
      </c>
      <c r="G117" s="967">
        <v>110</v>
      </c>
      <c r="H117" s="967">
        <v>1</v>
      </c>
      <c r="I117" s="967">
        <v>22</v>
      </c>
      <c r="J117" s="967">
        <v>11</v>
      </c>
      <c r="K117" s="967">
        <v>242</v>
      </c>
      <c r="L117" s="967">
        <v>2.2000000000000002</v>
      </c>
      <c r="M117" s="967">
        <v>22</v>
      </c>
      <c r="N117" s="967">
        <v>13</v>
      </c>
      <c r="O117" s="967">
        <v>286</v>
      </c>
      <c r="P117" s="958">
        <v>2.6</v>
      </c>
      <c r="Q117" s="968">
        <v>22</v>
      </c>
    </row>
    <row r="118" spans="1:17" ht="14.4" customHeight="1" x14ac:dyDescent="0.3">
      <c r="A118" s="955" t="s">
        <v>6690</v>
      </c>
      <c r="B118" s="957" t="s">
        <v>6691</v>
      </c>
      <c r="C118" s="957" t="s">
        <v>5725</v>
      </c>
      <c r="D118" s="957" t="s">
        <v>6798</v>
      </c>
      <c r="E118" s="957" t="s">
        <v>6799</v>
      </c>
      <c r="F118" s="967">
        <v>114</v>
      </c>
      <c r="G118" s="967">
        <v>2850</v>
      </c>
      <c r="H118" s="967">
        <v>1</v>
      </c>
      <c r="I118" s="967">
        <v>25</v>
      </c>
      <c r="J118" s="967">
        <v>109</v>
      </c>
      <c r="K118" s="967">
        <v>2725</v>
      </c>
      <c r="L118" s="967">
        <v>0.95614035087719296</v>
      </c>
      <c r="M118" s="967">
        <v>25</v>
      </c>
      <c r="N118" s="967">
        <v>181</v>
      </c>
      <c r="O118" s="967">
        <v>4525</v>
      </c>
      <c r="P118" s="958">
        <v>1.5877192982456141</v>
      </c>
      <c r="Q118" s="968">
        <v>25</v>
      </c>
    </row>
    <row r="119" spans="1:17" ht="14.4" customHeight="1" x14ac:dyDescent="0.3">
      <c r="A119" s="955" t="s">
        <v>6690</v>
      </c>
      <c r="B119" s="957" t="s">
        <v>6691</v>
      </c>
      <c r="C119" s="957" t="s">
        <v>5725</v>
      </c>
      <c r="D119" s="957" t="s">
        <v>6800</v>
      </c>
      <c r="E119" s="957" t="s">
        <v>6801</v>
      </c>
      <c r="F119" s="967">
        <v>1</v>
      </c>
      <c r="G119" s="967">
        <v>33</v>
      </c>
      <c r="H119" s="967">
        <v>1</v>
      </c>
      <c r="I119" s="967">
        <v>33</v>
      </c>
      <c r="J119" s="967"/>
      <c r="K119" s="967"/>
      <c r="L119" s="967"/>
      <c r="M119" s="967"/>
      <c r="N119" s="967">
        <v>1</v>
      </c>
      <c r="O119" s="967">
        <v>33</v>
      </c>
      <c r="P119" s="958">
        <v>1</v>
      </c>
      <c r="Q119" s="968">
        <v>33</v>
      </c>
    </row>
    <row r="120" spans="1:17" ht="14.4" customHeight="1" x14ac:dyDescent="0.3">
      <c r="A120" s="955" t="s">
        <v>6690</v>
      </c>
      <c r="B120" s="957" t="s">
        <v>6691</v>
      </c>
      <c r="C120" s="957" t="s">
        <v>5725</v>
      </c>
      <c r="D120" s="957" t="s">
        <v>6802</v>
      </c>
      <c r="E120" s="957" t="s">
        <v>6803</v>
      </c>
      <c r="F120" s="967">
        <v>5</v>
      </c>
      <c r="G120" s="967">
        <v>150</v>
      </c>
      <c r="H120" s="967">
        <v>1</v>
      </c>
      <c r="I120" s="967">
        <v>30</v>
      </c>
      <c r="J120" s="967">
        <v>2</v>
      </c>
      <c r="K120" s="967">
        <v>60</v>
      </c>
      <c r="L120" s="967">
        <v>0.4</v>
      </c>
      <c r="M120" s="967">
        <v>30</v>
      </c>
      <c r="N120" s="967">
        <v>8</v>
      </c>
      <c r="O120" s="967">
        <v>240</v>
      </c>
      <c r="P120" s="958">
        <v>1.6</v>
      </c>
      <c r="Q120" s="968">
        <v>30</v>
      </c>
    </row>
    <row r="121" spans="1:17" ht="14.4" customHeight="1" x14ac:dyDescent="0.3">
      <c r="A121" s="955" t="s">
        <v>6690</v>
      </c>
      <c r="B121" s="957" t="s">
        <v>6691</v>
      </c>
      <c r="C121" s="957" t="s">
        <v>5725</v>
      </c>
      <c r="D121" s="957" t="s">
        <v>6804</v>
      </c>
      <c r="E121" s="957" t="s">
        <v>6805</v>
      </c>
      <c r="F121" s="967">
        <v>3</v>
      </c>
      <c r="G121" s="967">
        <v>612</v>
      </c>
      <c r="H121" s="967">
        <v>1</v>
      </c>
      <c r="I121" s="967">
        <v>204</v>
      </c>
      <c r="J121" s="967">
        <v>3</v>
      </c>
      <c r="K121" s="967">
        <v>612</v>
      </c>
      <c r="L121" s="967">
        <v>1</v>
      </c>
      <c r="M121" s="967">
        <v>204</v>
      </c>
      <c r="N121" s="967">
        <v>27</v>
      </c>
      <c r="O121" s="967">
        <v>5535</v>
      </c>
      <c r="P121" s="958">
        <v>9.0441176470588243</v>
      </c>
      <c r="Q121" s="968">
        <v>205</v>
      </c>
    </row>
    <row r="122" spans="1:17" ht="14.4" customHeight="1" x14ac:dyDescent="0.3">
      <c r="A122" s="955" t="s">
        <v>6690</v>
      </c>
      <c r="B122" s="957" t="s">
        <v>6691</v>
      </c>
      <c r="C122" s="957" t="s">
        <v>5725</v>
      </c>
      <c r="D122" s="957" t="s">
        <v>6806</v>
      </c>
      <c r="E122" s="957" t="s">
        <v>6807</v>
      </c>
      <c r="F122" s="967">
        <v>1</v>
      </c>
      <c r="G122" s="967">
        <v>26</v>
      </c>
      <c r="H122" s="967">
        <v>1</v>
      </c>
      <c r="I122" s="967">
        <v>26</v>
      </c>
      <c r="J122" s="967">
        <v>5</v>
      </c>
      <c r="K122" s="967">
        <v>130</v>
      </c>
      <c r="L122" s="967">
        <v>5</v>
      </c>
      <c r="M122" s="967">
        <v>26</v>
      </c>
      <c r="N122" s="967">
        <v>2</v>
      </c>
      <c r="O122" s="967">
        <v>52</v>
      </c>
      <c r="P122" s="958">
        <v>2</v>
      </c>
      <c r="Q122" s="968">
        <v>26</v>
      </c>
    </row>
    <row r="123" spans="1:17" ht="14.4" customHeight="1" x14ac:dyDescent="0.3">
      <c r="A123" s="955" t="s">
        <v>6690</v>
      </c>
      <c r="B123" s="957" t="s">
        <v>6691</v>
      </c>
      <c r="C123" s="957" t="s">
        <v>5725</v>
      </c>
      <c r="D123" s="957" t="s">
        <v>6808</v>
      </c>
      <c r="E123" s="957" t="s">
        <v>6809</v>
      </c>
      <c r="F123" s="967">
        <v>13</v>
      </c>
      <c r="G123" s="967">
        <v>1092</v>
      </c>
      <c r="H123" s="967">
        <v>1</v>
      </c>
      <c r="I123" s="967">
        <v>84</v>
      </c>
      <c r="J123" s="967">
        <v>9</v>
      </c>
      <c r="K123" s="967">
        <v>756</v>
      </c>
      <c r="L123" s="967">
        <v>0.69230769230769229</v>
      </c>
      <c r="M123" s="967">
        <v>84</v>
      </c>
      <c r="N123" s="967">
        <v>21</v>
      </c>
      <c r="O123" s="967">
        <v>1764</v>
      </c>
      <c r="P123" s="958">
        <v>1.6153846153846154</v>
      </c>
      <c r="Q123" s="968">
        <v>84</v>
      </c>
    </row>
    <row r="124" spans="1:17" ht="14.4" customHeight="1" x14ac:dyDescent="0.3">
      <c r="A124" s="955" t="s">
        <v>6690</v>
      </c>
      <c r="B124" s="957" t="s">
        <v>6691</v>
      </c>
      <c r="C124" s="957" t="s">
        <v>5725</v>
      </c>
      <c r="D124" s="957" t="s">
        <v>6810</v>
      </c>
      <c r="E124" s="957" t="s">
        <v>6811</v>
      </c>
      <c r="F124" s="967">
        <v>327</v>
      </c>
      <c r="G124" s="967">
        <v>57134</v>
      </c>
      <c r="H124" s="967">
        <v>1</v>
      </c>
      <c r="I124" s="967">
        <v>174.72171253822631</v>
      </c>
      <c r="J124" s="967">
        <v>349</v>
      </c>
      <c r="K124" s="967">
        <v>61075</v>
      </c>
      <c r="L124" s="967">
        <v>1.068978191619701</v>
      </c>
      <c r="M124" s="967">
        <v>175</v>
      </c>
      <c r="N124" s="967">
        <v>449</v>
      </c>
      <c r="O124" s="967">
        <v>79024</v>
      </c>
      <c r="P124" s="958">
        <v>1.3831343858298035</v>
      </c>
      <c r="Q124" s="968">
        <v>176</v>
      </c>
    </row>
    <row r="125" spans="1:17" ht="14.4" customHeight="1" x14ac:dyDescent="0.3">
      <c r="A125" s="955" t="s">
        <v>6690</v>
      </c>
      <c r="B125" s="957" t="s">
        <v>6691</v>
      </c>
      <c r="C125" s="957" t="s">
        <v>5725</v>
      </c>
      <c r="D125" s="957" t="s">
        <v>6812</v>
      </c>
      <c r="E125" s="957" t="s">
        <v>6813</v>
      </c>
      <c r="F125" s="967">
        <v>78</v>
      </c>
      <c r="G125" s="967">
        <v>19616</v>
      </c>
      <c r="H125" s="967">
        <v>1</v>
      </c>
      <c r="I125" s="967">
        <v>251.48717948717947</v>
      </c>
      <c r="J125" s="967">
        <v>63</v>
      </c>
      <c r="K125" s="967">
        <v>15876</v>
      </c>
      <c r="L125" s="967">
        <v>0.80933931484502442</v>
      </c>
      <c r="M125" s="967">
        <v>252</v>
      </c>
      <c r="N125" s="967">
        <v>43</v>
      </c>
      <c r="O125" s="967">
        <v>10879</v>
      </c>
      <c r="P125" s="958">
        <v>0.55459828711256121</v>
      </c>
      <c r="Q125" s="968">
        <v>253</v>
      </c>
    </row>
    <row r="126" spans="1:17" ht="14.4" customHeight="1" x14ac:dyDescent="0.3">
      <c r="A126" s="955" t="s">
        <v>6690</v>
      </c>
      <c r="B126" s="957" t="s">
        <v>6691</v>
      </c>
      <c r="C126" s="957" t="s">
        <v>5725</v>
      </c>
      <c r="D126" s="957" t="s">
        <v>6814</v>
      </c>
      <c r="E126" s="957" t="s">
        <v>6815</v>
      </c>
      <c r="F126" s="967">
        <v>285</v>
      </c>
      <c r="G126" s="967">
        <v>4275</v>
      </c>
      <c r="H126" s="967">
        <v>1</v>
      </c>
      <c r="I126" s="967">
        <v>15</v>
      </c>
      <c r="J126" s="967">
        <v>275</v>
      </c>
      <c r="K126" s="967">
        <v>4125</v>
      </c>
      <c r="L126" s="967">
        <v>0.96491228070175439</v>
      </c>
      <c r="M126" s="967">
        <v>15</v>
      </c>
      <c r="N126" s="967">
        <v>335</v>
      </c>
      <c r="O126" s="967">
        <v>5025</v>
      </c>
      <c r="P126" s="958">
        <v>1.1754385964912282</v>
      </c>
      <c r="Q126" s="968">
        <v>15</v>
      </c>
    </row>
    <row r="127" spans="1:17" ht="14.4" customHeight="1" x14ac:dyDescent="0.3">
      <c r="A127" s="955" t="s">
        <v>6690</v>
      </c>
      <c r="B127" s="957" t="s">
        <v>6691</v>
      </c>
      <c r="C127" s="957" t="s">
        <v>5725</v>
      </c>
      <c r="D127" s="957" t="s">
        <v>6816</v>
      </c>
      <c r="E127" s="957" t="s">
        <v>6817</v>
      </c>
      <c r="F127" s="967">
        <v>9</v>
      </c>
      <c r="G127" s="967">
        <v>207</v>
      </c>
      <c r="H127" s="967">
        <v>1</v>
      </c>
      <c r="I127" s="967">
        <v>23</v>
      </c>
      <c r="J127" s="967">
        <v>16</v>
      </c>
      <c r="K127" s="967">
        <v>368</v>
      </c>
      <c r="L127" s="967">
        <v>1.7777777777777777</v>
      </c>
      <c r="M127" s="967">
        <v>23</v>
      </c>
      <c r="N127" s="967">
        <v>16</v>
      </c>
      <c r="O127" s="967">
        <v>368</v>
      </c>
      <c r="P127" s="958">
        <v>1.7777777777777777</v>
      </c>
      <c r="Q127" s="968">
        <v>23</v>
      </c>
    </row>
    <row r="128" spans="1:17" ht="14.4" customHeight="1" x14ac:dyDescent="0.3">
      <c r="A128" s="955" t="s">
        <v>6690</v>
      </c>
      <c r="B128" s="957" t="s">
        <v>6691</v>
      </c>
      <c r="C128" s="957" t="s">
        <v>5725</v>
      </c>
      <c r="D128" s="957" t="s">
        <v>6818</v>
      </c>
      <c r="E128" s="957" t="s">
        <v>6819</v>
      </c>
      <c r="F128" s="967">
        <v>82</v>
      </c>
      <c r="G128" s="967">
        <v>20542</v>
      </c>
      <c r="H128" s="967">
        <v>1</v>
      </c>
      <c r="I128" s="967">
        <v>250.51219512195121</v>
      </c>
      <c r="J128" s="967">
        <v>76</v>
      </c>
      <c r="K128" s="967">
        <v>19076</v>
      </c>
      <c r="L128" s="967">
        <v>0.92863401810923962</v>
      </c>
      <c r="M128" s="967">
        <v>251</v>
      </c>
      <c r="N128" s="967">
        <v>46</v>
      </c>
      <c r="O128" s="967">
        <v>11592</v>
      </c>
      <c r="P128" s="958">
        <v>0.56430727290429361</v>
      </c>
      <c r="Q128" s="968">
        <v>252</v>
      </c>
    </row>
    <row r="129" spans="1:17" ht="14.4" customHeight="1" x14ac:dyDescent="0.3">
      <c r="A129" s="955" t="s">
        <v>6690</v>
      </c>
      <c r="B129" s="957" t="s">
        <v>6691</v>
      </c>
      <c r="C129" s="957" t="s">
        <v>5725</v>
      </c>
      <c r="D129" s="957" t="s">
        <v>6820</v>
      </c>
      <c r="E129" s="957" t="s">
        <v>6821</v>
      </c>
      <c r="F129" s="967">
        <v>133</v>
      </c>
      <c r="G129" s="967">
        <v>4921</v>
      </c>
      <c r="H129" s="967">
        <v>1</v>
      </c>
      <c r="I129" s="967">
        <v>37</v>
      </c>
      <c r="J129" s="967">
        <v>118</v>
      </c>
      <c r="K129" s="967">
        <v>4366</v>
      </c>
      <c r="L129" s="967">
        <v>0.88721804511278191</v>
      </c>
      <c r="M129" s="967">
        <v>37</v>
      </c>
      <c r="N129" s="967">
        <v>139</v>
      </c>
      <c r="O129" s="967">
        <v>5143</v>
      </c>
      <c r="P129" s="958">
        <v>1.0451127819548873</v>
      </c>
      <c r="Q129" s="968">
        <v>37</v>
      </c>
    </row>
    <row r="130" spans="1:17" ht="14.4" customHeight="1" x14ac:dyDescent="0.3">
      <c r="A130" s="955" t="s">
        <v>6690</v>
      </c>
      <c r="B130" s="957" t="s">
        <v>6691</v>
      </c>
      <c r="C130" s="957" t="s">
        <v>5725</v>
      </c>
      <c r="D130" s="957" t="s">
        <v>6822</v>
      </c>
      <c r="E130" s="957" t="s">
        <v>6823</v>
      </c>
      <c r="F130" s="967">
        <v>16</v>
      </c>
      <c r="G130" s="967">
        <v>368</v>
      </c>
      <c r="H130" s="967">
        <v>1</v>
      </c>
      <c r="I130" s="967">
        <v>23</v>
      </c>
      <c r="J130" s="967">
        <v>16</v>
      </c>
      <c r="K130" s="967">
        <v>368</v>
      </c>
      <c r="L130" s="967">
        <v>1</v>
      </c>
      <c r="M130" s="967">
        <v>23</v>
      </c>
      <c r="N130" s="967">
        <v>69</v>
      </c>
      <c r="O130" s="967">
        <v>1587</v>
      </c>
      <c r="P130" s="958">
        <v>4.3125</v>
      </c>
      <c r="Q130" s="968">
        <v>23</v>
      </c>
    </row>
    <row r="131" spans="1:17" ht="14.4" customHeight="1" x14ac:dyDescent="0.3">
      <c r="A131" s="955" t="s">
        <v>6690</v>
      </c>
      <c r="B131" s="957" t="s">
        <v>6691</v>
      </c>
      <c r="C131" s="957" t="s">
        <v>5725</v>
      </c>
      <c r="D131" s="957" t="s">
        <v>6824</v>
      </c>
      <c r="E131" s="957" t="s">
        <v>6825</v>
      </c>
      <c r="F131" s="967"/>
      <c r="G131" s="967"/>
      <c r="H131" s="967"/>
      <c r="I131" s="967"/>
      <c r="J131" s="967"/>
      <c r="K131" s="967"/>
      <c r="L131" s="967"/>
      <c r="M131" s="967"/>
      <c r="N131" s="967">
        <v>2</v>
      </c>
      <c r="O131" s="967">
        <v>800</v>
      </c>
      <c r="P131" s="958"/>
      <c r="Q131" s="968">
        <v>400</v>
      </c>
    </row>
    <row r="132" spans="1:17" ht="14.4" customHeight="1" x14ac:dyDescent="0.3">
      <c r="A132" s="955" t="s">
        <v>6690</v>
      </c>
      <c r="B132" s="957" t="s">
        <v>6691</v>
      </c>
      <c r="C132" s="957" t="s">
        <v>5725</v>
      </c>
      <c r="D132" s="957" t="s">
        <v>6826</v>
      </c>
      <c r="E132" s="957" t="s">
        <v>6827</v>
      </c>
      <c r="F132" s="967"/>
      <c r="G132" s="967"/>
      <c r="H132" s="967"/>
      <c r="I132" s="967"/>
      <c r="J132" s="967">
        <v>1</v>
      </c>
      <c r="K132" s="967">
        <v>216</v>
      </c>
      <c r="L132" s="967"/>
      <c r="M132" s="967">
        <v>216</v>
      </c>
      <c r="N132" s="967">
        <v>1</v>
      </c>
      <c r="O132" s="967">
        <v>216</v>
      </c>
      <c r="P132" s="958"/>
      <c r="Q132" s="968">
        <v>216</v>
      </c>
    </row>
    <row r="133" spans="1:17" ht="14.4" customHeight="1" x14ac:dyDescent="0.3">
      <c r="A133" s="955" t="s">
        <v>6690</v>
      </c>
      <c r="B133" s="957" t="s">
        <v>6691</v>
      </c>
      <c r="C133" s="957" t="s">
        <v>5725</v>
      </c>
      <c r="D133" s="957" t="s">
        <v>6828</v>
      </c>
      <c r="E133" s="957" t="s">
        <v>6829</v>
      </c>
      <c r="F133" s="967"/>
      <c r="G133" s="967"/>
      <c r="H133" s="967"/>
      <c r="I133" s="967"/>
      <c r="J133" s="967"/>
      <c r="K133" s="967"/>
      <c r="L133" s="967"/>
      <c r="M133" s="967"/>
      <c r="N133" s="967">
        <v>1</v>
      </c>
      <c r="O133" s="967">
        <v>588</v>
      </c>
      <c r="P133" s="958"/>
      <c r="Q133" s="968">
        <v>588</v>
      </c>
    </row>
    <row r="134" spans="1:17" ht="14.4" customHeight="1" x14ac:dyDescent="0.3">
      <c r="A134" s="955" t="s">
        <v>6690</v>
      </c>
      <c r="B134" s="957" t="s">
        <v>6691</v>
      </c>
      <c r="C134" s="957" t="s">
        <v>5725</v>
      </c>
      <c r="D134" s="957" t="s">
        <v>6830</v>
      </c>
      <c r="E134" s="957" t="s">
        <v>6831</v>
      </c>
      <c r="F134" s="967">
        <v>23</v>
      </c>
      <c r="G134" s="967">
        <v>7613</v>
      </c>
      <c r="H134" s="967">
        <v>1</v>
      </c>
      <c r="I134" s="967">
        <v>331</v>
      </c>
      <c r="J134" s="967">
        <v>25</v>
      </c>
      <c r="K134" s="967">
        <v>8275</v>
      </c>
      <c r="L134" s="967">
        <v>1.0869565217391304</v>
      </c>
      <c r="M134" s="967">
        <v>331</v>
      </c>
      <c r="N134" s="967">
        <v>29</v>
      </c>
      <c r="O134" s="967">
        <v>9599</v>
      </c>
      <c r="P134" s="958">
        <v>1.2608695652173914</v>
      </c>
      <c r="Q134" s="968">
        <v>331</v>
      </c>
    </row>
    <row r="135" spans="1:17" ht="14.4" customHeight="1" x14ac:dyDescent="0.3">
      <c r="A135" s="955" t="s">
        <v>6690</v>
      </c>
      <c r="B135" s="957" t="s">
        <v>6691</v>
      </c>
      <c r="C135" s="957" t="s">
        <v>5725</v>
      </c>
      <c r="D135" s="957" t="s">
        <v>6832</v>
      </c>
      <c r="E135" s="957" t="s">
        <v>6833</v>
      </c>
      <c r="F135" s="967">
        <v>5</v>
      </c>
      <c r="G135" s="967">
        <v>145</v>
      </c>
      <c r="H135" s="967">
        <v>1</v>
      </c>
      <c r="I135" s="967">
        <v>29</v>
      </c>
      <c r="J135" s="967">
        <v>5</v>
      </c>
      <c r="K135" s="967">
        <v>145</v>
      </c>
      <c r="L135" s="967">
        <v>1</v>
      </c>
      <c r="M135" s="967">
        <v>29</v>
      </c>
      <c r="N135" s="967">
        <v>12</v>
      </c>
      <c r="O135" s="967">
        <v>348</v>
      </c>
      <c r="P135" s="958">
        <v>2.4</v>
      </c>
      <c r="Q135" s="968">
        <v>29</v>
      </c>
    </row>
    <row r="136" spans="1:17" ht="14.4" customHeight="1" x14ac:dyDescent="0.3">
      <c r="A136" s="955" t="s">
        <v>6690</v>
      </c>
      <c r="B136" s="957" t="s">
        <v>6691</v>
      </c>
      <c r="C136" s="957" t="s">
        <v>5725</v>
      </c>
      <c r="D136" s="957" t="s">
        <v>6834</v>
      </c>
      <c r="E136" s="957" t="s">
        <v>6835</v>
      </c>
      <c r="F136" s="967">
        <v>217</v>
      </c>
      <c r="G136" s="967">
        <v>38335</v>
      </c>
      <c r="H136" s="967">
        <v>1</v>
      </c>
      <c r="I136" s="967">
        <v>176.65898617511522</v>
      </c>
      <c r="J136" s="967">
        <v>189</v>
      </c>
      <c r="K136" s="967">
        <v>33453</v>
      </c>
      <c r="L136" s="967">
        <v>0.87264901526020611</v>
      </c>
      <c r="M136" s="967">
        <v>177</v>
      </c>
      <c r="N136" s="967">
        <v>210</v>
      </c>
      <c r="O136" s="967">
        <v>37380</v>
      </c>
      <c r="P136" s="958">
        <v>0.97508803965044999</v>
      </c>
      <c r="Q136" s="968">
        <v>178</v>
      </c>
    </row>
    <row r="137" spans="1:17" ht="14.4" customHeight="1" x14ac:dyDescent="0.3">
      <c r="A137" s="955" t="s">
        <v>6690</v>
      </c>
      <c r="B137" s="957" t="s">
        <v>6691</v>
      </c>
      <c r="C137" s="957" t="s">
        <v>5725</v>
      </c>
      <c r="D137" s="957" t="s">
        <v>6836</v>
      </c>
      <c r="E137" s="957" t="s">
        <v>6837</v>
      </c>
      <c r="F137" s="967"/>
      <c r="G137" s="967"/>
      <c r="H137" s="967"/>
      <c r="I137" s="967"/>
      <c r="J137" s="967"/>
      <c r="K137" s="967"/>
      <c r="L137" s="967"/>
      <c r="M137" s="967"/>
      <c r="N137" s="967">
        <v>1</v>
      </c>
      <c r="O137" s="967">
        <v>199</v>
      </c>
      <c r="P137" s="958"/>
      <c r="Q137" s="968">
        <v>199</v>
      </c>
    </row>
    <row r="138" spans="1:17" ht="14.4" customHeight="1" x14ac:dyDescent="0.3">
      <c r="A138" s="955" t="s">
        <v>6690</v>
      </c>
      <c r="B138" s="957" t="s">
        <v>6691</v>
      </c>
      <c r="C138" s="957" t="s">
        <v>5725</v>
      </c>
      <c r="D138" s="957" t="s">
        <v>6838</v>
      </c>
      <c r="E138" s="957" t="s">
        <v>6839</v>
      </c>
      <c r="F138" s="967"/>
      <c r="G138" s="967"/>
      <c r="H138" s="967"/>
      <c r="I138" s="967"/>
      <c r="J138" s="967">
        <v>32</v>
      </c>
      <c r="K138" s="967">
        <v>480</v>
      </c>
      <c r="L138" s="967"/>
      <c r="M138" s="967">
        <v>15</v>
      </c>
      <c r="N138" s="967">
        <v>7</v>
      </c>
      <c r="O138" s="967">
        <v>105</v>
      </c>
      <c r="P138" s="958"/>
      <c r="Q138" s="968">
        <v>15</v>
      </c>
    </row>
    <row r="139" spans="1:17" ht="14.4" customHeight="1" x14ac:dyDescent="0.3">
      <c r="A139" s="955" t="s">
        <v>6690</v>
      </c>
      <c r="B139" s="957" t="s">
        <v>6691</v>
      </c>
      <c r="C139" s="957" t="s">
        <v>5725</v>
      </c>
      <c r="D139" s="957" t="s">
        <v>6840</v>
      </c>
      <c r="E139" s="957" t="s">
        <v>6841</v>
      </c>
      <c r="F139" s="967">
        <v>209</v>
      </c>
      <c r="G139" s="967">
        <v>3971</v>
      </c>
      <c r="H139" s="967">
        <v>1</v>
      </c>
      <c r="I139" s="967">
        <v>19</v>
      </c>
      <c r="J139" s="967">
        <v>220</v>
      </c>
      <c r="K139" s="967">
        <v>4180</v>
      </c>
      <c r="L139" s="967">
        <v>1.0526315789473684</v>
      </c>
      <c r="M139" s="967">
        <v>19</v>
      </c>
      <c r="N139" s="967">
        <v>271</v>
      </c>
      <c r="O139" s="967">
        <v>5149</v>
      </c>
      <c r="P139" s="958">
        <v>1.2966507177033493</v>
      </c>
      <c r="Q139" s="968">
        <v>19</v>
      </c>
    </row>
    <row r="140" spans="1:17" ht="14.4" customHeight="1" x14ac:dyDescent="0.3">
      <c r="A140" s="955" t="s">
        <v>6690</v>
      </c>
      <c r="B140" s="957" t="s">
        <v>6691</v>
      </c>
      <c r="C140" s="957" t="s">
        <v>5725</v>
      </c>
      <c r="D140" s="957" t="s">
        <v>6842</v>
      </c>
      <c r="E140" s="957" t="s">
        <v>6843</v>
      </c>
      <c r="F140" s="967">
        <v>171</v>
      </c>
      <c r="G140" s="967">
        <v>3420</v>
      </c>
      <c r="H140" s="967">
        <v>1</v>
      </c>
      <c r="I140" s="967">
        <v>20</v>
      </c>
      <c r="J140" s="967">
        <v>243</v>
      </c>
      <c r="K140" s="967">
        <v>4860</v>
      </c>
      <c r="L140" s="967">
        <v>1.4210526315789473</v>
      </c>
      <c r="M140" s="967">
        <v>20</v>
      </c>
      <c r="N140" s="967">
        <v>398</v>
      </c>
      <c r="O140" s="967">
        <v>7960</v>
      </c>
      <c r="P140" s="958">
        <v>2.327485380116959</v>
      </c>
      <c r="Q140" s="968">
        <v>20</v>
      </c>
    </row>
    <row r="141" spans="1:17" ht="14.4" customHeight="1" x14ac:dyDescent="0.3">
      <c r="A141" s="955" t="s">
        <v>6690</v>
      </c>
      <c r="B141" s="957" t="s">
        <v>6691</v>
      </c>
      <c r="C141" s="957" t="s">
        <v>5725</v>
      </c>
      <c r="D141" s="957" t="s">
        <v>6844</v>
      </c>
      <c r="E141" s="957" t="s">
        <v>6845</v>
      </c>
      <c r="F141" s="967">
        <v>8</v>
      </c>
      <c r="G141" s="967">
        <v>1479</v>
      </c>
      <c r="H141" s="967">
        <v>1</v>
      </c>
      <c r="I141" s="967">
        <v>184.875</v>
      </c>
      <c r="J141" s="967">
        <v>10</v>
      </c>
      <c r="K141" s="967">
        <v>1850</v>
      </c>
      <c r="L141" s="967">
        <v>1.2508451656524679</v>
      </c>
      <c r="M141" s="967">
        <v>185</v>
      </c>
      <c r="N141" s="967">
        <v>6</v>
      </c>
      <c r="O141" s="967">
        <v>1116</v>
      </c>
      <c r="P141" s="958">
        <v>0.75456389452332662</v>
      </c>
      <c r="Q141" s="968">
        <v>186</v>
      </c>
    </row>
    <row r="142" spans="1:17" ht="14.4" customHeight="1" x14ac:dyDescent="0.3">
      <c r="A142" s="955" t="s">
        <v>6690</v>
      </c>
      <c r="B142" s="957" t="s">
        <v>6691</v>
      </c>
      <c r="C142" s="957" t="s">
        <v>5725</v>
      </c>
      <c r="D142" s="957" t="s">
        <v>6846</v>
      </c>
      <c r="E142" s="957" t="s">
        <v>6847</v>
      </c>
      <c r="F142" s="967"/>
      <c r="G142" s="967"/>
      <c r="H142" s="967"/>
      <c r="I142" s="967"/>
      <c r="J142" s="967">
        <v>1</v>
      </c>
      <c r="K142" s="967">
        <v>267</v>
      </c>
      <c r="L142" s="967"/>
      <c r="M142" s="967">
        <v>267</v>
      </c>
      <c r="N142" s="967">
        <v>2</v>
      </c>
      <c r="O142" s="967">
        <v>536</v>
      </c>
      <c r="P142" s="958"/>
      <c r="Q142" s="968">
        <v>268</v>
      </c>
    </row>
    <row r="143" spans="1:17" ht="14.4" customHeight="1" x14ac:dyDescent="0.3">
      <c r="A143" s="955" t="s">
        <v>6690</v>
      </c>
      <c r="B143" s="957" t="s">
        <v>6691</v>
      </c>
      <c r="C143" s="957" t="s">
        <v>5725</v>
      </c>
      <c r="D143" s="957" t="s">
        <v>6848</v>
      </c>
      <c r="E143" s="957" t="s">
        <v>6849</v>
      </c>
      <c r="F143" s="967">
        <v>36</v>
      </c>
      <c r="G143" s="967">
        <v>3024</v>
      </c>
      <c r="H143" s="967">
        <v>1</v>
      </c>
      <c r="I143" s="967">
        <v>84</v>
      </c>
      <c r="J143" s="967">
        <v>25</v>
      </c>
      <c r="K143" s="967">
        <v>2100</v>
      </c>
      <c r="L143" s="967">
        <v>0.69444444444444442</v>
      </c>
      <c r="M143" s="967">
        <v>84</v>
      </c>
      <c r="N143" s="967">
        <v>41</v>
      </c>
      <c r="O143" s="967">
        <v>3444</v>
      </c>
      <c r="P143" s="958">
        <v>1.1388888888888888</v>
      </c>
      <c r="Q143" s="968">
        <v>84</v>
      </c>
    </row>
    <row r="144" spans="1:17" ht="14.4" customHeight="1" x14ac:dyDescent="0.3">
      <c r="A144" s="955" t="s">
        <v>6690</v>
      </c>
      <c r="B144" s="957" t="s">
        <v>6691</v>
      </c>
      <c r="C144" s="957" t="s">
        <v>5725</v>
      </c>
      <c r="D144" s="957" t="s">
        <v>6850</v>
      </c>
      <c r="E144" s="957" t="s">
        <v>6851</v>
      </c>
      <c r="F144" s="967"/>
      <c r="G144" s="967"/>
      <c r="H144" s="967"/>
      <c r="I144" s="967"/>
      <c r="J144" s="967">
        <v>1</v>
      </c>
      <c r="K144" s="967">
        <v>264</v>
      </c>
      <c r="L144" s="967"/>
      <c r="M144" s="967">
        <v>264</v>
      </c>
      <c r="N144" s="967"/>
      <c r="O144" s="967"/>
      <c r="P144" s="958"/>
      <c r="Q144" s="968"/>
    </row>
    <row r="145" spans="1:17" ht="14.4" customHeight="1" x14ac:dyDescent="0.3">
      <c r="A145" s="955" t="s">
        <v>6690</v>
      </c>
      <c r="B145" s="957" t="s">
        <v>6691</v>
      </c>
      <c r="C145" s="957" t="s">
        <v>5725</v>
      </c>
      <c r="D145" s="957" t="s">
        <v>6852</v>
      </c>
      <c r="E145" s="957" t="s">
        <v>6853</v>
      </c>
      <c r="F145" s="967">
        <v>12</v>
      </c>
      <c r="G145" s="967">
        <v>936</v>
      </c>
      <c r="H145" s="967">
        <v>1</v>
      </c>
      <c r="I145" s="967">
        <v>78</v>
      </c>
      <c r="J145" s="967">
        <v>7</v>
      </c>
      <c r="K145" s="967">
        <v>546</v>
      </c>
      <c r="L145" s="967">
        <v>0.58333333333333337</v>
      </c>
      <c r="M145" s="967">
        <v>78</v>
      </c>
      <c r="N145" s="967">
        <v>16</v>
      </c>
      <c r="O145" s="967">
        <v>1248</v>
      </c>
      <c r="P145" s="958">
        <v>1.3333333333333333</v>
      </c>
      <c r="Q145" s="968">
        <v>78</v>
      </c>
    </row>
    <row r="146" spans="1:17" ht="14.4" customHeight="1" x14ac:dyDescent="0.3">
      <c r="A146" s="955" t="s">
        <v>6690</v>
      </c>
      <c r="B146" s="957" t="s">
        <v>6691</v>
      </c>
      <c r="C146" s="957" t="s">
        <v>5725</v>
      </c>
      <c r="D146" s="957" t="s">
        <v>6854</v>
      </c>
      <c r="E146" s="957" t="s">
        <v>6855</v>
      </c>
      <c r="F146" s="967">
        <v>2</v>
      </c>
      <c r="G146" s="967">
        <v>42</v>
      </c>
      <c r="H146" s="967">
        <v>1</v>
      </c>
      <c r="I146" s="967">
        <v>21</v>
      </c>
      <c r="J146" s="967">
        <v>4</v>
      </c>
      <c r="K146" s="967">
        <v>84</v>
      </c>
      <c r="L146" s="967">
        <v>2</v>
      </c>
      <c r="M146" s="967">
        <v>21</v>
      </c>
      <c r="N146" s="967">
        <v>7</v>
      </c>
      <c r="O146" s="967">
        <v>147</v>
      </c>
      <c r="P146" s="958">
        <v>3.5</v>
      </c>
      <c r="Q146" s="968">
        <v>21</v>
      </c>
    </row>
    <row r="147" spans="1:17" ht="14.4" customHeight="1" x14ac:dyDescent="0.3">
      <c r="A147" s="955" t="s">
        <v>6690</v>
      </c>
      <c r="B147" s="957" t="s">
        <v>6691</v>
      </c>
      <c r="C147" s="957" t="s">
        <v>5725</v>
      </c>
      <c r="D147" s="957" t="s">
        <v>6856</v>
      </c>
      <c r="E147" s="957" t="s">
        <v>6857</v>
      </c>
      <c r="F147" s="967">
        <v>9</v>
      </c>
      <c r="G147" s="967">
        <v>198</v>
      </c>
      <c r="H147" s="967">
        <v>1</v>
      </c>
      <c r="I147" s="967">
        <v>22</v>
      </c>
      <c r="J147" s="967">
        <v>15</v>
      </c>
      <c r="K147" s="967">
        <v>330</v>
      </c>
      <c r="L147" s="967">
        <v>1.6666666666666667</v>
      </c>
      <c r="M147" s="967">
        <v>22</v>
      </c>
      <c r="N147" s="967">
        <v>16</v>
      </c>
      <c r="O147" s="967">
        <v>352</v>
      </c>
      <c r="P147" s="958">
        <v>1.7777777777777777</v>
      </c>
      <c r="Q147" s="968">
        <v>22</v>
      </c>
    </row>
    <row r="148" spans="1:17" ht="14.4" customHeight="1" x14ac:dyDescent="0.3">
      <c r="A148" s="955" t="s">
        <v>6690</v>
      </c>
      <c r="B148" s="957" t="s">
        <v>6691</v>
      </c>
      <c r="C148" s="957" t="s">
        <v>5725</v>
      </c>
      <c r="D148" s="957" t="s">
        <v>6858</v>
      </c>
      <c r="E148" s="957" t="s">
        <v>6859</v>
      </c>
      <c r="F148" s="967"/>
      <c r="G148" s="967"/>
      <c r="H148" s="967"/>
      <c r="I148" s="967"/>
      <c r="J148" s="967">
        <v>1</v>
      </c>
      <c r="K148" s="967">
        <v>171</v>
      </c>
      <c r="L148" s="967"/>
      <c r="M148" s="967">
        <v>171</v>
      </c>
      <c r="N148" s="967">
        <v>1</v>
      </c>
      <c r="O148" s="967">
        <v>172</v>
      </c>
      <c r="P148" s="958"/>
      <c r="Q148" s="968">
        <v>172</v>
      </c>
    </row>
    <row r="149" spans="1:17" ht="14.4" customHeight="1" x14ac:dyDescent="0.3">
      <c r="A149" s="955" t="s">
        <v>6690</v>
      </c>
      <c r="B149" s="957" t="s">
        <v>6691</v>
      </c>
      <c r="C149" s="957" t="s">
        <v>5725</v>
      </c>
      <c r="D149" s="957" t="s">
        <v>6860</v>
      </c>
      <c r="E149" s="957" t="s">
        <v>6861</v>
      </c>
      <c r="F149" s="967">
        <v>36</v>
      </c>
      <c r="G149" s="967">
        <v>17820</v>
      </c>
      <c r="H149" s="967">
        <v>1</v>
      </c>
      <c r="I149" s="967">
        <v>495</v>
      </c>
      <c r="J149" s="967">
        <v>41</v>
      </c>
      <c r="K149" s="967">
        <v>20295</v>
      </c>
      <c r="L149" s="967">
        <v>1.1388888888888888</v>
      </c>
      <c r="M149" s="967">
        <v>495</v>
      </c>
      <c r="N149" s="967">
        <v>37</v>
      </c>
      <c r="O149" s="967">
        <v>18315</v>
      </c>
      <c r="P149" s="958">
        <v>1.0277777777777777</v>
      </c>
      <c r="Q149" s="968">
        <v>495</v>
      </c>
    </row>
    <row r="150" spans="1:17" ht="14.4" customHeight="1" x14ac:dyDescent="0.3">
      <c r="A150" s="955" t="s">
        <v>6690</v>
      </c>
      <c r="B150" s="957" t="s">
        <v>6691</v>
      </c>
      <c r="C150" s="957" t="s">
        <v>5725</v>
      </c>
      <c r="D150" s="957" t="s">
        <v>6862</v>
      </c>
      <c r="E150" s="957" t="s">
        <v>6863</v>
      </c>
      <c r="F150" s="967"/>
      <c r="G150" s="967"/>
      <c r="H150" s="967"/>
      <c r="I150" s="967"/>
      <c r="J150" s="967"/>
      <c r="K150" s="967"/>
      <c r="L150" s="967"/>
      <c r="M150" s="967"/>
      <c r="N150" s="967">
        <v>1</v>
      </c>
      <c r="O150" s="967">
        <v>579</v>
      </c>
      <c r="P150" s="958"/>
      <c r="Q150" s="968">
        <v>579</v>
      </c>
    </row>
    <row r="151" spans="1:17" ht="14.4" customHeight="1" x14ac:dyDescent="0.3">
      <c r="A151" s="955" t="s">
        <v>6690</v>
      </c>
      <c r="B151" s="957" t="s">
        <v>6691</v>
      </c>
      <c r="C151" s="957" t="s">
        <v>5725</v>
      </c>
      <c r="D151" s="957" t="s">
        <v>6864</v>
      </c>
      <c r="E151" s="957" t="s">
        <v>6865</v>
      </c>
      <c r="F151" s="967"/>
      <c r="G151" s="967"/>
      <c r="H151" s="967"/>
      <c r="I151" s="967"/>
      <c r="J151" s="967"/>
      <c r="K151" s="967"/>
      <c r="L151" s="967"/>
      <c r="M151" s="967"/>
      <c r="N151" s="967">
        <v>1</v>
      </c>
      <c r="O151" s="967">
        <v>1011</v>
      </c>
      <c r="P151" s="958"/>
      <c r="Q151" s="968">
        <v>1011</v>
      </c>
    </row>
    <row r="152" spans="1:17" ht="14.4" customHeight="1" x14ac:dyDescent="0.3">
      <c r="A152" s="955" t="s">
        <v>6690</v>
      </c>
      <c r="B152" s="957" t="s">
        <v>6691</v>
      </c>
      <c r="C152" s="957" t="s">
        <v>5725</v>
      </c>
      <c r="D152" s="957" t="s">
        <v>6866</v>
      </c>
      <c r="E152" s="957" t="s">
        <v>6867</v>
      </c>
      <c r="F152" s="967"/>
      <c r="G152" s="967"/>
      <c r="H152" s="967"/>
      <c r="I152" s="967"/>
      <c r="J152" s="967">
        <v>2</v>
      </c>
      <c r="K152" s="967">
        <v>382</v>
      </c>
      <c r="L152" s="967"/>
      <c r="M152" s="967">
        <v>191</v>
      </c>
      <c r="N152" s="967"/>
      <c r="O152" s="967"/>
      <c r="P152" s="958"/>
      <c r="Q152" s="968"/>
    </row>
    <row r="153" spans="1:17" ht="14.4" customHeight="1" x14ac:dyDescent="0.3">
      <c r="A153" s="955" t="s">
        <v>6690</v>
      </c>
      <c r="B153" s="957" t="s">
        <v>6691</v>
      </c>
      <c r="C153" s="957" t="s">
        <v>5725</v>
      </c>
      <c r="D153" s="957" t="s">
        <v>6868</v>
      </c>
      <c r="E153" s="957" t="s">
        <v>6869</v>
      </c>
      <c r="F153" s="967"/>
      <c r="G153" s="967"/>
      <c r="H153" s="967"/>
      <c r="I153" s="967"/>
      <c r="J153" s="967">
        <v>5</v>
      </c>
      <c r="K153" s="967">
        <v>835</v>
      </c>
      <c r="L153" s="967"/>
      <c r="M153" s="967">
        <v>167</v>
      </c>
      <c r="N153" s="967">
        <v>3</v>
      </c>
      <c r="O153" s="967">
        <v>504</v>
      </c>
      <c r="P153" s="958"/>
      <c r="Q153" s="968">
        <v>168</v>
      </c>
    </row>
    <row r="154" spans="1:17" ht="14.4" customHeight="1" x14ac:dyDescent="0.3">
      <c r="A154" s="955" t="s">
        <v>6690</v>
      </c>
      <c r="B154" s="957" t="s">
        <v>6691</v>
      </c>
      <c r="C154" s="957" t="s">
        <v>5725</v>
      </c>
      <c r="D154" s="957" t="s">
        <v>6870</v>
      </c>
      <c r="E154" s="957" t="s">
        <v>6871</v>
      </c>
      <c r="F154" s="967">
        <v>1</v>
      </c>
      <c r="G154" s="967">
        <v>1653</v>
      </c>
      <c r="H154" s="967">
        <v>1</v>
      </c>
      <c r="I154" s="967">
        <v>1653</v>
      </c>
      <c r="J154" s="967">
        <v>2</v>
      </c>
      <c r="K154" s="967">
        <v>3314</v>
      </c>
      <c r="L154" s="967">
        <v>2.0048396854204475</v>
      </c>
      <c r="M154" s="967">
        <v>1657</v>
      </c>
      <c r="N154" s="967">
        <v>3</v>
      </c>
      <c r="O154" s="967">
        <v>5064</v>
      </c>
      <c r="P154" s="958">
        <v>3.0635208711433757</v>
      </c>
      <c r="Q154" s="968">
        <v>1688</v>
      </c>
    </row>
    <row r="155" spans="1:17" ht="14.4" customHeight="1" x14ac:dyDescent="0.3">
      <c r="A155" s="955" t="s">
        <v>6690</v>
      </c>
      <c r="B155" s="957" t="s">
        <v>6691</v>
      </c>
      <c r="C155" s="957" t="s">
        <v>5725</v>
      </c>
      <c r="D155" s="957" t="s">
        <v>6872</v>
      </c>
      <c r="E155" s="957" t="s">
        <v>6873</v>
      </c>
      <c r="F155" s="967"/>
      <c r="G155" s="967"/>
      <c r="H155" s="967"/>
      <c r="I155" s="967"/>
      <c r="J155" s="967">
        <v>1</v>
      </c>
      <c r="K155" s="967">
        <v>264</v>
      </c>
      <c r="L155" s="967"/>
      <c r="M155" s="967">
        <v>264</v>
      </c>
      <c r="N155" s="967">
        <v>1</v>
      </c>
      <c r="O155" s="967">
        <v>265</v>
      </c>
      <c r="P155" s="958"/>
      <c r="Q155" s="968">
        <v>265</v>
      </c>
    </row>
    <row r="156" spans="1:17" ht="14.4" customHeight="1" x14ac:dyDescent="0.3">
      <c r="A156" s="955" t="s">
        <v>6690</v>
      </c>
      <c r="B156" s="957" t="s">
        <v>6691</v>
      </c>
      <c r="C156" s="957" t="s">
        <v>5725</v>
      </c>
      <c r="D156" s="957" t="s">
        <v>6874</v>
      </c>
      <c r="E156" s="957" t="s">
        <v>6875</v>
      </c>
      <c r="F156" s="967">
        <v>1</v>
      </c>
      <c r="G156" s="967">
        <v>127</v>
      </c>
      <c r="H156" s="967">
        <v>1</v>
      </c>
      <c r="I156" s="967">
        <v>127</v>
      </c>
      <c r="J156" s="967"/>
      <c r="K156" s="967"/>
      <c r="L156" s="967"/>
      <c r="M156" s="967"/>
      <c r="N156" s="967">
        <v>20</v>
      </c>
      <c r="O156" s="967">
        <v>2540</v>
      </c>
      <c r="P156" s="958">
        <v>20</v>
      </c>
      <c r="Q156" s="968">
        <v>127</v>
      </c>
    </row>
    <row r="157" spans="1:17" ht="14.4" customHeight="1" x14ac:dyDescent="0.3">
      <c r="A157" s="955" t="s">
        <v>6690</v>
      </c>
      <c r="B157" s="957" t="s">
        <v>6691</v>
      </c>
      <c r="C157" s="957" t="s">
        <v>5725</v>
      </c>
      <c r="D157" s="957" t="s">
        <v>5090</v>
      </c>
      <c r="E157" s="957" t="s">
        <v>6876</v>
      </c>
      <c r="F157" s="967">
        <v>1</v>
      </c>
      <c r="G157" s="967">
        <v>310</v>
      </c>
      <c r="H157" s="967">
        <v>1</v>
      </c>
      <c r="I157" s="967">
        <v>310</v>
      </c>
      <c r="J157" s="967">
        <v>1</v>
      </c>
      <c r="K157" s="967">
        <v>310</v>
      </c>
      <c r="L157" s="967">
        <v>1</v>
      </c>
      <c r="M157" s="967">
        <v>310</v>
      </c>
      <c r="N157" s="967"/>
      <c r="O157" s="967"/>
      <c r="P157" s="958"/>
      <c r="Q157" s="968"/>
    </row>
    <row r="158" spans="1:17" ht="14.4" customHeight="1" x14ac:dyDescent="0.3">
      <c r="A158" s="955" t="s">
        <v>6690</v>
      </c>
      <c r="B158" s="957" t="s">
        <v>6691</v>
      </c>
      <c r="C158" s="957" t="s">
        <v>5725</v>
      </c>
      <c r="D158" s="957" t="s">
        <v>6877</v>
      </c>
      <c r="E158" s="957" t="s">
        <v>6878</v>
      </c>
      <c r="F158" s="967">
        <v>1</v>
      </c>
      <c r="G158" s="967">
        <v>23</v>
      </c>
      <c r="H158" s="967">
        <v>1</v>
      </c>
      <c r="I158" s="967">
        <v>23</v>
      </c>
      <c r="J158" s="967">
        <v>5</v>
      </c>
      <c r="K158" s="967">
        <v>115</v>
      </c>
      <c r="L158" s="967">
        <v>5</v>
      </c>
      <c r="M158" s="967">
        <v>23</v>
      </c>
      <c r="N158" s="967"/>
      <c r="O158" s="967"/>
      <c r="P158" s="958"/>
      <c r="Q158" s="968"/>
    </row>
    <row r="159" spans="1:17" ht="14.4" customHeight="1" x14ac:dyDescent="0.3">
      <c r="A159" s="955" t="s">
        <v>6690</v>
      </c>
      <c r="B159" s="957" t="s">
        <v>6691</v>
      </c>
      <c r="C159" s="957" t="s">
        <v>5725</v>
      </c>
      <c r="D159" s="957" t="s">
        <v>6879</v>
      </c>
      <c r="E159" s="957" t="s">
        <v>6880</v>
      </c>
      <c r="F159" s="967">
        <v>3</v>
      </c>
      <c r="G159" s="967">
        <v>395</v>
      </c>
      <c r="H159" s="967">
        <v>1</v>
      </c>
      <c r="I159" s="967">
        <v>131.66666666666666</v>
      </c>
      <c r="J159" s="967">
        <v>1</v>
      </c>
      <c r="K159" s="967">
        <v>132</v>
      </c>
      <c r="L159" s="967">
        <v>0.33417721518987342</v>
      </c>
      <c r="M159" s="967">
        <v>132</v>
      </c>
      <c r="N159" s="967"/>
      <c r="O159" s="967"/>
      <c r="P159" s="958"/>
      <c r="Q159" s="968"/>
    </row>
    <row r="160" spans="1:17" ht="14.4" customHeight="1" x14ac:dyDescent="0.3">
      <c r="A160" s="955" t="s">
        <v>6690</v>
      </c>
      <c r="B160" s="957" t="s">
        <v>6691</v>
      </c>
      <c r="C160" s="957" t="s">
        <v>5725</v>
      </c>
      <c r="D160" s="957" t="s">
        <v>6881</v>
      </c>
      <c r="E160" s="957" t="s">
        <v>6882</v>
      </c>
      <c r="F160" s="967">
        <v>1</v>
      </c>
      <c r="G160" s="967">
        <v>650</v>
      </c>
      <c r="H160" s="967">
        <v>1</v>
      </c>
      <c r="I160" s="967">
        <v>650</v>
      </c>
      <c r="J160" s="967">
        <v>1</v>
      </c>
      <c r="K160" s="967">
        <v>650</v>
      </c>
      <c r="L160" s="967">
        <v>1</v>
      </c>
      <c r="M160" s="967">
        <v>650</v>
      </c>
      <c r="N160" s="967">
        <v>4</v>
      </c>
      <c r="O160" s="967">
        <v>2604</v>
      </c>
      <c r="P160" s="958">
        <v>4.006153846153846</v>
      </c>
      <c r="Q160" s="968">
        <v>651</v>
      </c>
    </row>
    <row r="161" spans="1:17" ht="14.4" customHeight="1" x14ac:dyDescent="0.3">
      <c r="A161" s="955" t="s">
        <v>6690</v>
      </c>
      <c r="B161" s="957" t="s">
        <v>6691</v>
      </c>
      <c r="C161" s="957" t="s">
        <v>5725</v>
      </c>
      <c r="D161" s="957" t="s">
        <v>6883</v>
      </c>
      <c r="E161" s="957" t="s">
        <v>6884</v>
      </c>
      <c r="F161" s="967">
        <v>6</v>
      </c>
      <c r="G161" s="967">
        <v>1751</v>
      </c>
      <c r="H161" s="967">
        <v>1</v>
      </c>
      <c r="I161" s="967">
        <v>291.83333333333331</v>
      </c>
      <c r="J161" s="967">
        <v>5</v>
      </c>
      <c r="K161" s="967">
        <v>1465</v>
      </c>
      <c r="L161" s="967">
        <v>0.83666476299257564</v>
      </c>
      <c r="M161" s="967">
        <v>293</v>
      </c>
      <c r="N161" s="967">
        <v>11</v>
      </c>
      <c r="O161" s="967">
        <v>3234</v>
      </c>
      <c r="P161" s="958">
        <v>1.846944603083952</v>
      </c>
      <c r="Q161" s="968">
        <v>294</v>
      </c>
    </row>
    <row r="162" spans="1:17" ht="14.4" customHeight="1" x14ac:dyDescent="0.3">
      <c r="A162" s="955" t="s">
        <v>6690</v>
      </c>
      <c r="B162" s="957" t="s">
        <v>6691</v>
      </c>
      <c r="C162" s="957" t="s">
        <v>5725</v>
      </c>
      <c r="D162" s="957" t="s">
        <v>6885</v>
      </c>
      <c r="E162" s="957" t="s">
        <v>6886</v>
      </c>
      <c r="F162" s="967">
        <v>1</v>
      </c>
      <c r="G162" s="967">
        <v>45</v>
      </c>
      <c r="H162" s="967">
        <v>1</v>
      </c>
      <c r="I162" s="967">
        <v>45</v>
      </c>
      <c r="J162" s="967"/>
      <c r="K162" s="967"/>
      <c r="L162" s="967"/>
      <c r="M162" s="967"/>
      <c r="N162" s="967">
        <v>1</v>
      </c>
      <c r="O162" s="967">
        <v>45</v>
      </c>
      <c r="P162" s="958">
        <v>1</v>
      </c>
      <c r="Q162" s="968">
        <v>45</v>
      </c>
    </row>
    <row r="163" spans="1:17" ht="14.4" customHeight="1" x14ac:dyDescent="0.3">
      <c r="A163" s="955" t="s">
        <v>6690</v>
      </c>
      <c r="B163" s="957" t="s">
        <v>6691</v>
      </c>
      <c r="C163" s="957" t="s">
        <v>5725</v>
      </c>
      <c r="D163" s="957" t="s">
        <v>6887</v>
      </c>
      <c r="E163" s="957" t="s">
        <v>6888</v>
      </c>
      <c r="F163" s="967"/>
      <c r="G163" s="967"/>
      <c r="H163" s="967"/>
      <c r="I163" s="967"/>
      <c r="J163" s="967"/>
      <c r="K163" s="967"/>
      <c r="L163" s="967"/>
      <c r="M163" s="967"/>
      <c r="N163" s="967">
        <v>2</v>
      </c>
      <c r="O163" s="967">
        <v>2208</v>
      </c>
      <c r="P163" s="958"/>
      <c r="Q163" s="968">
        <v>1104</v>
      </c>
    </row>
    <row r="164" spans="1:17" ht="14.4" customHeight="1" x14ac:dyDescent="0.3">
      <c r="A164" s="955" t="s">
        <v>6690</v>
      </c>
      <c r="B164" s="957" t="s">
        <v>6691</v>
      </c>
      <c r="C164" s="957" t="s">
        <v>5725</v>
      </c>
      <c r="D164" s="957" t="s">
        <v>6889</v>
      </c>
      <c r="E164" s="957" t="s">
        <v>6890</v>
      </c>
      <c r="F164" s="967">
        <v>1</v>
      </c>
      <c r="G164" s="967">
        <v>308</v>
      </c>
      <c r="H164" s="967">
        <v>1</v>
      </c>
      <c r="I164" s="967">
        <v>308</v>
      </c>
      <c r="J164" s="967"/>
      <c r="K164" s="967"/>
      <c r="L164" s="967"/>
      <c r="M164" s="967"/>
      <c r="N164" s="967">
        <v>2</v>
      </c>
      <c r="O164" s="967">
        <v>620</v>
      </c>
      <c r="P164" s="958">
        <v>2.0129870129870131</v>
      </c>
      <c r="Q164" s="968">
        <v>310</v>
      </c>
    </row>
    <row r="165" spans="1:17" ht="14.4" customHeight="1" x14ac:dyDescent="0.3">
      <c r="A165" s="955" t="s">
        <v>6690</v>
      </c>
      <c r="B165" s="957" t="s">
        <v>6691</v>
      </c>
      <c r="C165" s="957" t="s">
        <v>5725</v>
      </c>
      <c r="D165" s="957" t="s">
        <v>6891</v>
      </c>
      <c r="E165" s="957" t="s">
        <v>6892</v>
      </c>
      <c r="F165" s="967">
        <v>1</v>
      </c>
      <c r="G165" s="967">
        <v>43</v>
      </c>
      <c r="H165" s="967">
        <v>1</v>
      </c>
      <c r="I165" s="967">
        <v>43</v>
      </c>
      <c r="J165" s="967"/>
      <c r="K165" s="967"/>
      <c r="L165" s="967"/>
      <c r="M165" s="967"/>
      <c r="N165" s="967"/>
      <c r="O165" s="967"/>
      <c r="P165" s="958"/>
      <c r="Q165" s="968"/>
    </row>
    <row r="166" spans="1:17" ht="14.4" customHeight="1" x14ac:dyDescent="0.3">
      <c r="A166" s="955" t="s">
        <v>6690</v>
      </c>
      <c r="B166" s="957" t="s">
        <v>6691</v>
      </c>
      <c r="C166" s="957" t="s">
        <v>5725</v>
      </c>
      <c r="D166" s="957" t="s">
        <v>6893</v>
      </c>
      <c r="E166" s="957" t="s">
        <v>6894</v>
      </c>
      <c r="F166" s="967">
        <v>8</v>
      </c>
      <c r="G166" s="967">
        <v>813</v>
      </c>
      <c r="H166" s="967">
        <v>1</v>
      </c>
      <c r="I166" s="967">
        <v>101.625</v>
      </c>
      <c r="J166" s="967"/>
      <c r="K166" s="967"/>
      <c r="L166" s="967"/>
      <c r="M166" s="967"/>
      <c r="N166" s="967"/>
      <c r="O166" s="967"/>
      <c r="P166" s="958"/>
      <c r="Q166" s="968"/>
    </row>
    <row r="167" spans="1:17" ht="14.4" customHeight="1" x14ac:dyDescent="0.3">
      <c r="A167" s="955" t="s">
        <v>6690</v>
      </c>
      <c r="B167" s="957" t="s">
        <v>6691</v>
      </c>
      <c r="C167" s="957" t="s">
        <v>5725</v>
      </c>
      <c r="D167" s="957" t="s">
        <v>6895</v>
      </c>
      <c r="E167" s="957" t="s">
        <v>6896</v>
      </c>
      <c r="F167" s="967"/>
      <c r="G167" s="967"/>
      <c r="H167" s="967"/>
      <c r="I167" s="967"/>
      <c r="J167" s="967"/>
      <c r="K167" s="967"/>
      <c r="L167" s="967"/>
      <c r="M167" s="967"/>
      <c r="N167" s="967">
        <v>1</v>
      </c>
      <c r="O167" s="967">
        <v>528</v>
      </c>
      <c r="P167" s="958"/>
      <c r="Q167" s="968">
        <v>528</v>
      </c>
    </row>
    <row r="168" spans="1:17" ht="14.4" customHeight="1" x14ac:dyDescent="0.3">
      <c r="A168" s="955" t="s">
        <v>6690</v>
      </c>
      <c r="B168" s="957" t="s">
        <v>6691</v>
      </c>
      <c r="C168" s="957" t="s">
        <v>5725</v>
      </c>
      <c r="D168" s="957" t="s">
        <v>6897</v>
      </c>
      <c r="E168" s="957" t="s">
        <v>6898</v>
      </c>
      <c r="F168" s="967">
        <v>3</v>
      </c>
      <c r="G168" s="967">
        <v>1581</v>
      </c>
      <c r="H168" s="967">
        <v>1</v>
      </c>
      <c r="I168" s="967">
        <v>527</v>
      </c>
      <c r="J168" s="967"/>
      <c r="K168" s="967"/>
      <c r="L168" s="967"/>
      <c r="M168" s="967"/>
      <c r="N168" s="967">
        <v>1</v>
      </c>
      <c r="O168" s="967">
        <v>528</v>
      </c>
      <c r="P168" s="958">
        <v>0.33396584440227706</v>
      </c>
      <c r="Q168" s="968">
        <v>528</v>
      </c>
    </row>
    <row r="169" spans="1:17" ht="14.4" customHeight="1" x14ac:dyDescent="0.3">
      <c r="A169" s="955" t="s">
        <v>6690</v>
      </c>
      <c r="B169" s="957" t="s">
        <v>6691</v>
      </c>
      <c r="C169" s="957" t="s">
        <v>5725</v>
      </c>
      <c r="D169" s="957" t="s">
        <v>6899</v>
      </c>
      <c r="E169" s="957" t="s">
        <v>6900</v>
      </c>
      <c r="F169" s="967">
        <v>2</v>
      </c>
      <c r="G169" s="967">
        <v>3514</v>
      </c>
      <c r="H169" s="967">
        <v>1</v>
      </c>
      <c r="I169" s="967">
        <v>1757</v>
      </c>
      <c r="J169" s="967">
        <v>3</v>
      </c>
      <c r="K169" s="967">
        <v>5280</v>
      </c>
      <c r="L169" s="967">
        <v>1.5025611838360842</v>
      </c>
      <c r="M169" s="967">
        <v>1760</v>
      </c>
      <c r="N169" s="967">
        <v>1</v>
      </c>
      <c r="O169" s="967">
        <v>1768</v>
      </c>
      <c r="P169" s="958">
        <v>0.50313033579965849</v>
      </c>
      <c r="Q169" s="968">
        <v>1768</v>
      </c>
    </row>
    <row r="170" spans="1:17" ht="14.4" customHeight="1" x14ac:dyDescent="0.3">
      <c r="A170" s="955" t="s">
        <v>6690</v>
      </c>
      <c r="B170" s="957" t="s">
        <v>6691</v>
      </c>
      <c r="C170" s="957" t="s">
        <v>5725</v>
      </c>
      <c r="D170" s="957" t="s">
        <v>6901</v>
      </c>
      <c r="E170" s="957" t="s">
        <v>6902</v>
      </c>
      <c r="F170" s="967"/>
      <c r="G170" s="967"/>
      <c r="H170" s="967"/>
      <c r="I170" s="967"/>
      <c r="J170" s="967">
        <v>2</v>
      </c>
      <c r="K170" s="967">
        <v>812</v>
      </c>
      <c r="L170" s="967"/>
      <c r="M170" s="967">
        <v>406</v>
      </c>
      <c r="N170" s="967">
        <v>2</v>
      </c>
      <c r="O170" s="967">
        <v>814</v>
      </c>
      <c r="P170" s="958"/>
      <c r="Q170" s="968">
        <v>407</v>
      </c>
    </row>
    <row r="171" spans="1:17" ht="14.4" customHeight="1" x14ac:dyDescent="0.3">
      <c r="A171" s="955" t="s">
        <v>6690</v>
      </c>
      <c r="B171" s="957" t="s">
        <v>6691</v>
      </c>
      <c r="C171" s="957" t="s">
        <v>5725</v>
      </c>
      <c r="D171" s="957" t="s">
        <v>6903</v>
      </c>
      <c r="E171" s="957" t="s">
        <v>6904</v>
      </c>
      <c r="F171" s="967"/>
      <c r="G171" s="967"/>
      <c r="H171" s="967"/>
      <c r="I171" s="967"/>
      <c r="J171" s="967"/>
      <c r="K171" s="967"/>
      <c r="L171" s="967"/>
      <c r="M171" s="967"/>
      <c r="N171" s="967">
        <v>1</v>
      </c>
      <c r="O171" s="967">
        <v>19</v>
      </c>
      <c r="P171" s="958"/>
      <c r="Q171" s="968">
        <v>19</v>
      </c>
    </row>
    <row r="172" spans="1:17" ht="14.4" customHeight="1" x14ac:dyDescent="0.3">
      <c r="A172" s="955" t="s">
        <v>6690</v>
      </c>
      <c r="B172" s="957" t="s">
        <v>6691</v>
      </c>
      <c r="C172" s="957" t="s">
        <v>5725</v>
      </c>
      <c r="D172" s="957" t="s">
        <v>6905</v>
      </c>
      <c r="E172" s="957" t="s">
        <v>6906</v>
      </c>
      <c r="F172" s="967"/>
      <c r="G172" s="967"/>
      <c r="H172" s="967"/>
      <c r="I172" s="967"/>
      <c r="J172" s="967"/>
      <c r="K172" s="967"/>
      <c r="L172" s="967"/>
      <c r="M172" s="967"/>
      <c r="N172" s="967">
        <v>4</v>
      </c>
      <c r="O172" s="967">
        <v>532</v>
      </c>
      <c r="P172" s="958"/>
      <c r="Q172" s="968">
        <v>133</v>
      </c>
    </row>
    <row r="173" spans="1:17" ht="14.4" customHeight="1" x14ac:dyDescent="0.3">
      <c r="A173" s="955" t="s">
        <v>6690</v>
      </c>
      <c r="B173" s="957" t="s">
        <v>6691</v>
      </c>
      <c r="C173" s="957" t="s">
        <v>5725</v>
      </c>
      <c r="D173" s="957" t="s">
        <v>6907</v>
      </c>
      <c r="E173" s="957" t="s">
        <v>6908</v>
      </c>
      <c r="F173" s="967"/>
      <c r="G173" s="967"/>
      <c r="H173" s="967"/>
      <c r="I173" s="967"/>
      <c r="J173" s="967"/>
      <c r="K173" s="967"/>
      <c r="L173" s="967"/>
      <c r="M173" s="967"/>
      <c r="N173" s="967">
        <v>1065</v>
      </c>
      <c r="O173" s="967">
        <v>39405</v>
      </c>
      <c r="P173" s="958"/>
      <c r="Q173" s="968">
        <v>37</v>
      </c>
    </row>
    <row r="174" spans="1:17" ht="14.4" customHeight="1" x14ac:dyDescent="0.3">
      <c r="A174" s="955" t="s">
        <v>6690</v>
      </c>
      <c r="B174" s="957" t="s">
        <v>6691</v>
      </c>
      <c r="C174" s="957" t="s">
        <v>5725</v>
      </c>
      <c r="D174" s="957" t="s">
        <v>6909</v>
      </c>
      <c r="E174" s="957" t="s">
        <v>6910</v>
      </c>
      <c r="F174" s="967"/>
      <c r="G174" s="967"/>
      <c r="H174" s="967"/>
      <c r="I174" s="967"/>
      <c r="J174" s="967"/>
      <c r="K174" s="967"/>
      <c r="L174" s="967"/>
      <c r="M174" s="967"/>
      <c r="N174" s="967">
        <v>3</v>
      </c>
      <c r="O174" s="967">
        <v>513</v>
      </c>
      <c r="P174" s="958"/>
      <c r="Q174" s="968">
        <v>171</v>
      </c>
    </row>
    <row r="175" spans="1:17" ht="14.4" customHeight="1" x14ac:dyDescent="0.3">
      <c r="A175" s="955" t="s">
        <v>6690</v>
      </c>
      <c r="B175" s="957" t="s">
        <v>6691</v>
      </c>
      <c r="C175" s="957" t="s">
        <v>5725</v>
      </c>
      <c r="D175" s="957" t="s">
        <v>6911</v>
      </c>
      <c r="E175" s="957" t="s">
        <v>6912</v>
      </c>
      <c r="F175" s="967"/>
      <c r="G175" s="967"/>
      <c r="H175" s="967"/>
      <c r="I175" s="967"/>
      <c r="J175" s="967"/>
      <c r="K175" s="967"/>
      <c r="L175" s="967"/>
      <c r="M175" s="967"/>
      <c r="N175" s="967">
        <v>1</v>
      </c>
      <c r="O175" s="967">
        <v>232</v>
      </c>
      <c r="P175" s="958"/>
      <c r="Q175" s="968">
        <v>232</v>
      </c>
    </row>
    <row r="176" spans="1:17" ht="14.4" customHeight="1" x14ac:dyDescent="0.3">
      <c r="A176" s="955" t="s">
        <v>6690</v>
      </c>
      <c r="B176" s="957" t="s">
        <v>6691</v>
      </c>
      <c r="C176" s="957" t="s">
        <v>5725</v>
      </c>
      <c r="D176" s="957" t="s">
        <v>6913</v>
      </c>
      <c r="E176" s="957" t="s">
        <v>6914</v>
      </c>
      <c r="F176" s="967"/>
      <c r="G176" s="967"/>
      <c r="H176" s="967"/>
      <c r="I176" s="967"/>
      <c r="J176" s="967"/>
      <c r="K176" s="967"/>
      <c r="L176" s="967"/>
      <c r="M176" s="967"/>
      <c r="N176" s="967">
        <v>11</v>
      </c>
      <c r="O176" s="967">
        <v>1023</v>
      </c>
      <c r="P176" s="958"/>
      <c r="Q176" s="968">
        <v>93</v>
      </c>
    </row>
    <row r="177" spans="1:17" ht="14.4" customHeight="1" x14ac:dyDescent="0.3">
      <c r="A177" s="955" t="s">
        <v>6690</v>
      </c>
      <c r="B177" s="957" t="s">
        <v>6915</v>
      </c>
      <c r="C177" s="957" t="s">
        <v>5725</v>
      </c>
      <c r="D177" s="957" t="s">
        <v>6916</v>
      </c>
      <c r="E177" s="957" t="s">
        <v>6917</v>
      </c>
      <c r="F177" s="967"/>
      <c r="G177" s="967"/>
      <c r="H177" s="967"/>
      <c r="I177" s="967"/>
      <c r="J177" s="967">
        <v>1</v>
      </c>
      <c r="K177" s="967">
        <v>1037</v>
      </c>
      <c r="L177" s="967"/>
      <c r="M177" s="967">
        <v>1037</v>
      </c>
      <c r="N177" s="967">
        <v>1</v>
      </c>
      <c r="O177" s="967">
        <v>1038</v>
      </c>
      <c r="P177" s="958"/>
      <c r="Q177" s="968">
        <v>1038</v>
      </c>
    </row>
    <row r="178" spans="1:17" ht="14.4" customHeight="1" x14ac:dyDescent="0.3">
      <c r="A178" s="955" t="s">
        <v>6918</v>
      </c>
      <c r="B178" s="957" t="s">
        <v>6579</v>
      </c>
      <c r="C178" s="957" t="s">
        <v>5719</v>
      </c>
      <c r="D178" s="957" t="s">
        <v>6919</v>
      </c>
      <c r="E178" s="957" t="s">
        <v>6920</v>
      </c>
      <c r="F178" s="967">
        <v>3.01</v>
      </c>
      <c r="G178" s="967">
        <v>8041.07</v>
      </c>
      <c r="H178" s="967">
        <v>1</v>
      </c>
      <c r="I178" s="967">
        <v>2671.4518272425248</v>
      </c>
      <c r="J178" s="967">
        <v>2.0100000000000002</v>
      </c>
      <c r="K178" s="967">
        <v>5238.4799999999996</v>
      </c>
      <c r="L178" s="967">
        <v>0.65146553879023561</v>
      </c>
      <c r="M178" s="967">
        <v>2606.2089552238799</v>
      </c>
      <c r="N178" s="967">
        <v>0.67</v>
      </c>
      <c r="O178" s="967">
        <v>1814.38</v>
      </c>
      <c r="P178" s="958">
        <v>0.22563912514130585</v>
      </c>
      <c r="Q178" s="968">
        <v>2708.0298507462685</v>
      </c>
    </row>
    <row r="179" spans="1:17" ht="14.4" customHeight="1" x14ac:dyDescent="0.3">
      <c r="A179" s="955" t="s">
        <v>6918</v>
      </c>
      <c r="B179" s="957" t="s">
        <v>6579</v>
      </c>
      <c r="C179" s="957" t="s">
        <v>5719</v>
      </c>
      <c r="D179" s="957" t="s">
        <v>6921</v>
      </c>
      <c r="E179" s="957" t="s">
        <v>6920</v>
      </c>
      <c r="F179" s="967"/>
      <c r="G179" s="967"/>
      <c r="H179" s="967"/>
      <c r="I179" s="967"/>
      <c r="J179" s="967">
        <v>0.4</v>
      </c>
      <c r="K179" s="967">
        <v>2555.3000000000002</v>
      </c>
      <c r="L179" s="967"/>
      <c r="M179" s="967">
        <v>6388.25</v>
      </c>
      <c r="N179" s="967">
        <v>0.8</v>
      </c>
      <c r="O179" s="967">
        <v>5416.08</v>
      </c>
      <c r="P179" s="958"/>
      <c r="Q179" s="968">
        <v>6770.0999999999995</v>
      </c>
    </row>
    <row r="180" spans="1:17" ht="14.4" customHeight="1" x14ac:dyDescent="0.3">
      <c r="A180" s="955" t="s">
        <v>6918</v>
      </c>
      <c r="B180" s="957" t="s">
        <v>6579</v>
      </c>
      <c r="C180" s="957" t="s">
        <v>5719</v>
      </c>
      <c r="D180" s="957" t="s">
        <v>6922</v>
      </c>
      <c r="E180" s="957" t="s">
        <v>6923</v>
      </c>
      <c r="F180" s="967"/>
      <c r="G180" s="967"/>
      <c r="H180" s="967"/>
      <c r="I180" s="967"/>
      <c r="J180" s="967">
        <v>0.3</v>
      </c>
      <c r="K180" s="967">
        <v>1483.1599999999999</v>
      </c>
      <c r="L180" s="967"/>
      <c r="M180" s="967">
        <v>4943.8666666666668</v>
      </c>
      <c r="N180" s="967">
        <v>0.1</v>
      </c>
      <c r="O180" s="967">
        <v>494.39</v>
      </c>
      <c r="P180" s="958"/>
      <c r="Q180" s="968">
        <v>4943.8999999999996</v>
      </c>
    </row>
    <row r="181" spans="1:17" ht="14.4" customHeight="1" x14ac:dyDescent="0.3">
      <c r="A181" s="955" t="s">
        <v>6918</v>
      </c>
      <c r="B181" s="957" t="s">
        <v>6579</v>
      </c>
      <c r="C181" s="957" t="s">
        <v>5719</v>
      </c>
      <c r="D181" s="957" t="s">
        <v>6924</v>
      </c>
      <c r="E181" s="957" t="s">
        <v>6604</v>
      </c>
      <c r="F181" s="967">
        <v>1.7</v>
      </c>
      <c r="G181" s="967">
        <v>1681.34</v>
      </c>
      <c r="H181" s="967">
        <v>1</v>
      </c>
      <c r="I181" s="967">
        <v>989.02352941176468</v>
      </c>
      <c r="J181" s="967">
        <v>0.6</v>
      </c>
      <c r="K181" s="967">
        <v>570.79999999999995</v>
      </c>
      <c r="L181" s="967">
        <v>0.3394911201779533</v>
      </c>
      <c r="M181" s="967">
        <v>951.33333333333326</v>
      </c>
      <c r="N181" s="967">
        <v>3.2</v>
      </c>
      <c r="O181" s="967">
        <v>3215.45</v>
      </c>
      <c r="P181" s="958">
        <v>1.912432940392782</v>
      </c>
      <c r="Q181" s="968">
        <v>1004.8281249999999</v>
      </c>
    </row>
    <row r="182" spans="1:17" ht="14.4" customHeight="1" x14ac:dyDescent="0.3">
      <c r="A182" s="955" t="s">
        <v>6918</v>
      </c>
      <c r="B182" s="957" t="s">
        <v>6579</v>
      </c>
      <c r="C182" s="957" t="s">
        <v>5719</v>
      </c>
      <c r="D182" s="957" t="s">
        <v>6925</v>
      </c>
      <c r="E182" s="957" t="s">
        <v>6923</v>
      </c>
      <c r="F182" s="967">
        <v>0.34</v>
      </c>
      <c r="G182" s="967">
        <v>3514.7</v>
      </c>
      <c r="H182" s="967">
        <v>1</v>
      </c>
      <c r="I182" s="967">
        <v>10337.352941176468</v>
      </c>
      <c r="J182" s="967">
        <v>0.18</v>
      </c>
      <c r="K182" s="967">
        <v>1779.8000000000002</v>
      </c>
      <c r="L182" s="967">
        <v>0.50638745838905175</v>
      </c>
      <c r="M182" s="967">
        <v>9887.7777777777792</v>
      </c>
      <c r="N182" s="967">
        <v>0.18</v>
      </c>
      <c r="O182" s="967">
        <v>1779.81</v>
      </c>
      <c r="P182" s="958">
        <v>0.50639030358209802</v>
      </c>
      <c r="Q182" s="968">
        <v>9887.8333333333339</v>
      </c>
    </row>
    <row r="183" spans="1:17" ht="14.4" customHeight="1" x14ac:dyDescent="0.3">
      <c r="A183" s="955" t="s">
        <v>6918</v>
      </c>
      <c r="B183" s="957" t="s">
        <v>6579</v>
      </c>
      <c r="C183" s="957" t="s">
        <v>5719</v>
      </c>
      <c r="D183" s="957" t="s">
        <v>6926</v>
      </c>
      <c r="E183" s="957" t="s">
        <v>6927</v>
      </c>
      <c r="F183" s="967"/>
      <c r="G183" s="967"/>
      <c r="H183" s="967"/>
      <c r="I183" s="967"/>
      <c r="J183" s="967">
        <v>1</v>
      </c>
      <c r="K183" s="967">
        <v>932.82</v>
      </c>
      <c r="L183" s="967"/>
      <c r="M183" s="967">
        <v>932.82</v>
      </c>
      <c r="N183" s="967">
        <v>2</v>
      </c>
      <c r="O183" s="967">
        <v>1865.64</v>
      </c>
      <c r="P183" s="958"/>
      <c r="Q183" s="968">
        <v>932.82</v>
      </c>
    </row>
    <row r="184" spans="1:17" ht="14.4" customHeight="1" x14ac:dyDescent="0.3">
      <c r="A184" s="955" t="s">
        <v>6918</v>
      </c>
      <c r="B184" s="957" t="s">
        <v>6579</v>
      </c>
      <c r="C184" s="957" t="s">
        <v>5719</v>
      </c>
      <c r="D184" s="957" t="s">
        <v>6928</v>
      </c>
      <c r="E184" s="957" t="s">
        <v>6606</v>
      </c>
      <c r="F184" s="967">
        <v>0.16</v>
      </c>
      <c r="G184" s="967">
        <v>873.72</v>
      </c>
      <c r="H184" s="967">
        <v>1</v>
      </c>
      <c r="I184" s="967">
        <v>5460.75</v>
      </c>
      <c r="J184" s="967"/>
      <c r="K184" s="967"/>
      <c r="L184" s="967"/>
      <c r="M184" s="967"/>
      <c r="N184" s="967"/>
      <c r="O184" s="967"/>
      <c r="P184" s="958"/>
      <c r="Q184" s="968"/>
    </row>
    <row r="185" spans="1:17" ht="14.4" customHeight="1" x14ac:dyDescent="0.3">
      <c r="A185" s="955" t="s">
        <v>6918</v>
      </c>
      <c r="B185" s="957" t="s">
        <v>6579</v>
      </c>
      <c r="C185" s="957" t="s">
        <v>5719</v>
      </c>
      <c r="D185" s="957" t="s">
        <v>6929</v>
      </c>
      <c r="E185" s="957" t="s">
        <v>6606</v>
      </c>
      <c r="F185" s="967">
        <v>0.88</v>
      </c>
      <c r="G185" s="967">
        <v>9610.9700000000012</v>
      </c>
      <c r="H185" s="967">
        <v>1</v>
      </c>
      <c r="I185" s="967">
        <v>10921.55681818182</v>
      </c>
      <c r="J185" s="967">
        <v>0.12</v>
      </c>
      <c r="K185" s="967">
        <v>1062.48</v>
      </c>
      <c r="L185" s="967">
        <v>0.11054867510771545</v>
      </c>
      <c r="M185" s="967">
        <v>8854</v>
      </c>
      <c r="N185" s="967">
        <v>0.11</v>
      </c>
      <c r="O185" s="967">
        <v>973.94</v>
      </c>
      <c r="P185" s="958">
        <v>0.10133628551540583</v>
      </c>
      <c r="Q185" s="968">
        <v>8854</v>
      </c>
    </row>
    <row r="186" spans="1:17" ht="14.4" customHeight="1" x14ac:dyDescent="0.3">
      <c r="A186" s="955" t="s">
        <v>6918</v>
      </c>
      <c r="B186" s="957" t="s">
        <v>6579</v>
      </c>
      <c r="C186" s="957" t="s">
        <v>5719</v>
      </c>
      <c r="D186" s="957" t="s">
        <v>6930</v>
      </c>
      <c r="E186" s="957" t="s">
        <v>6931</v>
      </c>
      <c r="F186" s="967">
        <v>0.6</v>
      </c>
      <c r="G186" s="967">
        <v>1181.8400000000001</v>
      </c>
      <c r="H186" s="967">
        <v>1</v>
      </c>
      <c r="I186" s="967">
        <v>1969.7333333333336</v>
      </c>
      <c r="J186" s="967">
        <v>1</v>
      </c>
      <c r="K186" s="967">
        <v>1949.3000000000002</v>
      </c>
      <c r="L186" s="967">
        <v>1.6493772422662967</v>
      </c>
      <c r="M186" s="967">
        <v>1949.3000000000002</v>
      </c>
      <c r="N186" s="967">
        <v>0.1</v>
      </c>
      <c r="O186" s="967">
        <v>194.93</v>
      </c>
      <c r="P186" s="958">
        <v>0.16493772422662964</v>
      </c>
      <c r="Q186" s="968">
        <v>1949.3</v>
      </c>
    </row>
    <row r="187" spans="1:17" ht="14.4" customHeight="1" x14ac:dyDescent="0.3">
      <c r="A187" s="955" t="s">
        <v>6918</v>
      </c>
      <c r="B187" s="957" t="s">
        <v>6579</v>
      </c>
      <c r="C187" s="957" t="s">
        <v>5719</v>
      </c>
      <c r="D187" s="957" t="s">
        <v>6605</v>
      </c>
      <c r="E187" s="957" t="s">
        <v>6606</v>
      </c>
      <c r="F187" s="967">
        <v>2.4500000000000002</v>
      </c>
      <c r="G187" s="967">
        <v>5351.5700000000006</v>
      </c>
      <c r="H187" s="967">
        <v>1</v>
      </c>
      <c r="I187" s="967">
        <v>2184.3142857142857</v>
      </c>
      <c r="J187" s="967">
        <v>2.85</v>
      </c>
      <c r="K187" s="967">
        <v>5046.78</v>
      </c>
      <c r="L187" s="967">
        <v>0.94304661996386097</v>
      </c>
      <c r="M187" s="967">
        <v>1770.8</v>
      </c>
      <c r="N187" s="967">
        <v>1.65</v>
      </c>
      <c r="O187" s="967">
        <v>2984.5200000000004</v>
      </c>
      <c r="P187" s="958">
        <v>0.55769054688624087</v>
      </c>
      <c r="Q187" s="968">
        <v>1808.8000000000004</v>
      </c>
    </row>
    <row r="188" spans="1:17" ht="14.4" customHeight="1" x14ac:dyDescent="0.3">
      <c r="A188" s="955" t="s">
        <v>6918</v>
      </c>
      <c r="B188" s="957" t="s">
        <v>6579</v>
      </c>
      <c r="C188" s="957" t="s">
        <v>5719</v>
      </c>
      <c r="D188" s="957" t="s">
        <v>6932</v>
      </c>
      <c r="E188" s="957" t="s">
        <v>6933</v>
      </c>
      <c r="F188" s="967">
        <v>0.37</v>
      </c>
      <c r="G188" s="967">
        <v>140.34</v>
      </c>
      <c r="H188" s="967">
        <v>1</v>
      </c>
      <c r="I188" s="967">
        <v>379.29729729729729</v>
      </c>
      <c r="J188" s="967">
        <v>0.2</v>
      </c>
      <c r="K188" s="967">
        <v>103.52</v>
      </c>
      <c r="L188" s="967">
        <v>0.73763716688043324</v>
      </c>
      <c r="M188" s="967">
        <v>517.59999999999991</v>
      </c>
      <c r="N188" s="967"/>
      <c r="O188" s="967"/>
      <c r="P188" s="958"/>
      <c r="Q188" s="968"/>
    </row>
    <row r="189" spans="1:17" ht="14.4" customHeight="1" x14ac:dyDescent="0.3">
      <c r="A189" s="955" t="s">
        <v>6918</v>
      </c>
      <c r="B189" s="957" t="s">
        <v>6579</v>
      </c>
      <c r="C189" s="957" t="s">
        <v>5719</v>
      </c>
      <c r="D189" s="957" t="s">
        <v>6934</v>
      </c>
      <c r="E189" s="957" t="s">
        <v>6935</v>
      </c>
      <c r="F189" s="967">
        <v>0.23</v>
      </c>
      <c r="G189" s="967">
        <v>217.3</v>
      </c>
      <c r="H189" s="967">
        <v>1</v>
      </c>
      <c r="I189" s="967">
        <v>944.78260869565213</v>
      </c>
      <c r="J189" s="967">
        <v>0.2</v>
      </c>
      <c r="K189" s="967">
        <v>180.76</v>
      </c>
      <c r="L189" s="967">
        <v>0.83184537505752409</v>
      </c>
      <c r="M189" s="967">
        <v>903.8</v>
      </c>
      <c r="N189" s="967">
        <v>0.15</v>
      </c>
      <c r="O189" s="967">
        <v>135.57</v>
      </c>
      <c r="P189" s="958">
        <v>0.62388403129314307</v>
      </c>
      <c r="Q189" s="968">
        <v>903.8</v>
      </c>
    </row>
    <row r="190" spans="1:17" ht="14.4" customHeight="1" x14ac:dyDescent="0.3">
      <c r="A190" s="955" t="s">
        <v>6918</v>
      </c>
      <c r="B190" s="957" t="s">
        <v>6579</v>
      </c>
      <c r="C190" s="957" t="s">
        <v>5719</v>
      </c>
      <c r="D190" s="957" t="s">
        <v>6936</v>
      </c>
      <c r="E190" s="957" t="s">
        <v>6606</v>
      </c>
      <c r="F190" s="967"/>
      <c r="G190" s="967"/>
      <c r="H190" s="967"/>
      <c r="I190" s="967"/>
      <c r="J190" s="967">
        <v>0.22000000000000003</v>
      </c>
      <c r="K190" s="967">
        <v>7295.7199999999993</v>
      </c>
      <c r="L190" s="967"/>
      <c r="M190" s="967">
        <v>33162.363636363632</v>
      </c>
      <c r="N190" s="967">
        <v>0.05</v>
      </c>
      <c r="O190" s="967">
        <v>1782.65</v>
      </c>
      <c r="P190" s="958"/>
      <c r="Q190" s="968">
        <v>35653</v>
      </c>
    </row>
    <row r="191" spans="1:17" ht="14.4" customHeight="1" x14ac:dyDescent="0.3">
      <c r="A191" s="955" t="s">
        <v>6918</v>
      </c>
      <c r="B191" s="957" t="s">
        <v>6579</v>
      </c>
      <c r="C191" s="957" t="s">
        <v>5909</v>
      </c>
      <c r="D191" s="957" t="s">
        <v>5914</v>
      </c>
      <c r="E191" s="957" t="s">
        <v>5915</v>
      </c>
      <c r="F191" s="967"/>
      <c r="G191" s="967"/>
      <c r="H191" s="967"/>
      <c r="I191" s="967"/>
      <c r="J191" s="967">
        <v>1</v>
      </c>
      <c r="K191" s="967">
        <v>1707.31</v>
      </c>
      <c r="L191" s="967"/>
      <c r="M191" s="967">
        <v>1707.31</v>
      </c>
      <c r="N191" s="967">
        <v>2</v>
      </c>
      <c r="O191" s="967">
        <v>3414.62</v>
      </c>
      <c r="P191" s="958"/>
      <c r="Q191" s="968">
        <v>1707.31</v>
      </c>
    </row>
    <row r="192" spans="1:17" ht="14.4" customHeight="1" x14ac:dyDescent="0.3">
      <c r="A192" s="955" t="s">
        <v>6918</v>
      </c>
      <c r="B192" s="957" t="s">
        <v>6579</v>
      </c>
      <c r="C192" s="957" t="s">
        <v>5909</v>
      </c>
      <c r="D192" s="957" t="s">
        <v>6937</v>
      </c>
      <c r="E192" s="957" t="s">
        <v>5915</v>
      </c>
      <c r="F192" s="967">
        <v>1</v>
      </c>
      <c r="G192" s="967">
        <v>2066.3000000000002</v>
      </c>
      <c r="H192" s="967">
        <v>1</v>
      </c>
      <c r="I192" s="967">
        <v>2066.3000000000002</v>
      </c>
      <c r="J192" s="967">
        <v>2</v>
      </c>
      <c r="K192" s="967">
        <v>4132.6000000000004</v>
      </c>
      <c r="L192" s="967">
        <v>2</v>
      </c>
      <c r="M192" s="967">
        <v>2066.3000000000002</v>
      </c>
      <c r="N192" s="967"/>
      <c r="O192" s="967"/>
      <c r="P192" s="958"/>
      <c r="Q192" s="968"/>
    </row>
    <row r="193" spans="1:17" ht="14.4" customHeight="1" x14ac:dyDescent="0.3">
      <c r="A193" s="955" t="s">
        <v>6918</v>
      </c>
      <c r="B193" s="957" t="s">
        <v>6579</v>
      </c>
      <c r="C193" s="957" t="s">
        <v>5909</v>
      </c>
      <c r="D193" s="957" t="s">
        <v>6938</v>
      </c>
      <c r="E193" s="957" t="s">
        <v>6939</v>
      </c>
      <c r="F193" s="967"/>
      <c r="G193" s="967"/>
      <c r="H193" s="967"/>
      <c r="I193" s="967"/>
      <c r="J193" s="967"/>
      <c r="K193" s="967"/>
      <c r="L193" s="967"/>
      <c r="M193" s="967"/>
      <c r="N193" s="967">
        <v>2</v>
      </c>
      <c r="O193" s="967">
        <v>2055.52</v>
      </c>
      <c r="P193" s="958"/>
      <c r="Q193" s="968">
        <v>1027.76</v>
      </c>
    </row>
    <row r="194" spans="1:17" ht="14.4" customHeight="1" x14ac:dyDescent="0.3">
      <c r="A194" s="955" t="s">
        <v>6918</v>
      </c>
      <c r="B194" s="957" t="s">
        <v>6579</v>
      </c>
      <c r="C194" s="957" t="s">
        <v>5909</v>
      </c>
      <c r="D194" s="957" t="s">
        <v>6940</v>
      </c>
      <c r="E194" s="957" t="s">
        <v>6939</v>
      </c>
      <c r="F194" s="967">
        <v>1</v>
      </c>
      <c r="G194" s="967">
        <v>2141.85</v>
      </c>
      <c r="H194" s="967">
        <v>1</v>
      </c>
      <c r="I194" s="967">
        <v>2141.85</v>
      </c>
      <c r="J194" s="967">
        <v>1</v>
      </c>
      <c r="K194" s="967">
        <v>2141.85</v>
      </c>
      <c r="L194" s="967">
        <v>1</v>
      </c>
      <c r="M194" s="967">
        <v>2141.85</v>
      </c>
      <c r="N194" s="967">
        <v>1</v>
      </c>
      <c r="O194" s="967">
        <v>2141.85</v>
      </c>
      <c r="P194" s="958">
        <v>1</v>
      </c>
      <c r="Q194" s="968">
        <v>2141.85</v>
      </c>
    </row>
    <row r="195" spans="1:17" ht="14.4" customHeight="1" x14ac:dyDescent="0.3">
      <c r="A195" s="955" t="s">
        <v>6918</v>
      </c>
      <c r="B195" s="957" t="s">
        <v>6579</v>
      </c>
      <c r="C195" s="957" t="s">
        <v>5909</v>
      </c>
      <c r="D195" s="957" t="s">
        <v>6941</v>
      </c>
      <c r="E195" s="957" t="s">
        <v>6942</v>
      </c>
      <c r="F195" s="967">
        <v>2</v>
      </c>
      <c r="G195" s="967">
        <v>54927.28</v>
      </c>
      <c r="H195" s="967">
        <v>1</v>
      </c>
      <c r="I195" s="967">
        <v>27463.64</v>
      </c>
      <c r="J195" s="967"/>
      <c r="K195" s="967"/>
      <c r="L195" s="967"/>
      <c r="M195" s="967"/>
      <c r="N195" s="967"/>
      <c r="O195" s="967"/>
      <c r="P195" s="958"/>
      <c r="Q195" s="968"/>
    </row>
    <row r="196" spans="1:17" ht="14.4" customHeight="1" x14ac:dyDescent="0.3">
      <c r="A196" s="955" t="s">
        <v>6918</v>
      </c>
      <c r="B196" s="957" t="s">
        <v>6579</v>
      </c>
      <c r="C196" s="957" t="s">
        <v>5909</v>
      </c>
      <c r="D196" s="957" t="s">
        <v>6943</v>
      </c>
      <c r="E196" s="957" t="s">
        <v>6944</v>
      </c>
      <c r="F196" s="967">
        <v>1</v>
      </c>
      <c r="G196" s="967">
        <v>3991.04</v>
      </c>
      <c r="H196" s="967">
        <v>1</v>
      </c>
      <c r="I196" s="967">
        <v>3991.04</v>
      </c>
      <c r="J196" s="967"/>
      <c r="K196" s="967"/>
      <c r="L196" s="967"/>
      <c r="M196" s="967"/>
      <c r="N196" s="967"/>
      <c r="O196" s="967"/>
      <c r="P196" s="958"/>
      <c r="Q196" s="968"/>
    </row>
    <row r="197" spans="1:17" ht="14.4" customHeight="1" x14ac:dyDescent="0.3">
      <c r="A197" s="955" t="s">
        <v>6918</v>
      </c>
      <c r="B197" s="957" t="s">
        <v>6579</v>
      </c>
      <c r="C197" s="957" t="s">
        <v>5909</v>
      </c>
      <c r="D197" s="957" t="s">
        <v>6945</v>
      </c>
      <c r="E197" s="957" t="s">
        <v>5915</v>
      </c>
      <c r="F197" s="967">
        <v>1</v>
      </c>
      <c r="G197" s="967">
        <v>1446.97</v>
      </c>
      <c r="H197" s="967">
        <v>1</v>
      </c>
      <c r="I197" s="967">
        <v>1446.97</v>
      </c>
      <c r="J197" s="967">
        <v>1</v>
      </c>
      <c r="K197" s="967">
        <v>1446.97</v>
      </c>
      <c r="L197" s="967">
        <v>1</v>
      </c>
      <c r="M197" s="967">
        <v>1446.97</v>
      </c>
      <c r="N197" s="967"/>
      <c r="O197" s="967"/>
      <c r="P197" s="958"/>
      <c r="Q197" s="968"/>
    </row>
    <row r="198" spans="1:17" ht="14.4" customHeight="1" x14ac:dyDescent="0.3">
      <c r="A198" s="955" t="s">
        <v>6918</v>
      </c>
      <c r="B198" s="957" t="s">
        <v>6579</v>
      </c>
      <c r="C198" s="957" t="s">
        <v>5909</v>
      </c>
      <c r="D198" s="957" t="s">
        <v>6946</v>
      </c>
      <c r="E198" s="957" t="s">
        <v>6947</v>
      </c>
      <c r="F198" s="967">
        <v>1</v>
      </c>
      <c r="G198" s="967">
        <v>6890.78</v>
      </c>
      <c r="H198" s="967">
        <v>1</v>
      </c>
      <c r="I198" s="967">
        <v>6890.78</v>
      </c>
      <c r="J198" s="967">
        <v>2</v>
      </c>
      <c r="K198" s="967">
        <v>13781.56</v>
      </c>
      <c r="L198" s="967">
        <v>2</v>
      </c>
      <c r="M198" s="967">
        <v>6890.78</v>
      </c>
      <c r="N198" s="967">
        <v>2</v>
      </c>
      <c r="O198" s="967">
        <v>13781.56</v>
      </c>
      <c r="P198" s="958">
        <v>2</v>
      </c>
      <c r="Q198" s="968">
        <v>6890.78</v>
      </c>
    </row>
    <row r="199" spans="1:17" ht="14.4" customHeight="1" x14ac:dyDescent="0.3">
      <c r="A199" s="955" t="s">
        <v>6918</v>
      </c>
      <c r="B199" s="957" t="s">
        <v>6579</v>
      </c>
      <c r="C199" s="957" t="s">
        <v>5909</v>
      </c>
      <c r="D199" s="957" t="s">
        <v>6948</v>
      </c>
      <c r="E199" s="957" t="s">
        <v>6949</v>
      </c>
      <c r="F199" s="967"/>
      <c r="G199" s="967"/>
      <c r="H199" s="967"/>
      <c r="I199" s="967"/>
      <c r="J199" s="967">
        <v>1</v>
      </c>
      <c r="K199" s="967">
        <v>4137.8900000000003</v>
      </c>
      <c r="L199" s="967"/>
      <c r="M199" s="967">
        <v>4137.8900000000003</v>
      </c>
      <c r="N199" s="967"/>
      <c r="O199" s="967"/>
      <c r="P199" s="958"/>
      <c r="Q199" s="968"/>
    </row>
    <row r="200" spans="1:17" ht="14.4" customHeight="1" x14ac:dyDescent="0.3">
      <c r="A200" s="955" t="s">
        <v>6918</v>
      </c>
      <c r="B200" s="957" t="s">
        <v>6579</v>
      </c>
      <c r="C200" s="957" t="s">
        <v>5909</v>
      </c>
      <c r="D200" s="957" t="s">
        <v>6950</v>
      </c>
      <c r="E200" s="957" t="s">
        <v>6951</v>
      </c>
      <c r="F200" s="967"/>
      <c r="G200" s="967"/>
      <c r="H200" s="967"/>
      <c r="I200" s="967"/>
      <c r="J200" s="967"/>
      <c r="K200" s="967"/>
      <c r="L200" s="967"/>
      <c r="M200" s="967"/>
      <c r="N200" s="967">
        <v>1</v>
      </c>
      <c r="O200" s="967">
        <v>1002.8</v>
      </c>
      <c r="P200" s="958"/>
      <c r="Q200" s="968">
        <v>1002.8</v>
      </c>
    </row>
    <row r="201" spans="1:17" ht="14.4" customHeight="1" x14ac:dyDescent="0.3">
      <c r="A201" s="955" t="s">
        <v>6918</v>
      </c>
      <c r="B201" s="957" t="s">
        <v>6579</v>
      </c>
      <c r="C201" s="957" t="s">
        <v>5909</v>
      </c>
      <c r="D201" s="957" t="s">
        <v>6952</v>
      </c>
      <c r="E201" s="957" t="s">
        <v>6953</v>
      </c>
      <c r="F201" s="967">
        <v>2</v>
      </c>
      <c r="G201" s="967">
        <v>15300</v>
      </c>
      <c r="H201" s="967">
        <v>1</v>
      </c>
      <c r="I201" s="967">
        <v>7650</v>
      </c>
      <c r="J201" s="967"/>
      <c r="K201" s="967"/>
      <c r="L201" s="967"/>
      <c r="M201" s="967"/>
      <c r="N201" s="967">
        <v>1</v>
      </c>
      <c r="O201" s="967">
        <v>7650</v>
      </c>
      <c r="P201" s="958">
        <v>0.5</v>
      </c>
      <c r="Q201" s="968">
        <v>7650</v>
      </c>
    </row>
    <row r="202" spans="1:17" ht="14.4" customHeight="1" x14ac:dyDescent="0.3">
      <c r="A202" s="955" t="s">
        <v>6918</v>
      </c>
      <c r="B202" s="957" t="s">
        <v>6579</v>
      </c>
      <c r="C202" s="957" t="s">
        <v>5909</v>
      </c>
      <c r="D202" s="957" t="s">
        <v>6954</v>
      </c>
      <c r="E202" s="957" t="s">
        <v>6955</v>
      </c>
      <c r="F202" s="967"/>
      <c r="G202" s="967"/>
      <c r="H202" s="967"/>
      <c r="I202" s="967"/>
      <c r="J202" s="967">
        <v>1</v>
      </c>
      <c r="K202" s="967">
        <v>13284.52</v>
      </c>
      <c r="L202" s="967"/>
      <c r="M202" s="967">
        <v>13284.52</v>
      </c>
      <c r="N202" s="967">
        <v>1</v>
      </c>
      <c r="O202" s="967">
        <v>13284.52</v>
      </c>
      <c r="P202" s="958"/>
      <c r="Q202" s="968">
        <v>13284.52</v>
      </c>
    </row>
    <row r="203" spans="1:17" ht="14.4" customHeight="1" x14ac:dyDescent="0.3">
      <c r="A203" s="955" t="s">
        <v>6918</v>
      </c>
      <c r="B203" s="957" t="s">
        <v>6579</v>
      </c>
      <c r="C203" s="957" t="s">
        <v>5909</v>
      </c>
      <c r="D203" s="957" t="s">
        <v>6956</v>
      </c>
      <c r="E203" s="957" t="s">
        <v>6957</v>
      </c>
      <c r="F203" s="967"/>
      <c r="G203" s="967"/>
      <c r="H203" s="967"/>
      <c r="I203" s="967"/>
      <c r="J203" s="967">
        <v>1</v>
      </c>
      <c r="K203" s="967">
        <v>5259.23</v>
      </c>
      <c r="L203" s="967"/>
      <c r="M203" s="967">
        <v>5259.23</v>
      </c>
      <c r="N203" s="967"/>
      <c r="O203" s="967"/>
      <c r="P203" s="958"/>
      <c r="Q203" s="968"/>
    </row>
    <row r="204" spans="1:17" ht="14.4" customHeight="1" x14ac:dyDescent="0.3">
      <c r="A204" s="955" t="s">
        <v>6918</v>
      </c>
      <c r="B204" s="957" t="s">
        <v>6579</v>
      </c>
      <c r="C204" s="957" t="s">
        <v>5909</v>
      </c>
      <c r="D204" s="957" t="s">
        <v>6958</v>
      </c>
      <c r="E204" s="957" t="s">
        <v>6959</v>
      </c>
      <c r="F204" s="967">
        <v>1</v>
      </c>
      <c r="G204" s="967">
        <v>4041.82</v>
      </c>
      <c r="H204" s="967">
        <v>1</v>
      </c>
      <c r="I204" s="967">
        <v>4041.82</v>
      </c>
      <c r="J204" s="967"/>
      <c r="K204" s="967"/>
      <c r="L204" s="967"/>
      <c r="M204" s="967"/>
      <c r="N204" s="967"/>
      <c r="O204" s="967"/>
      <c r="P204" s="958"/>
      <c r="Q204" s="968"/>
    </row>
    <row r="205" spans="1:17" ht="14.4" customHeight="1" x14ac:dyDescent="0.3">
      <c r="A205" s="955" t="s">
        <v>6918</v>
      </c>
      <c r="B205" s="957" t="s">
        <v>6579</v>
      </c>
      <c r="C205" s="957" t="s">
        <v>5909</v>
      </c>
      <c r="D205" s="957" t="s">
        <v>6960</v>
      </c>
      <c r="E205" s="957" t="s">
        <v>6961</v>
      </c>
      <c r="F205" s="967"/>
      <c r="G205" s="967"/>
      <c r="H205" s="967"/>
      <c r="I205" s="967"/>
      <c r="J205" s="967"/>
      <c r="K205" s="967"/>
      <c r="L205" s="967"/>
      <c r="M205" s="967"/>
      <c r="N205" s="967">
        <v>1</v>
      </c>
      <c r="O205" s="967">
        <v>831.16</v>
      </c>
      <c r="P205" s="958"/>
      <c r="Q205" s="968">
        <v>831.16</v>
      </c>
    </row>
    <row r="206" spans="1:17" ht="14.4" customHeight="1" x14ac:dyDescent="0.3">
      <c r="A206" s="955" t="s">
        <v>6918</v>
      </c>
      <c r="B206" s="957" t="s">
        <v>6579</v>
      </c>
      <c r="C206" s="957" t="s">
        <v>5909</v>
      </c>
      <c r="D206" s="957" t="s">
        <v>6962</v>
      </c>
      <c r="E206" s="957" t="s">
        <v>6963</v>
      </c>
      <c r="F206" s="967"/>
      <c r="G206" s="967"/>
      <c r="H206" s="967"/>
      <c r="I206" s="967"/>
      <c r="J206" s="967">
        <v>1</v>
      </c>
      <c r="K206" s="967">
        <v>888.06</v>
      </c>
      <c r="L206" s="967"/>
      <c r="M206" s="967">
        <v>888.06</v>
      </c>
      <c r="N206" s="967"/>
      <c r="O206" s="967"/>
      <c r="P206" s="958"/>
      <c r="Q206" s="968"/>
    </row>
    <row r="207" spans="1:17" ht="14.4" customHeight="1" x14ac:dyDescent="0.3">
      <c r="A207" s="955" t="s">
        <v>6918</v>
      </c>
      <c r="B207" s="957" t="s">
        <v>6579</v>
      </c>
      <c r="C207" s="957" t="s">
        <v>5909</v>
      </c>
      <c r="D207" s="957" t="s">
        <v>6964</v>
      </c>
      <c r="E207" s="957" t="s">
        <v>6965</v>
      </c>
      <c r="F207" s="967">
        <v>1</v>
      </c>
      <c r="G207" s="967">
        <v>1305.82</v>
      </c>
      <c r="H207" s="967">
        <v>1</v>
      </c>
      <c r="I207" s="967">
        <v>1305.82</v>
      </c>
      <c r="J207" s="967">
        <v>2</v>
      </c>
      <c r="K207" s="967">
        <v>2292.66</v>
      </c>
      <c r="L207" s="967">
        <v>1.7557243724249896</v>
      </c>
      <c r="M207" s="967">
        <v>1146.33</v>
      </c>
      <c r="N207" s="967">
        <v>2</v>
      </c>
      <c r="O207" s="967">
        <v>2292.66</v>
      </c>
      <c r="P207" s="958">
        <v>1.7557243724249896</v>
      </c>
      <c r="Q207" s="968">
        <v>1146.33</v>
      </c>
    </row>
    <row r="208" spans="1:17" ht="14.4" customHeight="1" x14ac:dyDescent="0.3">
      <c r="A208" s="955" t="s">
        <v>6918</v>
      </c>
      <c r="B208" s="957" t="s">
        <v>6579</v>
      </c>
      <c r="C208" s="957" t="s">
        <v>5909</v>
      </c>
      <c r="D208" s="957" t="s">
        <v>6966</v>
      </c>
      <c r="E208" s="957" t="s">
        <v>6967</v>
      </c>
      <c r="F208" s="967"/>
      <c r="G208" s="967"/>
      <c r="H208" s="967"/>
      <c r="I208" s="967"/>
      <c r="J208" s="967">
        <v>1</v>
      </c>
      <c r="K208" s="967">
        <v>359.1</v>
      </c>
      <c r="L208" s="967"/>
      <c r="M208" s="967">
        <v>359.1</v>
      </c>
      <c r="N208" s="967"/>
      <c r="O208" s="967"/>
      <c r="P208" s="958"/>
      <c r="Q208" s="968"/>
    </row>
    <row r="209" spans="1:17" ht="14.4" customHeight="1" x14ac:dyDescent="0.3">
      <c r="A209" s="955" t="s">
        <v>6918</v>
      </c>
      <c r="B209" s="957" t="s">
        <v>6579</v>
      </c>
      <c r="C209" s="957" t="s">
        <v>5909</v>
      </c>
      <c r="D209" s="957" t="s">
        <v>6968</v>
      </c>
      <c r="E209" s="957" t="s">
        <v>6969</v>
      </c>
      <c r="F209" s="967"/>
      <c r="G209" s="967"/>
      <c r="H209" s="967"/>
      <c r="I209" s="967"/>
      <c r="J209" s="967">
        <v>1</v>
      </c>
      <c r="K209" s="967">
        <v>893.9</v>
      </c>
      <c r="L209" s="967"/>
      <c r="M209" s="967">
        <v>893.9</v>
      </c>
      <c r="N209" s="967"/>
      <c r="O209" s="967"/>
      <c r="P209" s="958"/>
      <c r="Q209" s="968"/>
    </row>
    <row r="210" spans="1:17" ht="14.4" customHeight="1" x14ac:dyDescent="0.3">
      <c r="A210" s="955" t="s">
        <v>6918</v>
      </c>
      <c r="B210" s="957" t="s">
        <v>6579</v>
      </c>
      <c r="C210" s="957" t="s">
        <v>5909</v>
      </c>
      <c r="D210" s="957" t="s">
        <v>6970</v>
      </c>
      <c r="E210" s="957" t="s">
        <v>6971</v>
      </c>
      <c r="F210" s="967"/>
      <c r="G210" s="967"/>
      <c r="H210" s="967"/>
      <c r="I210" s="967"/>
      <c r="J210" s="967"/>
      <c r="K210" s="967"/>
      <c r="L210" s="967"/>
      <c r="M210" s="967"/>
      <c r="N210" s="967">
        <v>1</v>
      </c>
      <c r="O210" s="967">
        <v>25743.27</v>
      </c>
      <c r="P210" s="958"/>
      <c r="Q210" s="968">
        <v>25743.27</v>
      </c>
    </row>
    <row r="211" spans="1:17" ht="14.4" customHeight="1" x14ac:dyDescent="0.3">
      <c r="A211" s="955" t="s">
        <v>6918</v>
      </c>
      <c r="B211" s="957" t="s">
        <v>6579</v>
      </c>
      <c r="C211" s="957" t="s">
        <v>5909</v>
      </c>
      <c r="D211" s="957" t="s">
        <v>6972</v>
      </c>
      <c r="E211" s="957" t="s">
        <v>6973</v>
      </c>
      <c r="F211" s="967">
        <v>1</v>
      </c>
      <c r="G211" s="967">
        <v>6587.13</v>
      </c>
      <c r="H211" s="967">
        <v>1</v>
      </c>
      <c r="I211" s="967">
        <v>6587.13</v>
      </c>
      <c r="J211" s="967">
        <v>2</v>
      </c>
      <c r="K211" s="967">
        <v>13174.26</v>
      </c>
      <c r="L211" s="967">
        <v>2</v>
      </c>
      <c r="M211" s="967">
        <v>6587.13</v>
      </c>
      <c r="N211" s="967">
        <v>1</v>
      </c>
      <c r="O211" s="967">
        <v>6587.13</v>
      </c>
      <c r="P211" s="958">
        <v>1</v>
      </c>
      <c r="Q211" s="968">
        <v>6587.13</v>
      </c>
    </row>
    <row r="212" spans="1:17" ht="14.4" customHeight="1" x14ac:dyDescent="0.3">
      <c r="A212" s="955" t="s">
        <v>6918</v>
      </c>
      <c r="B212" s="957" t="s">
        <v>6579</v>
      </c>
      <c r="C212" s="957" t="s">
        <v>5909</v>
      </c>
      <c r="D212" s="957" t="s">
        <v>6974</v>
      </c>
      <c r="E212" s="957" t="s">
        <v>6975</v>
      </c>
      <c r="F212" s="967">
        <v>1</v>
      </c>
      <c r="G212" s="967">
        <v>1841.62</v>
      </c>
      <c r="H212" s="967">
        <v>1</v>
      </c>
      <c r="I212" s="967">
        <v>1841.62</v>
      </c>
      <c r="J212" s="967"/>
      <c r="K212" s="967"/>
      <c r="L212" s="967"/>
      <c r="M212" s="967"/>
      <c r="N212" s="967"/>
      <c r="O212" s="967"/>
      <c r="P212" s="958"/>
      <c r="Q212" s="968"/>
    </row>
    <row r="213" spans="1:17" ht="14.4" customHeight="1" x14ac:dyDescent="0.3">
      <c r="A213" s="955" t="s">
        <v>6918</v>
      </c>
      <c r="B213" s="957" t="s">
        <v>6579</v>
      </c>
      <c r="C213" s="957" t="s">
        <v>5909</v>
      </c>
      <c r="D213" s="957" t="s">
        <v>6976</v>
      </c>
      <c r="E213" s="957" t="s">
        <v>6977</v>
      </c>
      <c r="F213" s="967">
        <v>2</v>
      </c>
      <c r="G213" s="967">
        <v>1022</v>
      </c>
      <c r="H213" s="967">
        <v>1</v>
      </c>
      <c r="I213" s="967">
        <v>511</v>
      </c>
      <c r="J213" s="967"/>
      <c r="K213" s="967"/>
      <c r="L213" s="967"/>
      <c r="M213" s="967"/>
      <c r="N213" s="967"/>
      <c r="O213" s="967"/>
      <c r="P213" s="958"/>
      <c r="Q213" s="968"/>
    </row>
    <row r="214" spans="1:17" ht="14.4" customHeight="1" x14ac:dyDescent="0.3">
      <c r="A214" s="955" t="s">
        <v>6918</v>
      </c>
      <c r="B214" s="957" t="s">
        <v>6579</v>
      </c>
      <c r="C214" s="957" t="s">
        <v>5909</v>
      </c>
      <c r="D214" s="957" t="s">
        <v>6978</v>
      </c>
      <c r="E214" s="957" t="s">
        <v>6979</v>
      </c>
      <c r="F214" s="967"/>
      <c r="G214" s="967"/>
      <c r="H214" s="967"/>
      <c r="I214" s="967"/>
      <c r="J214" s="967">
        <v>1</v>
      </c>
      <c r="K214" s="967">
        <v>3106.5</v>
      </c>
      <c r="L214" s="967"/>
      <c r="M214" s="967">
        <v>3106.5</v>
      </c>
      <c r="N214" s="967"/>
      <c r="O214" s="967"/>
      <c r="P214" s="958"/>
      <c r="Q214" s="968"/>
    </row>
    <row r="215" spans="1:17" ht="14.4" customHeight="1" x14ac:dyDescent="0.3">
      <c r="A215" s="955" t="s">
        <v>6918</v>
      </c>
      <c r="B215" s="957" t="s">
        <v>6579</v>
      </c>
      <c r="C215" s="957" t="s">
        <v>5909</v>
      </c>
      <c r="D215" s="957" t="s">
        <v>6980</v>
      </c>
      <c r="E215" s="957" t="s">
        <v>6981</v>
      </c>
      <c r="F215" s="967">
        <v>1</v>
      </c>
      <c r="G215" s="967">
        <v>380.86</v>
      </c>
      <c r="H215" s="967">
        <v>1</v>
      </c>
      <c r="I215" s="967">
        <v>380.86</v>
      </c>
      <c r="J215" s="967"/>
      <c r="K215" s="967"/>
      <c r="L215" s="967"/>
      <c r="M215" s="967"/>
      <c r="N215" s="967"/>
      <c r="O215" s="967"/>
      <c r="P215" s="958"/>
      <c r="Q215" s="968"/>
    </row>
    <row r="216" spans="1:17" ht="14.4" customHeight="1" x14ac:dyDescent="0.3">
      <c r="A216" s="955" t="s">
        <v>6918</v>
      </c>
      <c r="B216" s="957" t="s">
        <v>6579</v>
      </c>
      <c r="C216" s="957" t="s">
        <v>5909</v>
      </c>
      <c r="D216" s="957" t="s">
        <v>6982</v>
      </c>
      <c r="E216" s="957" t="s">
        <v>6983</v>
      </c>
      <c r="F216" s="967">
        <v>1</v>
      </c>
      <c r="G216" s="967">
        <v>17527.810000000001</v>
      </c>
      <c r="H216" s="967">
        <v>1</v>
      </c>
      <c r="I216" s="967">
        <v>17527.810000000001</v>
      </c>
      <c r="J216" s="967">
        <v>1</v>
      </c>
      <c r="K216" s="967">
        <v>17527.810000000001</v>
      </c>
      <c r="L216" s="967">
        <v>1</v>
      </c>
      <c r="M216" s="967">
        <v>17527.810000000001</v>
      </c>
      <c r="N216" s="967"/>
      <c r="O216" s="967"/>
      <c r="P216" s="958"/>
      <c r="Q216" s="968"/>
    </row>
    <row r="217" spans="1:17" ht="14.4" customHeight="1" x14ac:dyDescent="0.3">
      <c r="A217" s="955" t="s">
        <v>6918</v>
      </c>
      <c r="B217" s="957" t="s">
        <v>6579</v>
      </c>
      <c r="C217" s="957" t="s">
        <v>5725</v>
      </c>
      <c r="D217" s="957" t="s">
        <v>6984</v>
      </c>
      <c r="E217" s="957" t="s">
        <v>6985</v>
      </c>
      <c r="F217" s="967">
        <v>2</v>
      </c>
      <c r="G217" s="967">
        <v>411</v>
      </c>
      <c r="H217" s="967">
        <v>1</v>
      </c>
      <c r="I217" s="967">
        <v>205.5</v>
      </c>
      <c r="J217" s="967">
        <v>5</v>
      </c>
      <c r="K217" s="967">
        <v>1035</v>
      </c>
      <c r="L217" s="967">
        <v>2.5182481751824817</v>
      </c>
      <c r="M217" s="967">
        <v>207</v>
      </c>
      <c r="N217" s="967">
        <v>2</v>
      </c>
      <c r="O217" s="967">
        <v>426</v>
      </c>
      <c r="P217" s="958">
        <v>1.0364963503649636</v>
      </c>
      <c r="Q217" s="968">
        <v>213</v>
      </c>
    </row>
    <row r="218" spans="1:17" ht="14.4" customHeight="1" x14ac:dyDescent="0.3">
      <c r="A218" s="955" t="s">
        <v>6918</v>
      </c>
      <c r="B218" s="957" t="s">
        <v>6579</v>
      </c>
      <c r="C218" s="957" t="s">
        <v>5725</v>
      </c>
      <c r="D218" s="957" t="s">
        <v>6986</v>
      </c>
      <c r="E218" s="957" t="s">
        <v>6987</v>
      </c>
      <c r="F218" s="967">
        <v>14</v>
      </c>
      <c r="G218" s="967">
        <v>2110</v>
      </c>
      <c r="H218" s="967">
        <v>1</v>
      </c>
      <c r="I218" s="967">
        <v>150.71428571428572</v>
      </c>
      <c r="J218" s="967">
        <v>11</v>
      </c>
      <c r="K218" s="967">
        <v>1661</v>
      </c>
      <c r="L218" s="967">
        <v>0.78720379146919428</v>
      </c>
      <c r="M218" s="967">
        <v>151</v>
      </c>
      <c r="N218" s="967">
        <v>7</v>
      </c>
      <c r="O218" s="967">
        <v>1085</v>
      </c>
      <c r="P218" s="958">
        <v>0.51421800947867302</v>
      </c>
      <c r="Q218" s="968">
        <v>155</v>
      </c>
    </row>
    <row r="219" spans="1:17" ht="14.4" customHeight="1" x14ac:dyDescent="0.3">
      <c r="A219" s="955" t="s">
        <v>6918</v>
      </c>
      <c r="B219" s="957" t="s">
        <v>6579</v>
      </c>
      <c r="C219" s="957" t="s">
        <v>5725</v>
      </c>
      <c r="D219" s="957" t="s">
        <v>6988</v>
      </c>
      <c r="E219" s="957" t="s">
        <v>6989</v>
      </c>
      <c r="F219" s="967">
        <v>32</v>
      </c>
      <c r="G219" s="967">
        <v>5845</v>
      </c>
      <c r="H219" s="967">
        <v>1</v>
      </c>
      <c r="I219" s="967">
        <v>182.65625</v>
      </c>
      <c r="J219" s="967">
        <v>31</v>
      </c>
      <c r="K219" s="967">
        <v>5673</v>
      </c>
      <c r="L219" s="967">
        <v>0.9705731394354149</v>
      </c>
      <c r="M219" s="967">
        <v>183</v>
      </c>
      <c r="N219" s="967">
        <v>28</v>
      </c>
      <c r="O219" s="967">
        <v>5236</v>
      </c>
      <c r="P219" s="958">
        <v>0.89580838323353296</v>
      </c>
      <c r="Q219" s="968">
        <v>187</v>
      </c>
    </row>
    <row r="220" spans="1:17" ht="14.4" customHeight="1" x14ac:dyDescent="0.3">
      <c r="A220" s="955" t="s">
        <v>6918</v>
      </c>
      <c r="B220" s="957" t="s">
        <v>6579</v>
      </c>
      <c r="C220" s="957" t="s">
        <v>5725</v>
      </c>
      <c r="D220" s="957" t="s">
        <v>6990</v>
      </c>
      <c r="E220" s="957" t="s">
        <v>6991</v>
      </c>
      <c r="F220" s="967">
        <v>74</v>
      </c>
      <c r="G220" s="967">
        <v>9225</v>
      </c>
      <c r="H220" s="967">
        <v>1</v>
      </c>
      <c r="I220" s="967">
        <v>124.66216216216216</v>
      </c>
      <c r="J220" s="967">
        <v>86</v>
      </c>
      <c r="K220" s="967">
        <v>10750</v>
      </c>
      <c r="L220" s="967">
        <v>1.1653116531165311</v>
      </c>
      <c r="M220" s="967">
        <v>125</v>
      </c>
      <c r="N220" s="967">
        <v>92</v>
      </c>
      <c r="O220" s="967">
        <v>11776</v>
      </c>
      <c r="P220" s="958">
        <v>1.2765311653116531</v>
      </c>
      <c r="Q220" s="968">
        <v>128</v>
      </c>
    </row>
    <row r="221" spans="1:17" ht="14.4" customHeight="1" x14ac:dyDescent="0.3">
      <c r="A221" s="955" t="s">
        <v>6918</v>
      </c>
      <c r="B221" s="957" t="s">
        <v>6579</v>
      </c>
      <c r="C221" s="957" t="s">
        <v>5725</v>
      </c>
      <c r="D221" s="957" t="s">
        <v>6992</v>
      </c>
      <c r="E221" s="957" t="s">
        <v>6993</v>
      </c>
      <c r="F221" s="967">
        <v>59</v>
      </c>
      <c r="G221" s="967">
        <v>12849</v>
      </c>
      <c r="H221" s="967">
        <v>1</v>
      </c>
      <c r="I221" s="967">
        <v>217.77966101694915</v>
      </c>
      <c r="J221" s="967">
        <v>51</v>
      </c>
      <c r="K221" s="967">
        <v>11169</v>
      </c>
      <c r="L221" s="967">
        <v>0.86925052533271074</v>
      </c>
      <c r="M221" s="967">
        <v>219</v>
      </c>
      <c r="N221" s="967">
        <v>64</v>
      </c>
      <c r="O221" s="967">
        <v>14272</v>
      </c>
      <c r="P221" s="958">
        <v>1.1107479181259241</v>
      </c>
      <c r="Q221" s="968">
        <v>223</v>
      </c>
    </row>
    <row r="222" spans="1:17" ht="14.4" customHeight="1" x14ac:dyDescent="0.3">
      <c r="A222" s="955" t="s">
        <v>6918</v>
      </c>
      <c r="B222" s="957" t="s">
        <v>6579</v>
      </c>
      <c r="C222" s="957" t="s">
        <v>5725</v>
      </c>
      <c r="D222" s="957" t="s">
        <v>6994</v>
      </c>
      <c r="E222" s="957" t="s">
        <v>6995</v>
      </c>
      <c r="F222" s="967">
        <v>10</v>
      </c>
      <c r="G222" s="967">
        <v>2180</v>
      </c>
      <c r="H222" s="967">
        <v>1</v>
      </c>
      <c r="I222" s="967">
        <v>218</v>
      </c>
      <c r="J222" s="967">
        <v>2</v>
      </c>
      <c r="K222" s="967">
        <v>438</v>
      </c>
      <c r="L222" s="967">
        <v>0.20091743119266056</v>
      </c>
      <c r="M222" s="967">
        <v>219</v>
      </c>
      <c r="N222" s="967">
        <v>4</v>
      </c>
      <c r="O222" s="967">
        <v>892</v>
      </c>
      <c r="P222" s="958">
        <v>0.40917431192660553</v>
      </c>
      <c r="Q222" s="968">
        <v>223</v>
      </c>
    </row>
    <row r="223" spans="1:17" ht="14.4" customHeight="1" x14ac:dyDescent="0.3">
      <c r="A223" s="955" t="s">
        <v>6918</v>
      </c>
      <c r="B223" s="957" t="s">
        <v>6579</v>
      </c>
      <c r="C223" s="957" t="s">
        <v>5725</v>
      </c>
      <c r="D223" s="957" t="s">
        <v>6996</v>
      </c>
      <c r="E223" s="957" t="s">
        <v>6997</v>
      </c>
      <c r="F223" s="967">
        <v>36</v>
      </c>
      <c r="G223" s="967">
        <v>7913</v>
      </c>
      <c r="H223" s="967">
        <v>1</v>
      </c>
      <c r="I223" s="967">
        <v>219.80555555555554</v>
      </c>
      <c r="J223" s="967">
        <v>28</v>
      </c>
      <c r="K223" s="967">
        <v>6188</v>
      </c>
      <c r="L223" s="967">
        <v>0.78200429672690508</v>
      </c>
      <c r="M223" s="967">
        <v>221</v>
      </c>
      <c r="N223" s="967">
        <v>30</v>
      </c>
      <c r="O223" s="967">
        <v>6750</v>
      </c>
      <c r="P223" s="958">
        <v>0.85302666498167568</v>
      </c>
      <c r="Q223" s="968">
        <v>225</v>
      </c>
    </row>
    <row r="224" spans="1:17" ht="14.4" customHeight="1" x14ac:dyDescent="0.3">
      <c r="A224" s="955" t="s">
        <v>6918</v>
      </c>
      <c r="B224" s="957" t="s">
        <v>6579</v>
      </c>
      <c r="C224" s="957" t="s">
        <v>5725</v>
      </c>
      <c r="D224" s="957" t="s">
        <v>6998</v>
      </c>
      <c r="E224" s="957" t="s">
        <v>6999</v>
      </c>
      <c r="F224" s="967">
        <v>4</v>
      </c>
      <c r="G224" s="967">
        <v>2442</v>
      </c>
      <c r="H224" s="967">
        <v>1</v>
      </c>
      <c r="I224" s="967">
        <v>610.5</v>
      </c>
      <c r="J224" s="967">
        <v>1</v>
      </c>
      <c r="K224" s="967">
        <v>613</v>
      </c>
      <c r="L224" s="967">
        <v>0.25102375102375102</v>
      </c>
      <c r="M224" s="967">
        <v>613</v>
      </c>
      <c r="N224" s="967"/>
      <c r="O224" s="967"/>
      <c r="P224" s="958"/>
      <c r="Q224" s="968"/>
    </row>
    <row r="225" spans="1:17" ht="14.4" customHeight="1" x14ac:dyDescent="0.3">
      <c r="A225" s="955" t="s">
        <v>6918</v>
      </c>
      <c r="B225" s="957" t="s">
        <v>6579</v>
      </c>
      <c r="C225" s="957" t="s">
        <v>5725</v>
      </c>
      <c r="D225" s="957" t="s">
        <v>6591</v>
      </c>
      <c r="E225" s="957" t="s">
        <v>6592</v>
      </c>
      <c r="F225" s="967">
        <v>3</v>
      </c>
      <c r="G225" s="967">
        <v>984</v>
      </c>
      <c r="H225" s="967">
        <v>1</v>
      </c>
      <c r="I225" s="967">
        <v>328</v>
      </c>
      <c r="J225" s="967">
        <v>3</v>
      </c>
      <c r="K225" s="967">
        <v>990</v>
      </c>
      <c r="L225" s="967">
        <v>1.0060975609756098</v>
      </c>
      <c r="M225" s="967">
        <v>330</v>
      </c>
      <c r="N225" s="967">
        <v>2</v>
      </c>
      <c r="O225" s="967">
        <v>698</v>
      </c>
      <c r="P225" s="958">
        <v>0.70934959349593496</v>
      </c>
      <c r="Q225" s="968">
        <v>349</v>
      </c>
    </row>
    <row r="226" spans="1:17" ht="14.4" customHeight="1" x14ac:dyDescent="0.3">
      <c r="A226" s="955" t="s">
        <v>6918</v>
      </c>
      <c r="B226" s="957" t="s">
        <v>6579</v>
      </c>
      <c r="C226" s="957" t="s">
        <v>5725</v>
      </c>
      <c r="D226" s="957" t="s">
        <v>7000</v>
      </c>
      <c r="E226" s="957" t="s">
        <v>7001</v>
      </c>
      <c r="F226" s="967">
        <v>1</v>
      </c>
      <c r="G226" s="967">
        <v>4135</v>
      </c>
      <c r="H226" s="967">
        <v>1</v>
      </c>
      <c r="I226" s="967">
        <v>4135</v>
      </c>
      <c r="J226" s="967">
        <v>2</v>
      </c>
      <c r="K226" s="967">
        <v>8278</v>
      </c>
      <c r="L226" s="967">
        <v>2.0019347037484887</v>
      </c>
      <c r="M226" s="967">
        <v>4139</v>
      </c>
      <c r="N226" s="967">
        <v>1</v>
      </c>
      <c r="O226" s="967">
        <v>4164</v>
      </c>
      <c r="P226" s="958">
        <v>1.0070133010882709</v>
      </c>
      <c r="Q226" s="968">
        <v>4164</v>
      </c>
    </row>
    <row r="227" spans="1:17" ht="14.4" customHeight="1" x14ac:dyDescent="0.3">
      <c r="A227" s="955" t="s">
        <v>6918</v>
      </c>
      <c r="B227" s="957" t="s">
        <v>6579</v>
      </c>
      <c r="C227" s="957" t="s">
        <v>5725</v>
      </c>
      <c r="D227" s="957" t="s">
        <v>7002</v>
      </c>
      <c r="E227" s="957" t="s">
        <v>7003</v>
      </c>
      <c r="F227" s="967"/>
      <c r="G227" s="967"/>
      <c r="H227" s="967"/>
      <c r="I227" s="967"/>
      <c r="J227" s="967">
        <v>2</v>
      </c>
      <c r="K227" s="967">
        <v>558</v>
      </c>
      <c r="L227" s="967"/>
      <c r="M227" s="967">
        <v>279</v>
      </c>
      <c r="N227" s="967"/>
      <c r="O227" s="967"/>
      <c r="P227" s="958"/>
      <c r="Q227" s="968"/>
    </row>
    <row r="228" spans="1:17" ht="14.4" customHeight="1" x14ac:dyDescent="0.3">
      <c r="A228" s="955" t="s">
        <v>6918</v>
      </c>
      <c r="B228" s="957" t="s">
        <v>6579</v>
      </c>
      <c r="C228" s="957" t="s">
        <v>5725</v>
      </c>
      <c r="D228" s="957" t="s">
        <v>7004</v>
      </c>
      <c r="E228" s="957" t="s">
        <v>7005</v>
      </c>
      <c r="F228" s="967"/>
      <c r="G228" s="967"/>
      <c r="H228" s="967"/>
      <c r="I228" s="967"/>
      <c r="J228" s="967">
        <v>1</v>
      </c>
      <c r="K228" s="967">
        <v>6264</v>
      </c>
      <c r="L228" s="967"/>
      <c r="M228" s="967">
        <v>6264</v>
      </c>
      <c r="N228" s="967"/>
      <c r="O228" s="967"/>
      <c r="P228" s="958"/>
      <c r="Q228" s="968"/>
    </row>
    <row r="229" spans="1:17" ht="14.4" customHeight="1" x14ac:dyDescent="0.3">
      <c r="A229" s="955" t="s">
        <v>6918</v>
      </c>
      <c r="B229" s="957" t="s">
        <v>6579</v>
      </c>
      <c r="C229" s="957" t="s">
        <v>5725</v>
      </c>
      <c r="D229" s="957" t="s">
        <v>7006</v>
      </c>
      <c r="E229" s="957" t="s">
        <v>7007</v>
      </c>
      <c r="F229" s="967">
        <v>2</v>
      </c>
      <c r="G229" s="967">
        <v>7642</v>
      </c>
      <c r="H229" s="967">
        <v>1</v>
      </c>
      <c r="I229" s="967">
        <v>3821</v>
      </c>
      <c r="J229" s="967">
        <v>4</v>
      </c>
      <c r="K229" s="967">
        <v>15296</v>
      </c>
      <c r="L229" s="967">
        <v>2.0015702695629418</v>
      </c>
      <c r="M229" s="967">
        <v>3824</v>
      </c>
      <c r="N229" s="967">
        <v>4</v>
      </c>
      <c r="O229" s="967">
        <v>15440</v>
      </c>
      <c r="P229" s="958">
        <v>2.0204135043182414</v>
      </c>
      <c r="Q229" s="968">
        <v>3860</v>
      </c>
    </row>
    <row r="230" spans="1:17" ht="14.4" customHeight="1" x14ac:dyDescent="0.3">
      <c r="A230" s="955" t="s">
        <v>6918</v>
      </c>
      <c r="B230" s="957" t="s">
        <v>6579</v>
      </c>
      <c r="C230" s="957" t="s">
        <v>5725</v>
      </c>
      <c r="D230" s="957" t="s">
        <v>7008</v>
      </c>
      <c r="E230" s="957" t="s">
        <v>7009</v>
      </c>
      <c r="F230" s="967">
        <v>2</v>
      </c>
      <c r="G230" s="967">
        <v>10316</v>
      </c>
      <c r="H230" s="967">
        <v>1</v>
      </c>
      <c r="I230" s="967">
        <v>5158</v>
      </c>
      <c r="J230" s="967">
        <v>1</v>
      </c>
      <c r="K230" s="967">
        <v>5162</v>
      </c>
      <c r="L230" s="967">
        <v>0.50038774718883283</v>
      </c>
      <c r="M230" s="967">
        <v>5162</v>
      </c>
      <c r="N230" s="967">
        <v>1</v>
      </c>
      <c r="O230" s="967">
        <v>5210</v>
      </c>
      <c r="P230" s="958">
        <v>0.50504071345482748</v>
      </c>
      <c r="Q230" s="968">
        <v>5210</v>
      </c>
    </row>
    <row r="231" spans="1:17" ht="14.4" customHeight="1" x14ac:dyDescent="0.3">
      <c r="A231" s="955" t="s">
        <v>6918</v>
      </c>
      <c r="B231" s="957" t="s">
        <v>6579</v>
      </c>
      <c r="C231" s="957" t="s">
        <v>5725</v>
      </c>
      <c r="D231" s="957" t="s">
        <v>7010</v>
      </c>
      <c r="E231" s="957" t="s">
        <v>7011</v>
      </c>
      <c r="F231" s="967">
        <v>3</v>
      </c>
      <c r="G231" s="967">
        <v>23544</v>
      </c>
      <c r="H231" s="967">
        <v>1</v>
      </c>
      <c r="I231" s="967">
        <v>7848</v>
      </c>
      <c r="J231" s="967">
        <v>5</v>
      </c>
      <c r="K231" s="967">
        <v>39265</v>
      </c>
      <c r="L231" s="967">
        <v>1.6677285083248385</v>
      </c>
      <c r="M231" s="967">
        <v>7853</v>
      </c>
      <c r="N231" s="967">
        <v>6</v>
      </c>
      <c r="O231" s="967">
        <v>47550</v>
      </c>
      <c r="P231" s="958">
        <v>2.0196228338430173</v>
      </c>
      <c r="Q231" s="968">
        <v>7925</v>
      </c>
    </row>
    <row r="232" spans="1:17" ht="14.4" customHeight="1" x14ac:dyDescent="0.3">
      <c r="A232" s="955" t="s">
        <v>6918</v>
      </c>
      <c r="B232" s="957" t="s">
        <v>6579</v>
      </c>
      <c r="C232" s="957" t="s">
        <v>5725</v>
      </c>
      <c r="D232" s="957" t="s">
        <v>7012</v>
      </c>
      <c r="E232" s="957" t="s">
        <v>7013</v>
      </c>
      <c r="F232" s="967">
        <v>15</v>
      </c>
      <c r="G232" s="967">
        <v>19188</v>
      </c>
      <c r="H232" s="967">
        <v>1</v>
      </c>
      <c r="I232" s="967">
        <v>1279.2</v>
      </c>
      <c r="J232" s="967">
        <v>16</v>
      </c>
      <c r="K232" s="967">
        <v>20496</v>
      </c>
      <c r="L232" s="967">
        <v>1.0681676047529707</v>
      </c>
      <c r="M232" s="967">
        <v>1281</v>
      </c>
      <c r="N232" s="967">
        <v>6</v>
      </c>
      <c r="O232" s="967">
        <v>7758</v>
      </c>
      <c r="P232" s="958">
        <v>0.40431519699812385</v>
      </c>
      <c r="Q232" s="968">
        <v>1293</v>
      </c>
    </row>
    <row r="233" spans="1:17" ht="14.4" customHeight="1" x14ac:dyDescent="0.3">
      <c r="A233" s="955" t="s">
        <v>6918</v>
      </c>
      <c r="B233" s="957" t="s">
        <v>6579</v>
      </c>
      <c r="C233" s="957" t="s">
        <v>5725</v>
      </c>
      <c r="D233" s="957" t="s">
        <v>7014</v>
      </c>
      <c r="E233" s="957" t="s">
        <v>7015</v>
      </c>
      <c r="F233" s="967">
        <v>14</v>
      </c>
      <c r="G233" s="967">
        <v>16316</v>
      </c>
      <c r="H233" s="967">
        <v>1</v>
      </c>
      <c r="I233" s="967">
        <v>1165.4285714285713</v>
      </c>
      <c r="J233" s="967">
        <v>16</v>
      </c>
      <c r="K233" s="967">
        <v>18672</v>
      </c>
      <c r="L233" s="967">
        <v>1.1443981367982348</v>
      </c>
      <c r="M233" s="967">
        <v>1167</v>
      </c>
      <c r="N233" s="967">
        <v>5</v>
      </c>
      <c r="O233" s="967">
        <v>5885</v>
      </c>
      <c r="P233" s="958">
        <v>0.36068889433684725</v>
      </c>
      <c r="Q233" s="968">
        <v>1177</v>
      </c>
    </row>
    <row r="234" spans="1:17" ht="14.4" customHeight="1" x14ac:dyDescent="0.3">
      <c r="A234" s="955" t="s">
        <v>6918</v>
      </c>
      <c r="B234" s="957" t="s">
        <v>6579</v>
      </c>
      <c r="C234" s="957" t="s">
        <v>5725</v>
      </c>
      <c r="D234" s="957" t="s">
        <v>7016</v>
      </c>
      <c r="E234" s="957" t="s">
        <v>7017</v>
      </c>
      <c r="F234" s="967">
        <v>11</v>
      </c>
      <c r="G234" s="967">
        <v>55784</v>
      </c>
      <c r="H234" s="967">
        <v>1</v>
      </c>
      <c r="I234" s="967">
        <v>5071.272727272727</v>
      </c>
      <c r="J234" s="967">
        <v>15</v>
      </c>
      <c r="K234" s="967">
        <v>76140</v>
      </c>
      <c r="L234" s="967">
        <v>1.3649075003585258</v>
      </c>
      <c r="M234" s="967">
        <v>5076</v>
      </c>
      <c r="N234" s="967">
        <v>12</v>
      </c>
      <c r="O234" s="967">
        <v>61884</v>
      </c>
      <c r="P234" s="958">
        <v>1.1093503513552274</v>
      </c>
      <c r="Q234" s="968">
        <v>5157</v>
      </c>
    </row>
    <row r="235" spans="1:17" ht="14.4" customHeight="1" x14ac:dyDescent="0.3">
      <c r="A235" s="955" t="s">
        <v>6918</v>
      </c>
      <c r="B235" s="957" t="s">
        <v>6579</v>
      </c>
      <c r="C235" s="957" t="s">
        <v>5725</v>
      </c>
      <c r="D235" s="957" t="s">
        <v>7018</v>
      </c>
      <c r="E235" s="957" t="s">
        <v>7019</v>
      </c>
      <c r="F235" s="967">
        <v>1</v>
      </c>
      <c r="G235" s="967">
        <v>5508</v>
      </c>
      <c r="H235" s="967">
        <v>1</v>
      </c>
      <c r="I235" s="967">
        <v>5508</v>
      </c>
      <c r="J235" s="967"/>
      <c r="K235" s="967"/>
      <c r="L235" s="967"/>
      <c r="M235" s="967"/>
      <c r="N235" s="967"/>
      <c r="O235" s="967"/>
      <c r="P235" s="958"/>
      <c r="Q235" s="968"/>
    </row>
    <row r="236" spans="1:17" ht="14.4" customHeight="1" x14ac:dyDescent="0.3">
      <c r="A236" s="955" t="s">
        <v>6918</v>
      </c>
      <c r="B236" s="957" t="s">
        <v>6579</v>
      </c>
      <c r="C236" s="957" t="s">
        <v>5725</v>
      </c>
      <c r="D236" s="957" t="s">
        <v>7020</v>
      </c>
      <c r="E236" s="957" t="s">
        <v>7021</v>
      </c>
      <c r="F236" s="967">
        <v>216</v>
      </c>
      <c r="G236" s="967">
        <v>37533</v>
      </c>
      <c r="H236" s="967">
        <v>1</v>
      </c>
      <c r="I236" s="967">
        <v>173.76388888888889</v>
      </c>
      <c r="J236" s="967">
        <v>191</v>
      </c>
      <c r="K236" s="967">
        <v>33425</v>
      </c>
      <c r="L236" s="967">
        <v>0.89054964964164873</v>
      </c>
      <c r="M236" s="967">
        <v>175</v>
      </c>
      <c r="N236" s="967">
        <v>239</v>
      </c>
      <c r="O236" s="967">
        <v>42303</v>
      </c>
      <c r="P236" s="958">
        <v>1.127088162417073</v>
      </c>
      <c r="Q236" s="968">
        <v>177</v>
      </c>
    </row>
    <row r="237" spans="1:17" ht="14.4" customHeight="1" x14ac:dyDescent="0.3">
      <c r="A237" s="955" t="s">
        <v>6918</v>
      </c>
      <c r="B237" s="957" t="s">
        <v>6579</v>
      </c>
      <c r="C237" s="957" t="s">
        <v>5725</v>
      </c>
      <c r="D237" s="957" t="s">
        <v>7022</v>
      </c>
      <c r="E237" s="957" t="s">
        <v>7023</v>
      </c>
      <c r="F237" s="967">
        <v>59</v>
      </c>
      <c r="G237" s="967">
        <v>117881</v>
      </c>
      <c r="H237" s="967">
        <v>1</v>
      </c>
      <c r="I237" s="967">
        <v>1997.9830508474577</v>
      </c>
      <c r="J237" s="967">
        <v>45</v>
      </c>
      <c r="K237" s="967">
        <v>90045</v>
      </c>
      <c r="L237" s="967">
        <v>0.76386355731627653</v>
      </c>
      <c r="M237" s="967">
        <v>2001</v>
      </c>
      <c r="N237" s="967">
        <v>53</v>
      </c>
      <c r="O237" s="967">
        <v>108544</v>
      </c>
      <c r="P237" s="958">
        <v>0.92079300311330914</v>
      </c>
      <c r="Q237" s="968">
        <v>2048</v>
      </c>
    </row>
    <row r="238" spans="1:17" ht="14.4" customHeight="1" x14ac:dyDescent="0.3">
      <c r="A238" s="955" t="s">
        <v>6918</v>
      </c>
      <c r="B238" s="957" t="s">
        <v>6579</v>
      </c>
      <c r="C238" s="957" t="s">
        <v>5725</v>
      </c>
      <c r="D238" s="957" t="s">
        <v>7024</v>
      </c>
      <c r="E238" s="957" t="s">
        <v>7025</v>
      </c>
      <c r="F238" s="967">
        <v>4</v>
      </c>
      <c r="G238" s="967">
        <v>10777</v>
      </c>
      <c r="H238" s="967">
        <v>1</v>
      </c>
      <c r="I238" s="967">
        <v>2694.25</v>
      </c>
      <c r="J238" s="967">
        <v>7</v>
      </c>
      <c r="K238" s="967">
        <v>18872</v>
      </c>
      <c r="L238" s="967">
        <v>1.7511366799665955</v>
      </c>
      <c r="M238" s="967">
        <v>2696</v>
      </c>
      <c r="N238" s="967">
        <v>7</v>
      </c>
      <c r="O238" s="967">
        <v>19152</v>
      </c>
      <c r="P238" s="958">
        <v>1.777117936345922</v>
      </c>
      <c r="Q238" s="968">
        <v>2736</v>
      </c>
    </row>
    <row r="239" spans="1:17" ht="14.4" customHeight="1" x14ac:dyDescent="0.3">
      <c r="A239" s="955" t="s">
        <v>6918</v>
      </c>
      <c r="B239" s="957" t="s">
        <v>6579</v>
      </c>
      <c r="C239" s="957" t="s">
        <v>5725</v>
      </c>
      <c r="D239" s="957" t="s">
        <v>7026</v>
      </c>
      <c r="E239" s="957" t="s">
        <v>7027</v>
      </c>
      <c r="F239" s="967">
        <v>4</v>
      </c>
      <c r="G239" s="967">
        <v>20738</v>
      </c>
      <c r="H239" s="967">
        <v>1</v>
      </c>
      <c r="I239" s="967">
        <v>5184.5</v>
      </c>
      <c r="J239" s="967">
        <v>4</v>
      </c>
      <c r="K239" s="967">
        <v>20752</v>
      </c>
      <c r="L239" s="967">
        <v>1.0006750892082168</v>
      </c>
      <c r="M239" s="967">
        <v>5188</v>
      </c>
      <c r="N239" s="967">
        <v>1</v>
      </c>
      <c r="O239" s="967">
        <v>5269</v>
      </c>
      <c r="P239" s="958">
        <v>0.25407464557816567</v>
      </c>
      <c r="Q239" s="968">
        <v>5269</v>
      </c>
    </row>
    <row r="240" spans="1:17" ht="14.4" customHeight="1" x14ac:dyDescent="0.3">
      <c r="A240" s="955" t="s">
        <v>6918</v>
      </c>
      <c r="B240" s="957" t="s">
        <v>6579</v>
      </c>
      <c r="C240" s="957" t="s">
        <v>5725</v>
      </c>
      <c r="D240" s="957" t="s">
        <v>7028</v>
      </c>
      <c r="E240" s="957" t="s">
        <v>7029</v>
      </c>
      <c r="F240" s="967">
        <v>4</v>
      </c>
      <c r="G240" s="967">
        <v>2638</v>
      </c>
      <c r="H240" s="967">
        <v>1</v>
      </c>
      <c r="I240" s="967">
        <v>659.5</v>
      </c>
      <c r="J240" s="967"/>
      <c r="K240" s="967"/>
      <c r="L240" s="967"/>
      <c r="M240" s="967"/>
      <c r="N240" s="967"/>
      <c r="O240" s="967"/>
      <c r="P240" s="958"/>
      <c r="Q240" s="968"/>
    </row>
    <row r="241" spans="1:17" ht="14.4" customHeight="1" x14ac:dyDescent="0.3">
      <c r="A241" s="955" t="s">
        <v>6918</v>
      </c>
      <c r="B241" s="957" t="s">
        <v>6579</v>
      </c>
      <c r="C241" s="957" t="s">
        <v>5725</v>
      </c>
      <c r="D241" s="957" t="s">
        <v>7030</v>
      </c>
      <c r="E241" s="957" t="s">
        <v>7031</v>
      </c>
      <c r="F241" s="967"/>
      <c r="G241" s="967"/>
      <c r="H241" s="967"/>
      <c r="I241" s="967"/>
      <c r="J241" s="967"/>
      <c r="K241" s="967"/>
      <c r="L241" s="967"/>
      <c r="M241" s="967"/>
      <c r="N241" s="967">
        <v>1</v>
      </c>
      <c r="O241" s="967">
        <v>2113</v>
      </c>
      <c r="P241" s="958"/>
      <c r="Q241" s="968">
        <v>2113</v>
      </c>
    </row>
    <row r="242" spans="1:17" ht="14.4" customHeight="1" x14ac:dyDescent="0.3">
      <c r="A242" s="955" t="s">
        <v>6918</v>
      </c>
      <c r="B242" s="957" t="s">
        <v>6579</v>
      </c>
      <c r="C242" s="957" t="s">
        <v>5725</v>
      </c>
      <c r="D242" s="957" t="s">
        <v>7032</v>
      </c>
      <c r="E242" s="957" t="s">
        <v>7033</v>
      </c>
      <c r="F242" s="967">
        <v>11</v>
      </c>
      <c r="G242" s="967">
        <v>1655</v>
      </c>
      <c r="H242" s="967">
        <v>1</v>
      </c>
      <c r="I242" s="967">
        <v>150.45454545454547</v>
      </c>
      <c r="J242" s="967">
        <v>10</v>
      </c>
      <c r="K242" s="967">
        <v>1510</v>
      </c>
      <c r="L242" s="967">
        <v>0.91238670694864044</v>
      </c>
      <c r="M242" s="967">
        <v>151</v>
      </c>
      <c r="N242" s="967">
        <v>11</v>
      </c>
      <c r="O242" s="967">
        <v>1705</v>
      </c>
      <c r="P242" s="958">
        <v>1.0302114803625377</v>
      </c>
      <c r="Q242" s="968">
        <v>155</v>
      </c>
    </row>
    <row r="243" spans="1:17" ht="14.4" customHeight="1" x14ac:dyDescent="0.3">
      <c r="A243" s="955" t="s">
        <v>6918</v>
      </c>
      <c r="B243" s="957" t="s">
        <v>6579</v>
      </c>
      <c r="C243" s="957" t="s">
        <v>5725</v>
      </c>
      <c r="D243" s="957" t="s">
        <v>7034</v>
      </c>
      <c r="E243" s="957" t="s">
        <v>7035</v>
      </c>
      <c r="F243" s="967">
        <v>13</v>
      </c>
      <c r="G243" s="967">
        <v>2518</v>
      </c>
      <c r="H243" s="967">
        <v>1</v>
      </c>
      <c r="I243" s="967">
        <v>193.69230769230768</v>
      </c>
      <c r="J243" s="967">
        <v>12</v>
      </c>
      <c r="K243" s="967">
        <v>2340</v>
      </c>
      <c r="L243" s="967">
        <v>0.92930897537728352</v>
      </c>
      <c r="M243" s="967">
        <v>195</v>
      </c>
      <c r="N243" s="967">
        <v>14</v>
      </c>
      <c r="O243" s="967">
        <v>2786</v>
      </c>
      <c r="P243" s="958">
        <v>1.1064336775218426</v>
      </c>
      <c r="Q243" s="968">
        <v>199</v>
      </c>
    </row>
    <row r="244" spans="1:17" ht="14.4" customHeight="1" x14ac:dyDescent="0.3">
      <c r="A244" s="955" t="s">
        <v>6918</v>
      </c>
      <c r="B244" s="957" t="s">
        <v>6579</v>
      </c>
      <c r="C244" s="957" t="s">
        <v>5725</v>
      </c>
      <c r="D244" s="957" t="s">
        <v>7036</v>
      </c>
      <c r="E244" s="957" t="s">
        <v>7037</v>
      </c>
      <c r="F244" s="967">
        <v>17</v>
      </c>
      <c r="G244" s="967">
        <v>3372</v>
      </c>
      <c r="H244" s="967">
        <v>1</v>
      </c>
      <c r="I244" s="967">
        <v>198.35294117647058</v>
      </c>
      <c r="J244" s="967">
        <v>4</v>
      </c>
      <c r="K244" s="967">
        <v>800</v>
      </c>
      <c r="L244" s="967">
        <v>0.23724792408066431</v>
      </c>
      <c r="M244" s="967">
        <v>200</v>
      </c>
      <c r="N244" s="967">
        <v>33</v>
      </c>
      <c r="O244" s="967">
        <v>6732</v>
      </c>
      <c r="P244" s="958">
        <v>1.9964412811387899</v>
      </c>
      <c r="Q244" s="968">
        <v>204</v>
      </c>
    </row>
    <row r="245" spans="1:17" ht="14.4" customHeight="1" x14ac:dyDescent="0.3">
      <c r="A245" s="955" t="s">
        <v>6918</v>
      </c>
      <c r="B245" s="957" t="s">
        <v>6579</v>
      </c>
      <c r="C245" s="957" t="s">
        <v>5725</v>
      </c>
      <c r="D245" s="957" t="s">
        <v>7038</v>
      </c>
      <c r="E245" s="957" t="s">
        <v>7039</v>
      </c>
      <c r="F245" s="967">
        <v>4</v>
      </c>
      <c r="G245" s="967">
        <v>1664</v>
      </c>
      <c r="H245" s="967">
        <v>1</v>
      </c>
      <c r="I245" s="967">
        <v>416</v>
      </c>
      <c r="J245" s="967">
        <v>1</v>
      </c>
      <c r="K245" s="967">
        <v>418</v>
      </c>
      <c r="L245" s="967">
        <v>0.25120192307692307</v>
      </c>
      <c r="M245" s="967">
        <v>418</v>
      </c>
      <c r="N245" s="967"/>
      <c r="O245" s="967"/>
      <c r="P245" s="958"/>
      <c r="Q245" s="968"/>
    </row>
    <row r="246" spans="1:17" ht="14.4" customHeight="1" x14ac:dyDescent="0.3">
      <c r="A246" s="955" t="s">
        <v>6918</v>
      </c>
      <c r="B246" s="957" t="s">
        <v>6579</v>
      </c>
      <c r="C246" s="957" t="s">
        <v>5725</v>
      </c>
      <c r="D246" s="957" t="s">
        <v>7040</v>
      </c>
      <c r="E246" s="957" t="s">
        <v>7041</v>
      </c>
      <c r="F246" s="967">
        <v>12</v>
      </c>
      <c r="G246" s="967">
        <v>1902</v>
      </c>
      <c r="H246" s="967">
        <v>1</v>
      </c>
      <c r="I246" s="967">
        <v>158.5</v>
      </c>
      <c r="J246" s="967">
        <v>5</v>
      </c>
      <c r="K246" s="967">
        <v>795</v>
      </c>
      <c r="L246" s="967">
        <v>0.41798107255520506</v>
      </c>
      <c r="M246" s="967">
        <v>159</v>
      </c>
      <c r="N246" s="967">
        <v>2</v>
      </c>
      <c r="O246" s="967">
        <v>326</v>
      </c>
      <c r="P246" s="958">
        <v>0.17139852786540483</v>
      </c>
      <c r="Q246" s="968">
        <v>163</v>
      </c>
    </row>
    <row r="247" spans="1:17" ht="14.4" customHeight="1" x14ac:dyDescent="0.3">
      <c r="A247" s="955" t="s">
        <v>6918</v>
      </c>
      <c r="B247" s="957" t="s">
        <v>6579</v>
      </c>
      <c r="C247" s="957" t="s">
        <v>5725</v>
      </c>
      <c r="D247" s="957" t="s">
        <v>7042</v>
      </c>
      <c r="E247" s="957" t="s">
        <v>7043</v>
      </c>
      <c r="F247" s="967">
        <v>2</v>
      </c>
      <c r="G247" s="967">
        <v>850</v>
      </c>
      <c r="H247" s="967">
        <v>1</v>
      </c>
      <c r="I247" s="967">
        <v>425</v>
      </c>
      <c r="J247" s="967"/>
      <c r="K247" s="967"/>
      <c r="L247" s="967"/>
      <c r="M247" s="967"/>
      <c r="N247" s="967"/>
      <c r="O247" s="967"/>
      <c r="P247" s="958"/>
      <c r="Q247" s="968"/>
    </row>
    <row r="248" spans="1:17" ht="14.4" customHeight="1" x14ac:dyDescent="0.3">
      <c r="A248" s="955" t="s">
        <v>6918</v>
      </c>
      <c r="B248" s="957" t="s">
        <v>6579</v>
      </c>
      <c r="C248" s="957" t="s">
        <v>5725</v>
      </c>
      <c r="D248" s="957" t="s">
        <v>7044</v>
      </c>
      <c r="E248" s="957" t="s">
        <v>7045</v>
      </c>
      <c r="F248" s="967">
        <v>12</v>
      </c>
      <c r="G248" s="967">
        <v>25446</v>
      </c>
      <c r="H248" s="967">
        <v>1</v>
      </c>
      <c r="I248" s="967">
        <v>2120.5</v>
      </c>
      <c r="J248" s="967">
        <v>13</v>
      </c>
      <c r="K248" s="967">
        <v>27599</v>
      </c>
      <c r="L248" s="967">
        <v>1.0846105478267705</v>
      </c>
      <c r="M248" s="967">
        <v>2123</v>
      </c>
      <c r="N248" s="967">
        <v>16</v>
      </c>
      <c r="O248" s="967">
        <v>34464</v>
      </c>
      <c r="P248" s="958">
        <v>1.3543975477481727</v>
      </c>
      <c r="Q248" s="968">
        <v>2154</v>
      </c>
    </row>
    <row r="249" spans="1:17" ht="14.4" customHeight="1" x14ac:dyDescent="0.3">
      <c r="A249" s="955" t="s">
        <v>6918</v>
      </c>
      <c r="B249" s="957" t="s">
        <v>6579</v>
      </c>
      <c r="C249" s="957" t="s">
        <v>5725</v>
      </c>
      <c r="D249" s="957" t="s">
        <v>7046</v>
      </c>
      <c r="E249" s="957" t="s">
        <v>7007</v>
      </c>
      <c r="F249" s="967">
        <v>2</v>
      </c>
      <c r="G249" s="967">
        <v>3734</v>
      </c>
      <c r="H249" s="967">
        <v>1</v>
      </c>
      <c r="I249" s="967">
        <v>1867</v>
      </c>
      <c r="J249" s="967">
        <v>4</v>
      </c>
      <c r="K249" s="967">
        <v>7476</v>
      </c>
      <c r="L249" s="967">
        <v>2.0021424745581147</v>
      </c>
      <c r="M249" s="967">
        <v>1869</v>
      </c>
      <c r="N249" s="967">
        <v>4</v>
      </c>
      <c r="O249" s="967">
        <v>7552</v>
      </c>
      <c r="P249" s="958">
        <v>2.0224959828602036</v>
      </c>
      <c r="Q249" s="968">
        <v>1888</v>
      </c>
    </row>
    <row r="250" spans="1:17" ht="14.4" customHeight="1" x14ac:dyDescent="0.3">
      <c r="A250" s="955" t="s">
        <v>6918</v>
      </c>
      <c r="B250" s="957" t="s">
        <v>6579</v>
      </c>
      <c r="C250" s="957" t="s">
        <v>5725</v>
      </c>
      <c r="D250" s="957" t="s">
        <v>7047</v>
      </c>
      <c r="E250" s="957" t="s">
        <v>7048</v>
      </c>
      <c r="F250" s="967">
        <v>1</v>
      </c>
      <c r="G250" s="967">
        <v>158</v>
      </c>
      <c r="H250" s="967">
        <v>1</v>
      </c>
      <c r="I250" s="967">
        <v>158</v>
      </c>
      <c r="J250" s="967">
        <v>5</v>
      </c>
      <c r="K250" s="967">
        <v>795</v>
      </c>
      <c r="L250" s="967">
        <v>5.0316455696202533</v>
      </c>
      <c r="M250" s="967">
        <v>159</v>
      </c>
      <c r="N250" s="967"/>
      <c r="O250" s="967"/>
      <c r="P250" s="958"/>
      <c r="Q250" s="968"/>
    </row>
    <row r="251" spans="1:17" ht="14.4" customHeight="1" x14ac:dyDescent="0.3">
      <c r="A251" s="955" t="s">
        <v>6918</v>
      </c>
      <c r="B251" s="957" t="s">
        <v>6579</v>
      </c>
      <c r="C251" s="957" t="s">
        <v>5725</v>
      </c>
      <c r="D251" s="957" t="s">
        <v>7049</v>
      </c>
      <c r="E251" s="957" t="s">
        <v>7050</v>
      </c>
      <c r="F251" s="967"/>
      <c r="G251" s="967"/>
      <c r="H251" s="967"/>
      <c r="I251" s="967"/>
      <c r="J251" s="967">
        <v>1</v>
      </c>
      <c r="K251" s="967">
        <v>917</v>
      </c>
      <c r="L251" s="967"/>
      <c r="M251" s="967">
        <v>917</v>
      </c>
      <c r="N251" s="967"/>
      <c r="O251" s="967"/>
      <c r="P251" s="958"/>
      <c r="Q251" s="968"/>
    </row>
    <row r="252" spans="1:17" ht="14.4" customHeight="1" x14ac:dyDescent="0.3">
      <c r="A252" s="955" t="s">
        <v>6918</v>
      </c>
      <c r="B252" s="957" t="s">
        <v>6579</v>
      </c>
      <c r="C252" s="957" t="s">
        <v>5725</v>
      </c>
      <c r="D252" s="957" t="s">
        <v>7051</v>
      </c>
      <c r="E252" s="957" t="s">
        <v>7052</v>
      </c>
      <c r="F252" s="967">
        <v>2</v>
      </c>
      <c r="G252" s="967">
        <v>16790</v>
      </c>
      <c r="H252" s="967">
        <v>1</v>
      </c>
      <c r="I252" s="967">
        <v>8395</v>
      </c>
      <c r="J252" s="967">
        <v>5</v>
      </c>
      <c r="K252" s="967">
        <v>41995</v>
      </c>
      <c r="L252" s="967">
        <v>2.5011911852293029</v>
      </c>
      <c r="M252" s="967">
        <v>8399</v>
      </c>
      <c r="N252" s="967">
        <v>3</v>
      </c>
      <c r="O252" s="967">
        <v>25377</v>
      </c>
      <c r="P252" s="958">
        <v>1.5114353782013104</v>
      </c>
      <c r="Q252" s="968">
        <v>8459</v>
      </c>
    </row>
    <row r="253" spans="1:17" ht="14.4" customHeight="1" x14ac:dyDescent="0.3">
      <c r="A253" s="955" t="s">
        <v>6918</v>
      </c>
      <c r="B253" s="957" t="s">
        <v>6579</v>
      </c>
      <c r="C253" s="957" t="s">
        <v>5725</v>
      </c>
      <c r="D253" s="957" t="s">
        <v>7053</v>
      </c>
      <c r="E253" s="957" t="s">
        <v>7054</v>
      </c>
      <c r="F253" s="967">
        <v>1</v>
      </c>
      <c r="G253" s="967">
        <v>1993</v>
      </c>
      <c r="H253" s="967">
        <v>1</v>
      </c>
      <c r="I253" s="967">
        <v>1993</v>
      </c>
      <c r="J253" s="967"/>
      <c r="K253" s="967"/>
      <c r="L253" s="967"/>
      <c r="M253" s="967"/>
      <c r="N253" s="967"/>
      <c r="O253" s="967"/>
      <c r="P253" s="958"/>
      <c r="Q253" s="968"/>
    </row>
    <row r="254" spans="1:17" ht="14.4" customHeight="1" x14ac:dyDescent="0.3">
      <c r="A254" s="955" t="s">
        <v>6918</v>
      </c>
      <c r="B254" s="957" t="s">
        <v>6579</v>
      </c>
      <c r="C254" s="957" t="s">
        <v>5725</v>
      </c>
      <c r="D254" s="957" t="s">
        <v>7055</v>
      </c>
      <c r="E254" s="957" t="s">
        <v>7056</v>
      </c>
      <c r="F254" s="967"/>
      <c r="G254" s="967"/>
      <c r="H254" s="967"/>
      <c r="I254" s="967"/>
      <c r="J254" s="967">
        <v>1</v>
      </c>
      <c r="K254" s="967">
        <v>279</v>
      </c>
      <c r="L254" s="967"/>
      <c r="M254" s="967">
        <v>279</v>
      </c>
      <c r="N254" s="967"/>
      <c r="O254" s="967"/>
      <c r="P254" s="958"/>
      <c r="Q254" s="968"/>
    </row>
    <row r="255" spans="1:17" ht="14.4" customHeight="1" x14ac:dyDescent="0.3">
      <c r="A255" s="955" t="s">
        <v>7057</v>
      </c>
      <c r="B255" s="957" t="s">
        <v>7058</v>
      </c>
      <c r="C255" s="957" t="s">
        <v>5725</v>
      </c>
      <c r="D255" s="957" t="s">
        <v>7059</v>
      </c>
      <c r="E255" s="957" t="s">
        <v>7060</v>
      </c>
      <c r="F255" s="967">
        <v>19</v>
      </c>
      <c r="G255" s="967">
        <v>3889</v>
      </c>
      <c r="H255" s="967">
        <v>1</v>
      </c>
      <c r="I255" s="967">
        <v>204.68421052631578</v>
      </c>
      <c r="J255" s="967">
        <v>11</v>
      </c>
      <c r="K255" s="967">
        <v>2266</v>
      </c>
      <c r="L255" s="967">
        <v>0.58266906659809725</v>
      </c>
      <c r="M255" s="967">
        <v>206</v>
      </c>
      <c r="N255" s="967">
        <v>21</v>
      </c>
      <c r="O255" s="967">
        <v>4431</v>
      </c>
      <c r="P255" s="958">
        <v>1.1393674466443815</v>
      </c>
      <c r="Q255" s="968">
        <v>211</v>
      </c>
    </row>
    <row r="256" spans="1:17" ht="14.4" customHeight="1" x14ac:dyDescent="0.3">
      <c r="A256" s="955" t="s">
        <v>7057</v>
      </c>
      <c r="B256" s="957" t="s">
        <v>7058</v>
      </c>
      <c r="C256" s="957" t="s">
        <v>5725</v>
      </c>
      <c r="D256" s="957" t="s">
        <v>7061</v>
      </c>
      <c r="E256" s="957" t="s">
        <v>7060</v>
      </c>
      <c r="F256" s="967"/>
      <c r="G256" s="967"/>
      <c r="H256" s="967"/>
      <c r="I256" s="967"/>
      <c r="J256" s="967">
        <v>1</v>
      </c>
      <c r="K256" s="967">
        <v>85</v>
      </c>
      <c r="L256" s="967"/>
      <c r="M256" s="967">
        <v>85</v>
      </c>
      <c r="N256" s="967">
        <v>1</v>
      </c>
      <c r="O256" s="967">
        <v>87</v>
      </c>
      <c r="P256" s="958"/>
      <c r="Q256" s="968">
        <v>87</v>
      </c>
    </row>
    <row r="257" spans="1:17" ht="14.4" customHeight="1" x14ac:dyDescent="0.3">
      <c r="A257" s="955" t="s">
        <v>7057</v>
      </c>
      <c r="B257" s="957" t="s">
        <v>7058</v>
      </c>
      <c r="C257" s="957" t="s">
        <v>5725</v>
      </c>
      <c r="D257" s="957" t="s">
        <v>7062</v>
      </c>
      <c r="E257" s="957" t="s">
        <v>7063</v>
      </c>
      <c r="F257" s="967">
        <v>97</v>
      </c>
      <c r="G257" s="967">
        <v>28518</v>
      </c>
      <c r="H257" s="967">
        <v>1</v>
      </c>
      <c r="I257" s="967">
        <v>294</v>
      </c>
      <c r="J257" s="967">
        <v>109</v>
      </c>
      <c r="K257" s="967">
        <v>32155</v>
      </c>
      <c r="L257" s="967">
        <v>1.1275334876218528</v>
      </c>
      <c r="M257" s="967">
        <v>295</v>
      </c>
      <c r="N257" s="967">
        <v>187</v>
      </c>
      <c r="O257" s="967">
        <v>56287</v>
      </c>
      <c r="P257" s="958">
        <v>1.9737358861070202</v>
      </c>
      <c r="Q257" s="968">
        <v>301</v>
      </c>
    </row>
    <row r="258" spans="1:17" ht="14.4" customHeight="1" x14ac:dyDescent="0.3">
      <c r="A258" s="955" t="s">
        <v>7057</v>
      </c>
      <c r="B258" s="957" t="s">
        <v>7058</v>
      </c>
      <c r="C258" s="957" t="s">
        <v>5725</v>
      </c>
      <c r="D258" s="957" t="s">
        <v>7064</v>
      </c>
      <c r="E258" s="957" t="s">
        <v>7065</v>
      </c>
      <c r="F258" s="967">
        <v>9</v>
      </c>
      <c r="G258" s="967">
        <v>846</v>
      </c>
      <c r="H258" s="967">
        <v>1</v>
      </c>
      <c r="I258" s="967">
        <v>94</v>
      </c>
      <c r="J258" s="967">
        <v>7</v>
      </c>
      <c r="K258" s="967">
        <v>665</v>
      </c>
      <c r="L258" s="967">
        <v>0.78605200945626474</v>
      </c>
      <c r="M258" s="967">
        <v>95</v>
      </c>
      <c r="N258" s="967">
        <v>9</v>
      </c>
      <c r="O258" s="967">
        <v>891</v>
      </c>
      <c r="P258" s="958">
        <v>1.053191489361702</v>
      </c>
      <c r="Q258" s="968">
        <v>99</v>
      </c>
    </row>
    <row r="259" spans="1:17" ht="14.4" customHeight="1" x14ac:dyDescent="0.3">
      <c r="A259" s="955" t="s">
        <v>7057</v>
      </c>
      <c r="B259" s="957" t="s">
        <v>7058</v>
      </c>
      <c r="C259" s="957" t="s">
        <v>5725</v>
      </c>
      <c r="D259" s="957" t="s">
        <v>7066</v>
      </c>
      <c r="E259" s="957" t="s">
        <v>7067</v>
      </c>
      <c r="F259" s="967"/>
      <c r="G259" s="967"/>
      <c r="H259" s="967"/>
      <c r="I259" s="967"/>
      <c r="J259" s="967">
        <v>1</v>
      </c>
      <c r="K259" s="967">
        <v>224</v>
      </c>
      <c r="L259" s="967"/>
      <c r="M259" s="967">
        <v>224</v>
      </c>
      <c r="N259" s="967"/>
      <c r="O259" s="967"/>
      <c r="P259" s="958"/>
      <c r="Q259" s="968"/>
    </row>
    <row r="260" spans="1:17" ht="14.4" customHeight="1" x14ac:dyDescent="0.3">
      <c r="A260" s="955" t="s">
        <v>7057</v>
      </c>
      <c r="B260" s="957" t="s">
        <v>7058</v>
      </c>
      <c r="C260" s="957" t="s">
        <v>5725</v>
      </c>
      <c r="D260" s="957" t="s">
        <v>7068</v>
      </c>
      <c r="E260" s="957" t="s">
        <v>7069</v>
      </c>
      <c r="F260" s="967">
        <v>34</v>
      </c>
      <c r="G260" s="967">
        <v>4580</v>
      </c>
      <c r="H260" s="967">
        <v>1</v>
      </c>
      <c r="I260" s="967">
        <v>134.70588235294119</v>
      </c>
      <c r="J260" s="967">
        <v>31</v>
      </c>
      <c r="K260" s="967">
        <v>4185</v>
      </c>
      <c r="L260" s="967">
        <v>0.91375545851528384</v>
      </c>
      <c r="M260" s="967">
        <v>135</v>
      </c>
      <c r="N260" s="967">
        <v>42</v>
      </c>
      <c r="O260" s="967">
        <v>5754</v>
      </c>
      <c r="P260" s="958">
        <v>1.2563318777292576</v>
      </c>
      <c r="Q260" s="968">
        <v>137</v>
      </c>
    </row>
    <row r="261" spans="1:17" ht="14.4" customHeight="1" x14ac:dyDescent="0.3">
      <c r="A261" s="955" t="s">
        <v>7057</v>
      </c>
      <c r="B261" s="957" t="s">
        <v>7058</v>
      </c>
      <c r="C261" s="957" t="s">
        <v>5725</v>
      </c>
      <c r="D261" s="957" t="s">
        <v>7070</v>
      </c>
      <c r="E261" s="957" t="s">
        <v>7069</v>
      </c>
      <c r="F261" s="967"/>
      <c r="G261" s="967"/>
      <c r="H261" s="967"/>
      <c r="I261" s="967"/>
      <c r="J261" s="967">
        <v>1</v>
      </c>
      <c r="K261" s="967">
        <v>178</v>
      </c>
      <c r="L261" s="967"/>
      <c r="M261" s="967">
        <v>178</v>
      </c>
      <c r="N261" s="967">
        <v>2</v>
      </c>
      <c r="O261" s="967">
        <v>366</v>
      </c>
      <c r="P261" s="958"/>
      <c r="Q261" s="968">
        <v>183</v>
      </c>
    </row>
    <row r="262" spans="1:17" ht="14.4" customHeight="1" x14ac:dyDescent="0.3">
      <c r="A262" s="955" t="s">
        <v>7057</v>
      </c>
      <c r="B262" s="957" t="s">
        <v>7058</v>
      </c>
      <c r="C262" s="957" t="s">
        <v>5725</v>
      </c>
      <c r="D262" s="957" t="s">
        <v>7071</v>
      </c>
      <c r="E262" s="957" t="s">
        <v>7072</v>
      </c>
      <c r="F262" s="967"/>
      <c r="G262" s="967"/>
      <c r="H262" s="967"/>
      <c r="I262" s="967"/>
      <c r="J262" s="967">
        <v>1</v>
      </c>
      <c r="K262" s="967">
        <v>593</v>
      </c>
      <c r="L262" s="967"/>
      <c r="M262" s="967">
        <v>593</v>
      </c>
      <c r="N262" s="967"/>
      <c r="O262" s="967"/>
      <c r="P262" s="958"/>
      <c r="Q262" s="968"/>
    </row>
    <row r="263" spans="1:17" ht="14.4" customHeight="1" x14ac:dyDescent="0.3">
      <c r="A263" s="955" t="s">
        <v>7057</v>
      </c>
      <c r="B263" s="957" t="s">
        <v>7058</v>
      </c>
      <c r="C263" s="957" t="s">
        <v>5725</v>
      </c>
      <c r="D263" s="957" t="s">
        <v>7073</v>
      </c>
      <c r="E263" s="957" t="s">
        <v>7074</v>
      </c>
      <c r="F263" s="967">
        <v>5</v>
      </c>
      <c r="G263" s="967">
        <v>800</v>
      </c>
      <c r="H263" s="967">
        <v>1</v>
      </c>
      <c r="I263" s="967">
        <v>160</v>
      </c>
      <c r="J263" s="967">
        <v>6</v>
      </c>
      <c r="K263" s="967">
        <v>966</v>
      </c>
      <c r="L263" s="967">
        <v>1.2075</v>
      </c>
      <c r="M263" s="967">
        <v>161</v>
      </c>
      <c r="N263" s="967">
        <v>10</v>
      </c>
      <c r="O263" s="967">
        <v>1730</v>
      </c>
      <c r="P263" s="958">
        <v>2.1625000000000001</v>
      </c>
      <c r="Q263" s="968">
        <v>173</v>
      </c>
    </row>
    <row r="264" spans="1:17" ht="14.4" customHeight="1" x14ac:dyDescent="0.3">
      <c r="A264" s="955" t="s">
        <v>7057</v>
      </c>
      <c r="B264" s="957" t="s">
        <v>7058</v>
      </c>
      <c r="C264" s="957" t="s">
        <v>5725</v>
      </c>
      <c r="D264" s="957" t="s">
        <v>7075</v>
      </c>
      <c r="E264" s="957" t="s">
        <v>7076</v>
      </c>
      <c r="F264" s="967">
        <v>5</v>
      </c>
      <c r="G264" s="967">
        <v>1319</v>
      </c>
      <c r="H264" s="967">
        <v>1</v>
      </c>
      <c r="I264" s="967">
        <v>263.8</v>
      </c>
      <c r="J264" s="967">
        <v>3</v>
      </c>
      <c r="K264" s="967">
        <v>798</v>
      </c>
      <c r="L264" s="967">
        <v>0.60500379075056865</v>
      </c>
      <c r="M264" s="967">
        <v>266</v>
      </c>
      <c r="N264" s="967">
        <v>4</v>
      </c>
      <c r="O264" s="967">
        <v>1092</v>
      </c>
      <c r="P264" s="958">
        <v>0.82789992418498859</v>
      </c>
      <c r="Q264" s="968">
        <v>273</v>
      </c>
    </row>
    <row r="265" spans="1:17" ht="14.4" customHeight="1" x14ac:dyDescent="0.3">
      <c r="A265" s="955" t="s">
        <v>7057</v>
      </c>
      <c r="B265" s="957" t="s">
        <v>7058</v>
      </c>
      <c r="C265" s="957" t="s">
        <v>5725</v>
      </c>
      <c r="D265" s="957" t="s">
        <v>7077</v>
      </c>
      <c r="E265" s="957" t="s">
        <v>7078</v>
      </c>
      <c r="F265" s="967">
        <v>6</v>
      </c>
      <c r="G265" s="967">
        <v>846</v>
      </c>
      <c r="H265" s="967">
        <v>1</v>
      </c>
      <c r="I265" s="967">
        <v>141</v>
      </c>
      <c r="J265" s="967">
        <v>4</v>
      </c>
      <c r="K265" s="967">
        <v>564</v>
      </c>
      <c r="L265" s="967">
        <v>0.66666666666666663</v>
      </c>
      <c r="M265" s="967">
        <v>141</v>
      </c>
      <c r="N265" s="967">
        <v>8</v>
      </c>
      <c r="O265" s="967">
        <v>1136</v>
      </c>
      <c r="P265" s="958">
        <v>1.342789598108747</v>
      </c>
      <c r="Q265" s="968">
        <v>142</v>
      </c>
    </row>
    <row r="266" spans="1:17" ht="14.4" customHeight="1" x14ac:dyDescent="0.3">
      <c r="A266" s="955" t="s">
        <v>7057</v>
      </c>
      <c r="B266" s="957" t="s">
        <v>7058</v>
      </c>
      <c r="C266" s="957" t="s">
        <v>5725</v>
      </c>
      <c r="D266" s="957" t="s">
        <v>7079</v>
      </c>
      <c r="E266" s="957" t="s">
        <v>7078</v>
      </c>
      <c r="F266" s="967">
        <v>34</v>
      </c>
      <c r="G266" s="967">
        <v>2652</v>
      </c>
      <c r="H266" s="967">
        <v>1</v>
      </c>
      <c r="I266" s="967">
        <v>78</v>
      </c>
      <c r="J266" s="967">
        <v>31</v>
      </c>
      <c r="K266" s="967">
        <v>2418</v>
      </c>
      <c r="L266" s="967">
        <v>0.91176470588235292</v>
      </c>
      <c r="M266" s="967">
        <v>78</v>
      </c>
      <c r="N266" s="967">
        <v>42</v>
      </c>
      <c r="O266" s="967">
        <v>3276</v>
      </c>
      <c r="P266" s="958">
        <v>1.2352941176470589</v>
      </c>
      <c r="Q266" s="968">
        <v>78</v>
      </c>
    </row>
    <row r="267" spans="1:17" ht="14.4" customHeight="1" x14ac:dyDescent="0.3">
      <c r="A267" s="955" t="s">
        <v>7057</v>
      </c>
      <c r="B267" s="957" t="s">
        <v>7058</v>
      </c>
      <c r="C267" s="957" t="s">
        <v>5725</v>
      </c>
      <c r="D267" s="957" t="s">
        <v>7080</v>
      </c>
      <c r="E267" s="957" t="s">
        <v>7081</v>
      </c>
      <c r="F267" s="967">
        <v>6</v>
      </c>
      <c r="G267" s="967">
        <v>1830</v>
      </c>
      <c r="H267" s="967">
        <v>1</v>
      </c>
      <c r="I267" s="967">
        <v>305</v>
      </c>
      <c r="J267" s="967">
        <v>4</v>
      </c>
      <c r="K267" s="967">
        <v>1228</v>
      </c>
      <c r="L267" s="967">
        <v>0.67103825136612016</v>
      </c>
      <c r="M267" s="967">
        <v>307</v>
      </c>
      <c r="N267" s="967">
        <v>8</v>
      </c>
      <c r="O267" s="967">
        <v>2504</v>
      </c>
      <c r="P267" s="958">
        <v>1.3683060109289618</v>
      </c>
      <c r="Q267" s="968">
        <v>313</v>
      </c>
    </row>
    <row r="268" spans="1:17" ht="14.4" customHeight="1" x14ac:dyDescent="0.3">
      <c r="A268" s="955" t="s">
        <v>7057</v>
      </c>
      <c r="B268" s="957" t="s">
        <v>7058</v>
      </c>
      <c r="C268" s="957" t="s">
        <v>5725</v>
      </c>
      <c r="D268" s="957" t="s">
        <v>7082</v>
      </c>
      <c r="E268" s="957" t="s">
        <v>7083</v>
      </c>
      <c r="F268" s="967">
        <v>15</v>
      </c>
      <c r="G268" s="967">
        <v>2409</v>
      </c>
      <c r="H268" s="967">
        <v>1</v>
      </c>
      <c r="I268" s="967">
        <v>160.6</v>
      </c>
      <c r="J268" s="967">
        <v>17</v>
      </c>
      <c r="K268" s="967">
        <v>2737</v>
      </c>
      <c r="L268" s="967">
        <v>1.1361560813615608</v>
      </c>
      <c r="M268" s="967">
        <v>161</v>
      </c>
      <c r="N268" s="967">
        <v>17</v>
      </c>
      <c r="O268" s="967">
        <v>2771</v>
      </c>
      <c r="P268" s="958">
        <v>1.1502698215026983</v>
      </c>
      <c r="Q268" s="968">
        <v>163</v>
      </c>
    </row>
    <row r="269" spans="1:17" ht="14.4" customHeight="1" x14ac:dyDescent="0.3">
      <c r="A269" s="955" t="s">
        <v>7057</v>
      </c>
      <c r="B269" s="957" t="s">
        <v>7058</v>
      </c>
      <c r="C269" s="957" t="s">
        <v>5725</v>
      </c>
      <c r="D269" s="957" t="s">
        <v>7084</v>
      </c>
      <c r="E269" s="957" t="s">
        <v>7060</v>
      </c>
      <c r="F269" s="967">
        <v>69</v>
      </c>
      <c r="G269" s="967">
        <v>4884</v>
      </c>
      <c r="H269" s="967">
        <v>1</v>
      </c>
      <c r="I269" s="967">
        <v>70.782608695652172</v>
      </c>
      <c r="J269" s="967">
        <v>55</v>
      </c>
      <c r="K269" s="967">
        <v>3905</v>
      </c>
      <c r="L269" s="967">
        <v>0.7995495495495496</v>
      </c>
      <c r="M269" s="967">
        <v>71</v>
      </c>
      <c r="N269" s="967">
        <v>87</v>
      </c>
      <c r="O269" s="967">
        <v>6264</v>
      </c>
      <c r="P269" s="958">
        <v>1.2825552825552826</v>
      </c>
      <c r="Q269" s="968">
        <v>72</v>
      </c>
    </row>
    <row r="270" spans="1:17" ht="14.4" customHeight="1" x14ac:dyDescent="0.3">
      <c r="A270" s="955" t="s">
        <v>7057</v>
      </c>
      <c r="B270" s="957" t="s">
        <v>7058</v>
      </c>
      <c r="C270" s="957" t="s">
        <v>5725</v>
      </c>
      <c r="D270" s="957" t="s">
        <v>7085</v>
      </c>
      <c r="E270" s="957" t="s">
        <v>7086</v>
      </c>
      <c r="F270" s="967"/>
      <c r="G270" s="967"/>
      <c r="H270" s="967"/>
      <c r="I270" s="967"/>
      <c r="J270" s="967">
        <v>1</v>
      </c>
      <c r="K270" s="967">
        <v>220</v>
      </c>
      <c r="L270" s="967"/>
      <c r="M270" s="967">
        <v>220</v>
      </c>
      <c r="N270" s="967">
        <v>1</v>
      </c>
      <c r="O270" s="967">
        <v>229</v>
      </c>
      <c r="P270" s="958"/>
      <c r="Q270" s="968">
        <v>229</v>
      </c>
    </row>
    <row r="271" spans="1:17" ht="14.4" customHeight="1" x14ac:dyDescent="0.3">
      <c r="A271" s="955" t="s">
        <v>7057</v>
      </c>
      <c r="B271" s="957" t="s">
        <v>7058</v>
      </c>
      <c r="C271" s="957" t="s">
        <v>5725</v>
      </c>
      <c r="D271" s="957" t="s">
        <v>7087</v>
      </c>
      <c r="E271" s="957" t="s">
        <v>7088</v>
      </c>
      <c r="F271" s="967">
        <v>1</v>
      </c>
      <c r="G271" s="967">
        <v>1193</v>
      </c>
      <c r="H271" s="967">
        <v>1</v>
      </c>
      <c r="I271" s="967">
        <v>1193</v>
      </c>
      <c r="J271" s="967">
        <v>5</v>
      </c>
      <c r="K271" s="967">
        <v>5975</v>
      </c>
      <c r="L271" s="967">
        <v>5.0083822296730931</v>
      </c>
      <c r="M271" s="967">
        <v>1195</v>
      </c>
      <c r="N271" s="967">
        <v>8</v>
      </c>
      <c r="O271" s="967">
        <v>9688</v>
      </c>
      <c r="P271" s="958">
        <v>8.1207041072925392</v>
      </c>
      <c r="Q271" s="968">
        <v>1211</v>
      </c>
    </row>
    <row r="272" spans="1:17" ht="14.4" customHeight="1" x14ac:dyDescent="0.3">
      <c r="A272" s="955" t="s">
        <v>7057</v>
      </c>
      <c r="B272" s="957" t="s">
        <v>7058</v>
      </c>
      <c r="C272" s="957" t="s">
        <v>5725</v>
      </c>
      <c r="D272" s="957" t="s">
        <v>7089</v>
      </c>
      <c r="E272" s="957" t="s">
        <v>7090</v>
      </c>
      <c r="F272" s="967">
        <v>3</v>
      </c>
      <c r="G272" s="967">
        <v>327</v>
      </c>
      <c r="H272" s="967">
        <v>1</v>
      </c>
      <c r="I272" s="967">
        <v>109</v>
      </c>
      <c r="J272" s="967">
        <v>5</v>
      </c>
      <c r="K272" s="967">
        <v>550</v>
      </c>
      <c r="L272" s="967">
        <v>1.6819571865443426</v>
      </c>
      <c r="M272" s="967">
        <v>110</v>
      </c>
      <c r="N272" s="967">
        <v>8</v>
      </c>
      <c r="O272" s="967">
        <v>912</v>
      </c>
      <c r="P272" s="958">
        <v>2.7889908256880735</v>
      </c>
      <c r="Q272" s="968">
        <v>114</v>
      </c>
    </row>
    <row r="273" spans="1:17" ht="14.4" customHeight="1" x14ac:dyDescent="0.3">
      <c r="A273" s="955" t="s">
        <v>7057</v>
      </c>
      <c r="B273" s="957" t="s">
        <v>7058</v>
      </c>
      <c r="C273" s="957" t="s">
        <v>5725</v>
      </c>
      <c r="D273" s="957" t="s">
        <v>7091</v>
      </c>
      <c r="E273" s="957" t="s">
        <v>7092</v>
      </c>
      <c r="F273" s="967"/>
      <c r="G273" s="967"/>
      <c r="H273" s="967"/>
      <c r="I273" s="967"/>
      <c r="J273" s="967">
        <v>1</v>
      </c>
      <c r="K273" s="967">
        <v>323</v>
      </c>
      <c r="L273" s="967"/>
      <c r="M273" s="967">
        <v>323</v>
      </c>
      <c r="N273" s="967"/>
      <c r="O273" s="967"/>
      <c r="P273" s="958"/>
      <c r="Q273" s="968"/>
    </row>
    <row r="274" spans="1:17" ht="14.4" customHeight="1" x14ac:dyDescent="0.3">
      <c r="A274" s="955" t="s">
        <v>7057</v>
      </c>
      <c r="B274" s="957" t="s">
        <v>7058</v>
      </c>
      <c r="C274" s="957" t="s">
        <v>5725</v>
      </c>
      <c r="D274" s="957" t="s">
        <v>7093</v>
      </c>
      <c r="E274" s="957" t="s">
        <v>7094</v>
      </c>
      <c r="F274" s="967"/>
      <c r="G274" s="967"/>
      <c r="H274" s="967"/>
      <c r="I274" s="967"/>
      <c r="J274" s="967">
        <v>1</v>
      </c>
      <c r="K274" s="967">
        <v>1033</v>
      </c>
      <c r="L274" s="967"/>
      <c r="M274" s="967">
        <v>1033</v>
      </c>
      <c r="N274" s="967"/>
      <c r="O274" s="967"/>
      <c r="P274" s="958"/>
      <c r="Q274" s="968"/>
    </row>
    <row r="275" spans="1:17" ht="14.4" customHeight="1" x14ac:dyDescent="0.3">
      <c r="A275" s="955" t="s">
        <v>7057</v>
      </c>
      <c r="B275" s="957" t="s">
        <v>7058</v>
      </c>
      <c r="C275" s="957" t="s">
        <v>5725</v>
      </c>
      <c r="D275" s="957" t="s">
        <v>7095</v>
      </c>
      <c r="E275" s="957" t="s">
        <v>7096</v>
      </c>
      <c r="F275" s="967">
        <v>1</v>
      </c>
      <c r="G275" s="967">
        <v>293</v>
      </c>
      <c r="H275" s="967">
        <v>1</v>
      </c>
      <c r="I275" s="967">
        <v>293</v>
      </c>
      <c r="J275" s="967">
        <v>1</v>
      </c>
      <c r="K275" s="967">
        <v>294</v>
      </c>
      <c r="L275" s="967">
        <v>1.0034129692832765</v>
      </c>
      <c r="M275" s="967">
        <v>294</v>
      </c>
      <c r="N275" s="967">
        <v>1</v>
      </c>
      <c r="O275" s="967">
        <v>301</v>
      </c>
      <c r="P275" s="958">
        <v>1.0273037542662116</v>
      </c>
      <c r="Q275" s="968">
        <v>301</v>
      </c>
    </row>
    <row r="276" spans="1:17" ht="14.4" customHeight="1" x14ac:dyDescent="0.3">
      <c r="A276" s="955" t="s">
        <v>7097</v>
      </c>
      <c r="B276" s="957" t="s">
        <v>7098</v>
      </c>
      <c r="C276" s="957" t="s">
        <v>5725</v>
      </c>
      <c r="D276" s="957" t="s">
        <v>7099</v>
      </c>
      <c r="E276" s="957" t="s">
        <v>7100</v>
      </c>
      <c r="F276" s="967">
        <v>10</v>
      </c>
      <c r="G276" s="967">
        <v>532</v>
      </c>
      <c r="H276" s="967">
        <v>1</v>
      </c>
      <c r="I276" s="967">
        <v>53.2</v>
      </c>
      <c r="J276" s="967">
        <v>2</v>
      </c>
      <c r="K276" s="967">
        <v>108</v>
      </c>
      <c r="L276" s="967">
        <v>0.20300751879699247</v>
      </c>
      <c r="M276" s="967">
        <v>54</v>
      </c>
      <c r="N276" s="967">
        <v>26</v>
      </c>
      <c r="O276" s="967">
        <v>1508</v>
      </c>
      <c r="P276" s="958">
        <v>2.8345864661654137</v>
      </c>
      <c r="Q276" s="968">
        <v>58</v>
      </c>
    </row>
    <row r="277" spans="1:17" ht="14.4" customHeight="1" x14ac:dyDescent="0.3">
      <c r="A277" s="955" t="s">
        <v>7097</v>
      </c>
      <c r="B277" s="957" t="s">
        <v>7098</v>
      </c>
      <c r="C277" s="957" t="s">
        <v>5725</v>
      </c>
      <c r="D277" s="957" t="s">
        <v>7101</v>
      </c>
      <c r="E277" s="957" t="s">
        <v>7102</v>
      </c>
      <c r="F277" s="967">
        <v>2</v>
      </c>
      <c r="G277" s="967">
        <v>244</v>
      </c>
      <c r="H277" s="967">
        <v>1</v>
      </c>
      <c r="I277" s="967">
        <v>122</v>
      </c>
      <c r="J277" s="967"/>
      <c r="K277" s="967"/>
      <c r="L277" s="967"/>
      <c r="M277" s="967"/>
      <c r="N277" s="967"/>
      <c r="O277" s="967"/>
      <c r="P277" s="958"/>
      <c r="Q277" s="968"/>
    </row>
    <row r="278" spans="1:17" ht="14.4" customHeight="1" x14ac:dyDescent="0.3">
      <c r="A278" s="955" t="s">
        <v>7097</v>
      </c>
      <c r="B278" s="957" t="s">
        <v>7098</v>
      </c>
      <c r="C278" s="957" t="s">
        <v>5725</v>
      </c>
      <c r="D278" s="957" t="s">
        <v>7103</v>
      </c>
      <c r="E278" s="957" t="s">
        <v>7104</v>
      </c>
      <c r="F278" s="967"/>
      <c r="G278" s="967"/>
      <c r="H278" s="967"/>
      <c r="I278" s="967"/>
      <c r="J278" s="967">
        <v>1</v>
      </c>
      <c r="K278" s="967">
        <v>177</v>
      </c>
      <c r="L278" s="967"/>
      <c r="M278" s="967">
        <v>177</v>
      </c>
      <c r="N278" s="967"/>
      <c r="O278" s="967"/>
      <c r="P278" s="958"/>
      <c r="Q278" s="968"/>
    </row>
    <row r="279" spans="1:17" ht="14.4" customHeight="1" x14ac:dyDescent="0.3">
      <c r="A279" s="955" t="s">
        <v>7097</v>
      </c>
      <c r="B279" s="957" t="s">
        <v>7098</v>
      </c>
      <c r="C279" s="957" t="s">
        <v>5725</v>
      </c>
      <c r="D279" s="957" t="s">
        <v>7105</v>
      </c>
      <c r="E279" s="957" t="s">
        <v>7106</v>
      </c>
      <c r="F279" s="967">
        <v>4</v>
      </c>
      <c r="G279" s="967">
        <v>672</v>
      </c>
      <c r="H279" s="967">
        <v>1</v>
      </c>
      <c r="I279" s="967">
        <v>168</v>
      </c>
      <c r="J279" s="967">
        <v>4</v>
      </c>
      <c r="K279" s="967">
        <v>688</v>
      </c>
      <c r="L279" s="967">
        <v>1.0238095238095237</v>
      </c>
      <c r="M279" s="967">
        <v>172</v>
      </c>
      <c r="N279" s="967"/>
      <c r="O279" s="967"/>
      <c r="P279" s="958"/>
      <c r="Q279" s="968"/>
    </row>
    <row r="280" spans="1:17" ht="14.4" customHeight="1" x14ac:dyDescent="0.3">
      <c r="A280" s="955" t="s">
        <v>7097</v>
      </c>
      <c r="B280" s="957" t="s">
        <v>7098</v>
      </c>
      <c r="C280" s="957" t="s">
        <v>5725</v>
      </c>
      <c r="D280" s="957" t="s">
        <v>7107</v>
      </c>
      <c r="E280" s="957" t="s">
        <v>7108</v>
      </c>
      <c r="F280" s="967">
        <v>1</v>
      </c>
      <c r="G280" s="967">
        <v>316</v>
      </c>
      <c r="H280" s="967">
        <v>1</v>
      </c>
      <c r="I280" s="967">
        <v>316</v>
      </c>
      <c r="J280" s="967">
        <v>3</v>
      </c>
      <c r="K280" s="967">
        <v>966</v>
      </c>
      <c r="L280" s="967">
        <v>3.0569620253164556</v>
      </c>
      <c r="M280" s="967">
        <v>322</v>
      </c>
      <c r="N280" s="967">
        <v>2</v>
      </c>
      <c r="O280" s="967">
        <v>670</v>
      </c>
      <c r="P280" s="958">
        <v>2.1202531645569622</v>
      </c>
      <c r="Q280" s="968">
        <v>335</v>
      </c>
    </row>
    <row r="281" spans="1:17" ht="14.4" customHeight="1" x14ac:dyDescent="0.3">
      <c r="A281" s="955" t="s">
        <v>7097</v>
      </c>
      <c r="B281" s="957" t="s">
        <v>7098</v>
      </c>
      <c r="C281" s="957" t="s">
        <v>5725</v>
      </c>
      <c r="D281" s="957" t="s">
        <v>7109</v>
      </c>
      <c r="E281" s="957" t="s">
        <v>7110</v>
      </c>
      <c r="F281" s="967">
        <v>19</v>
      </c>
      <c r="G281" s="967">
        <v>6422</v>
      </c>
      <c r="H281" s="967">
        <v>1</v>
      </c>
      <c r="I281" s="967">
        <v>338</v>
      </c>
      <c r="J281" s="967">
        <v>10</v>
      </c>
      <c r="K281" s="967">
        <v>3410</v>
      </c>
      <c r="L281" s="967">
        <v>0.5309872313920897</v>
      </c>
      <c r="M281" s="967">
        <v>341</v>
      </c>
      <c r="N281" s="967">
        <v>7</v>
      </c>
      <c r="O281" s="967">
        <v>2443</v>
      </c>
      <c r="P281" s="958">
        <v>0.38041108688881969</v>
      </c>
      <c r="Q281" s="968">
        <v>349</v>
      </c>
    </row>
    <row r="282" spans="1:17" ht="14.4" customHeight="1" x14ac:dyDescent="0.3">
      <c r="A282" s="955" t="s">
        <v>7097</v>
      </c>
      <c r="B282" s="957" t="s">
        <v>7098</v>
      </c>
      <c r="C282" s="957" t="s">
        <v>5725</v>
      </c>
      <c r="D282" s="957" t="s">
        <v>7111</v>
      </c>
      <c r="E282" s="957" t="s">
        <v>7112</v>
      </c>
      <c r="F282" s="967">
        <v>2</v>
      </c>
      <c r="G282" s="967">
        <v>730</v>
      </c>
      <c r="H282" s="967">
        <v>1</v>
      </c>
      <c r="I282" s="967">
        <v>365</v>
      </c>
      <c r="J282" s="967"/>
      <c r="K282" s="967"/>
      <c r="L282" s="967"/>
      <c r="M282" s="967"/>
      <c r="N282" s="967">
        <v>1</v>
      </c>
      <c r="O282" s="967">
        <v>387</v>
      </c>
      <c r="P282" s="958">
        <v>0.53013698630136985</v>
      </c>
      <c r="Q282" s="968">
        <v>387</v>
      </c>
    </row>
    <row r="283" spans="1:17" ht="14.4" customHeight="1" x14ac:dyDescent="0.3">
      <c r="A283" s="955" t="s">
        <v>7097</v>
      </c>
      <c r="B283" s="957" t="s">
        <v>7098</v>
      </c>
      <c r="C283" s="957" t="s">
        <v>5725</v>
      </c>
      <c r="D283" s="957" t="s">
        <v>6589</v>
      </c>
      <c r="E283" s="957" t="s">
        <v>6590</v>
      </c>
      <c r="F283" s="967">
        <v>3</v>
      </c>
      <c r="G283" s="967">
        <v>2000</v>
      </c>
      <c r="H283" s="967">
        <v>1</v>
      </c>
      <c r="I283" s="967">
        <v>666.66666666666663</v>
      </c>
      <c r="J283" s="967"/>
      <c r="K283" s="967"/>
      <c r="L283" s="967"/>
      <c r="M283" s="967"/>
      <c r="N283" s="967">
        <v>1</v>
      </c>
      <c r="O283" s="967">
        <v>704</v>
      </c>
      <c r="P283" s="958">
        <v>0.35199999999999998</v>
      </c>
      <c r="Q283" s="968">
        <v>704</v>
      </c>
    </row>
    <row r="284" spans="1:17" ht="14.4" customHeight="1" x14ac:dyDescent="0.3">
      <c r="A284" s="955" t="s">
        <v>7097</v>
      </c>
      <c r="B284" s="957" t="s">
        <v>7098</v>
      </c>
      <c r="C284" s="957" t="s">
        <v>5725</v>
      </c>
      <c r="D284" s="957" t="s">
        <v>7113</v>
      </c>
      <c r="E284" s="957" t="s">
        <v>7114</v>
      </c>
      <c r="F284" s="967">
        <v>3</v>
      </c>
      <c r="G284" s="967">
        <v>846</v>
      </c>
      <c r="H284" s="967">
        <v>1</v>
      </c>
      <c r="I284" s="967">
        <v>282</v>
      </c>
      <c r="J284" s="967">
        <v>1</v>
      </c>
      <c r="K284" s="967">
        <v>285</v>
      </c>
      <c r="L284" s="967">
        <v>0.33687943262411346</v>
      </c>
      <c r="M284" s="967">
        <v>285</v>
      </c>
      <c r="N284" s="967">
        <v>1</v>
      </c>
      <c r="O284" s="967">
        <v>304</v>
      </c>
      <c r="P284" s="958">
        <v>0.35933806146572106</v>
      </c>
      <c r="Q284" s="968">
        <v>304</v>
      </c>
    </row>
    <row r="285" spans="1:17" ht="14.4" customHeight="1" x14ac:dyDescent="0.3">
      <c r="A285" s="955" t="s">
        <v>7097</v>
      </c>
      <c r="B285" s="957" t="s">
        <v>7098</v>
      </c>
      <c r="C285" s="957" t="s">
        <v>5725</v>
      </c>
      <c r="D285" s="957" t="s">
        <v>7115</v>
      </c>
      <c r="E285" s="957" t="s">
        <v>7116</v>
      </c>
      <c r="F285" s="967">
        <v>14</v>
      </c>
      <c r="G285" s="967">
        <v>6428</v>
      </c>
      <c r="H285" s="967">
        <v>1</v>
      </c>
      <c r="I285" s="967">
        <v>459.14285714285717</v>
      </c>
      <c r="J285" s="967">
        <v>9</v>
      </c>
      <c r="K285" s="967">
        <v>4158</v>
      </c>
      <c r="L285" s="967">
        <v>0.64685749844430618</v>
      </c>
      <c r="M285" s="967">
        <v>462</v>
      </c>
      <c r="N285" s="967">
        <v>13</v>
      </c>
      <c r="O285" s="967">
        <v>6422</v>
      </c>
      <c r="P285" s="958">
        <v>0.99906658369632861</v>
      </c>
      <c r="Q285" s="968">
        <v>494</v>
      </c>
    </row>
    <row r="286" spans="1:17" ht="14.4" customHeight="1" x14ac:dyDescent="0.3">
      <c r="A286" s="955" t="s">
        <v>7097</v>
      </c>
      <c r="B286" s="957" t="s">
        <v>7098</v>
      </c>
      <c r="C286" s="957" t="s">
        <v>5725</v>
      </c>
      <c r="D286" s="957" t="s">
        <v>7117</v>
      </c>
      <c r="E286" s="957" t="s">
        <v>7118</v>
      </c>
      <c r="F286" s="967">
        <v>15</v>
      </c>
      <c r="G286" s="967">
        <v>5280</v>
      </c>
      <c r="H286" s="967">
        <v>1</v>
      </c>
      <c r="I286" s="967">
        <v>352</v>
      </c>
      <c r="J286" s="967">
        <v>10</v>
      </c>
      <c r="K286" s="967">
        <v>3560</v>
      </c>
      <c r="L286" s="967">
        <v>0.6742424242424242</v>
      </c>
      <c r="M286" s="967">
        <v>356</v>
      </c>
      <c r="N286" s="967">
        <v>13</v>
      </c>
      <c r="O286" s="967">
        <v>4810</v>
      </c>
      <c r="P286" s="958">
        <v>0.91098484848484851</v>
      </c>
      <c r="Q286" s="968">
        <v>370</v>
      </c>
    </row>
    <row r="287" spans="1:17" ht="14.4" customHeight="1" x14ac:dyDescent="0.3">
      <c r="A287" s="955" t="s">
        <v>7097</v>
      </c>
      <c r="B287" s="957" t="s">
        <v>7098</v>
      </c>
      <c r="C287" s="957" t="s">
        <v>5725</v>
      </c>
      <c r="D287" s="957" t="s">
        <v>7119</v>
      </c>
      <c r="E287" s="957" t="s">
        <v>7120</v>
      </c>
      <c r="F287" s="967">
        <v>11</v>
      </c>
      <c r="G287" s="967">
        <v>1143</v>
      </c>
      <c r="H287" s="967">
        <v>1</v>
      </c>
      <c r="I287" s="967">
        <v>103.90909090909091</v>
      </c>
      <c r="J287" s="967">
        <v>3</v>
      </c>
      <c r="K287" s="967">
        <v>315</v>
      </c>
      <c r="L287" s="967">
        <v>0.27559055118110237</v>
      </c>
      <c r="M287" s="967">
        <v>105</v>
      </c>
      <c r="N287" s="967">
        <v>6</v>
      </c>
      <c r="O287" s="967">
        <v>666</v>
      </c>
      <c r="P287" s="958">
        <v>0.58267716535433067</v>
      </c>
      <c r="Q287" s="968">
        <v>111</v>
      </c>
    </row>
    <row r="288" spans="1:17" ht="14.4" customHeight="1" x14ac:dyDescent="0.3">
      <c r="A288" s="955" t="s">
        <v>7097</v>
      </c>
      <c r="B288" s="957" t="s">
        <v>7098</v>
      </c>
      <c r="C288" s="957" t="s">
        <v>5725</v>
      </c>
      <c r="D288" s="957" t="s">
        <v>7121</v>
      </c>
      <c r="E288" s="957" t="s">
        <v>7122</v>
      </c>
      <c r="F288" s="967"/>
      <c r="G288" s="967"/>
      <c r="H288" s="967"/>
      <c r="I288" s="967"/>
      <c r="J288" s="967">
        <v>1</v>
      </c>
      <c r="K288" s="967">
        <v>117</v>
      </c>
      <c r="L288" s="967"/>
      <c r="M288" s="967">
        <v>117</v>
      </c>
      <c r="N288" s="967"/>
      <c r="O288" s="967"/>
      <c r="P288" s="958"/>
      <c r="Q288" s="968"/>
    </row>
    <row r="289" spans="1:17" ht="14.4" customHeight="1" x14ac:dyDescent="0.3">
      <c r="A289" s="955" t="s">
        <v>7097</v>
      </c>
      <c r="B289" s="957" t="s">
        <v>7098</v>
      </c>
      <c r="C289" s="957" t="s">
        <v>5725</v>
      </c>
      <c r="D289" s="957" t="s">
        <v>6784</v>
      </c>
      <c r="E289" s="957" t="s">
        <v>6785</v>
      </c>
      <c r="F289" s="967">
        <v>1</v>
      </c>
      <c r="G289" s="967">
        <v>1261</v>
      </c>
      <c r="H289" s="967">
        <v>1</v>
      </c>
      <c r="I289" s="967">
        <v>1261</v>
      </c>
      <c r="J289" s="967"/>
      <c r="K289" s="967"/>
      <c r="L289" s="967"/>
      <c r="M289" s="967"/>
      <c r="N289" s="967"/>
      <c r="O289" s="967"/>
      <c r="P289" s="958"/>
      <c r="Q289" s="968"/>
    </row>
    <row r="290" spans="1:17" ht="14.4" customHeight="1" x14ac:dyDescent="0.3">
      <c r="A290" s="955" t="s">
        <v>7097</v>
      </c>
      <c r="B290" s="957" t="s">
        <v>7098</v>
      </c>
      <c r="C290" s="957" t="s">
        <v>5725</v>
      </c>
      <c r="D290" s="957" t="s">
        <v>7123</v>
      </c>
      <c r="E290" s="957" t="s">
        <v>7124</v>
      </c>
      <c r="F290" s="967">
        <v>12</v>
      </c>
      <c r="G290" s="967">
        <v>5198</v>
      </c>
      <c r="H290" s="967">
        <v>1</v>
      </c>
      <c r="I290" s="967">
        <v>433.16666666666669</v>
      </c>
      <c r="J290" s="967">
        <v>3</v>
      </c>
      <c r="K290" s="967">
        <v>1311</v>
      </c>
      <c r="L290" s="967">
        <v>0.25221238938053098</v>
      </c>
      <c r="M290" s="967">
        <v>437</v>
      </c>
      <c r="N290" s="967">
        <v>6</v>
      </c>
      <c r="O290" s="967">
        <v>2736</v>
      </c>
      <c r="P290" s="958">
        <v>0.52635629088110814</v>
      </c>
      <c r="Q290" s="968">
        <v>456</v>
      </c>
    </row>
    <row r="291" spans="1:17" ht="14.4" customHeight="1" x14ac:dyDescent="0.3">
      <c r="A291" s="955" t="s">
        <v>7097</v>
      </c>
      <c r="B291" s="957" t="s">
        <v>7098</v>
      </c>
      <c r="C291" s="957" t="s">
        <v>5725</v>
      </c>
      <c r="D291" s="957" t="s">
        <v>7125</v>
      </c>
      <c r="E291" s="957" t="s">
        <v>7126</v>
      </c>
      <c r="F291" s="967">
        <v>30</v>
      </c>
      <c r="G291" s="967">
        <v>1612</v>
      </c>
      <c r="H291" s="967">
        <v>1</v>
      </c>
      <c r="I291" s="967">
        <v>53.733333333333334</v>
      </c>
      <c r="J291" s="967">
        <v>28</v>
      </c>
      <c r="K291" s="967">
        <v>1512</v>
      </c>
      <c r="L291" s="967">
        <v>0.93796526054590568</v>
      </c>
      <c r="M291" s="967">
        <v>54</v>
      </c>
      <c r="N291" s="967">
        <v>26</v>
      </c>
      <c r="O291" s="967">
        <v>1508</v>
      </c>
      <c r="P291" s="958">
        <v>0.93548387096774188</v>
      </c>
      <c r="Q291" s="968">
        <v>58</v>
      </c>
    </row>
    <row r="292" spans="1:17" ht="14.4" customHeight="1" x14ac:dyDescent="0.3">
      <c r="A292" s="955" t="s">
        <v>7097</v>
      </c>
      <c r="B292" s="957" t="s">
        <v>7098</v>
      </c>
      <c r="C292" s="957" t="s">
        <v>5725</v>
      </c>
      <c r="D292" s="957" t="s">
        <v>7127</v>
      </c>
      <c r="E292" s="957" t="s">
        <v>7128</v>
      </c>
      <c r="F292" s="967">
        <v>1</v>
      </c>
      <c r="G292" s="967">
        <v>2164</v>
      </c>
      <c r="H292" s="967">
        <v>1</v>
      </c>
      <c r="I292" s="967">
        <v>2164</v>
      </c>
      <c r="J292" s="967"/>
      <c r="K292" s="967"/>
      <c r="L292" s="967"/>
      <c r="M292" s="967"/>
      <c r="N292" s="967"/>
      <c r="O292" s="967"/>
      <c r="P292" s="958"/>
      <c r="Q292" s="968"/>
    </row>
    <row r="293" spans="1:17" ht="14.4" customHeight="1" x14ac:dyDescent="0.3">
      <c r="A293" s="955" t="s">
        <v>7097</v>
      </c>
      <c r="B293" s="957" t="s">
        <v>7098</v>
      </c>
      <c r="C293" s="957" t="s">
        <v>5725</v>
      </c>
      <c r="D293" s="957" t="s">
        <v>7129</v>
      </c>
      <c r="E293" s="957" t="s">
        <v>7130</v>
      </c>
      <c r="F293" s="967">
        <v>14</v>
      </c>
      <c r="G293" s="967">
        <v>2343</v>
      </c>
      <c r="H293" s="967">
        <v>1</v>
      </c>
      <c r="I293" s="967">
        <v>167.35714285714286</v>
      </c>
      <c r="J293" s="967">
        <v>1</v>
      </c>
      <c r="K293" s="967">
        <v>169</v>
      </c>
      <c r="L293" s="967">
        <v>7.2129748186086209E-2</v>
      </c>
      <c r="M293" s="967">
        <v>169</v>
      </c>
      <c r="N293" s="967">
        <v>8</v>
      </c>
      <c r="O293" s="967">
        <v>1400</v>
      </c>
      <c r="P293" s="958">
        <v>0.59752454118651299</v>
      </c>
      <c r="Q293" s="968">
        <v>175</v>
      </c>
    </row>
    <row r="294" spans="1:17" ht="14.4" customHeight="1" x14ac:dyDescent="0.3">
      <c r="A294" s="955" t="s">
        <v>7097</v>
      </c>
      <c r="B294" s="957" t="s">
        <v>7098</v>
      </c>
      <c r="C294" s="957" t="s">
        <v>5725</v>
      </c>
      <c r="D294" s="957" t="s">
        <v>6595</v>
      </c>
      <c r="E294" s="957" t="s">
        <v>6596</v>
      </c>
      <c r="F294" s="967">
        <v>6</v>
      </c>
      <c r="G294" s="967">
        <v>476</v>
      </c>
      <c r="H294" s="967">
        <v>1</v>
      </c>
      <c r="I294" s="967">
        <v>79.333333333333329</v>
      </c>
      <c r="J294" s="967"/>
      <c r="K294" s="967"/>
      <c r="L294" s="967"/>
      <c r="M294" s="967"/>
      <c r="N294" s="967">
        <v>2</v>
      </c>
      <c r="O294" s="967">
        <v>170</v>
      </c>
      <c r="P294" s="958">
        <v>0.35714285714285715</v>
      </c>
      <c r="Q294" s="968">
        <v>85</v>
      </c>
    </row>
    <row r="295" spans="1:17" ht="14.4" customHeight="1" x14ac:dyDescent="0.3">
      <c r="A295" s="955" t="s">
        <v>7097</v>
      </c>
      <c r="B295" s="957" t="s">
        <v>7098</v>
      </c>
      <c r="C295" s="957" t="s">
        <v>5725</v>
      </c>
      <c r="D295" s="957" t="s">
        <v>6864</v>
      </c>
      <c r="E295" s="957" t="s">
        <v>6865</v>
      </c>
      <c r="F295" s="967">
        <v>1</v>
      </c>
      <c r="G295" s="967">
        <v>1006</v>
      </c>
      <c r="H295" s="967">
        <v>1</v>
      </c>
      <c r="I295" s="967">
        <v>1006</v>
      </c>
      <c r="J295" s="967"/>
      <c r="K295" s="967"/>
      <c r="L295" s="967"/>
      <c r="M295" s="967"/>
      <c r="N295" s="967"/>
      <c r="O295" s="967"/>
      <c r="P295" s="958"/>
      <c r="Q295" s="968"/>
    </row>
    <row r="296" spans="1:17" ht="14.4" customHeight="1" x14ac:dyDescent="0.3">
      <c r="A296" s="955" t="s">
        <v>7097</v>
      </c>
      <c r="B296" s="957" t="s">
        <v>7098</v>
      </c>
      <c r="C296" s="957" t="s">
        <v>5725</v>
      </c>
      <c r="D296" s="957" t="s">
        <v>7131</v>
      </c>
      <c r="E296" s="957" t="s">
        <v>7132</v>
      </c>
      <c r="F296" s="967">
        <v>1</v>
      </c>
      <c r="G296" s="967">
        <v>2254</v>
      </c>
      <c r="H296" s="967">
        <v>1</v>
      </c>
      <c r="I296" s="967">
        <v>2254</v>
      </c>
      <c r="J296" s="967"/>
      <c r="K296" s="967"/>
      <c r="L296" s="967"/>
      <c r="M296" s="967"/>
      <c r="N296" s="967"/>
      <c r="O296" s="967"/>
      <c r="P296" s="958"/>
      <c r="Q296" s="968"/>
    </row>
    <row r="297" spans="1:17" ht="14.4" customHeight="1" x14ac:dyDescent="0.3">
      <c r="A297" s="955" t="s">
        <v>7097</v>
      </c>
      <c r="B297" s="957" t="s">
        <v>7098</v>
      </c>
      <c r="C297" s="957" t="s">
        <v>5725</v>
      </c>
      <c r="D297" s="957" t="s">
        <v>7133</v>
      </c>
      <c r="E297" s="957" t="s">
        <v>7134</v>
      </c>
      <c r="F297" s="967">
        <v>3</v>
      </c>
      <c r="G297" s="967">
        <v>732</v>
      </c>
      <c r="H297" s="967">
        <v>1</v>
      </c>
      <c r="I297" s="967">
        <v>244</v>
      </c>
      <c r="J297" s="967"/>
      <c r="K297" s="967"/>
      <c r="L297" s="967"/>
      <c r="M297" s="967"/>
      <c r="N297" s="967">
        <v>1</v>
      </c>
      <c r="O297" s="967">
        <v>263</v>
      </c>
      <c r="P297" s="958">
        <v>0.35928961748633881</v>
      </c>
      <c r="Q297" s="968">
        <v>263</v>
      </c>
    </row>
    <row r="298" spans="1:17" ht="14.4" customHeight="1" x14ac:dyDescent="0.3">
      <c r="A298" s="955" t="s">
        <v>7097</v>
      </c>
      <c r="B298" s="957" t="s">
        <v>7098</v>
      </c>
      <c r="C298" s="957" t="s">
        <v>5725</v>
      </c>
      <c r="D298" s="957" t="s">
        <v>7135</v>
      </c>
      <c r="E298" s="957" t="s">
        <v>7136</v>
      </c>
      <c r="F298" s="967">
        <v>12</v>
      </c>
      <c r="G298" s="967">
        <v>23916</v>
      </c>
      <c r="H298" s="967">
        <v>1</v>
      </c>
      <c r="I298" s="967">
        <v>1993</v>
      </c>
      <c r="J298" s="967">
        <v>2</v>
      </c>
      <c r="K298" s="967">
        <v>4024</v>
      </c>
      <c r="L298" s="967">
        <v>0.16825556113062384</v>
      </c>
      <c r="M298" s="967">
        <v>2012</v>
      </c>
      <c r="N298" s="967"/>
      <c r="O298" s="967"/>
      <c r="P298" s="958"/>
      <c r="Q298" s="968"/>
    </row>
    <row r="299" spans="1:17" ht="14.4" customHeight="1" x14ac:dyDescent="0.3">
      <c r="A299" s="955" t="s">
        <v>7097</v>
      </c>
      <c r="B299" s="957" t="s">
        <v>7098</v>
      </c>
      <c r="C299" s="957" t="s">
        <v>5725</v>
      </c>
      <c r="D299" s="957" t="s">
        <v>7137</v>
      </c>
      <c r="E299" s="957" t="s">
        <v>7138</v>
      </c>
      <c r="F299" s="967">
        <v>2</v>
      </c>
      <c r="G299" s="967">
        <v>532</v>
      </c>
      <c r="H299" s="967">
        <v>1</v>
      </c>
      <c r="I299" s="967">
        <v>266</v>
      </c>
      <c r="J299" s="967"/>
      <c r="K299" s="967"/>
      <c r="L299" s="967"/>
      <c r="M299" s="967"/>
      <c r="N299" s="967"/>
      <c r="O299" s="967"/>
      <c r="P299" s="958"/>
      <c r="Q299" s="968"/>
    </row>
    <row r="300" spans="1:17" ht="14.4" customHeight="1" x14ac:dyDescent="0.3">
      <c r="A300" s="955" t="s">
        <v>7139</v>
      </c>
      <c r="B300" s="957" t="s">
        <v>7140</v>
      </c>
      <c r="C300" s="957" t="s">
        <v>5725</v>
      </c>
      <c r="D300" s="957" t="s">
        <v>7141</v>
      </c>
      <c r="E300" s="957" t="s">
        <v>7142</v>
      </c>
      <c r="F300" s="967">
        <v>268</v>
      </c>
      <c r="G300" s="967">
        <v>42831</v>
      </c>
      <c r="H300" s="967">
        <v>1</v>
      </c>
      <c r="I300" s="967">
        <v>159.81716417910448</v>
      </c>
      <c r="J300" s="967">
        <v>292</v>
      </c>
      <c r="K300" s="967">
        <v>47012</v>
      </c>
      <c r="L300" s="967">
        <v>1.097616212556326</v>
      </c>
      <c r="M300" s="967">
        <v>161</v>
      </c>
      <c r="N300" s="967">
        <v>400</v>
      </c>
      <c r="O300" s="967">
        <v>69200</v>
      </c>
      <c r="P300" s="958">
        <v>1.6156522145175223</v>
      </c>
      <c r="Q300" s="968">
        <v>173</v>
      </c>
    </row>
    <row r="301" spans="1:17" ht="14.4" customHeight="1" x14ac:dyDescent="0.3">
      <c r="A301" s="955" t="s">
        <v>7139</v>
      </c>
      <c r="B301" s="957" t="s">
        <v>7140</v>
      </c>
      <c r="C301" s="957" t="s">
        <v>5725</v>
      </c>
      <c r="D301" s="957" t="s">
        <v>7143</v>
      </c>
      <c r="E301" s="957" t="s">
        <v>7144</v>
      </c>
      <c r="F301" s="967">
        <v>1</v>
      </c>
      <c r="G301" s="967">
        <v>1168</v>
      </c>
      <c r="H301" s="967">
        <v>1</v>
      </c>
      <c r="I301" s="967">
        <v>1168</v>
      </c>
      <c r="J301" s="967">
        <v>6</v>
      </c>
      <c r="K301" s="967">
        <v>7014</v>
      </c>
      <c r="L301" s="967">
        <v>6.0051369863013697</v>
      </c>
      <c r="M301" s="967">
        <v>1169</v>
      </c>
      <c r="N301" s="967">
        <v>23</v>
      </c>
      <c r="O301" s="967">
        <v>26979</v>
      </c>
      <c r="P301" s="958">
        <v>23.098458904109588</v>
      </c>
      <c r="Q301" s="968">
        <v>1173</v>
      </c>
    </row>
    <row r="302" spans="1:17" ht="14.4" customHeight="1" x14ac:dyDescent="0.3">
      <c r="A302" s="955" t="s">
        <v>7139</v>
      </c>
      <c r="B302" s="957" t="s">
        <v>7140</v>
      </c>
      <c r="C302" s="957" t="s">
        <v>5725</v>
      </c>
      <c r="D302" s="957" t="s">
        <v>7145</v>
      </c>
      <c r="E302" s="957" t="s">
        <v>7146</v>
      </c>
      <c r="F302" s="967">
        <v>293</v>
      </c>
      <c r="G302" s="967">
        <v>11645</v>
      </c>
      <c r="H302" s="967">
        <v>1</v>
      </c>
      <c r="I302" s="967">
        <v>39.744027303754265</v>
      </c>
      <c r="J302" s="967">
        <v>259</v>
      </c>
      <c r="K302" s="967">
        <v>10360</v>
      </c>
      <c r="L302" s="967">
        <v>0.88965221124946325</v>
      </c>
      <c r="M302" s="967">
        <v>40</v>
      </c>
      <c r="N302" s="967">
        <v>299</v>
      </c>
      <c r="O302" s="967">
        <v>12259</v>
      </c>
      <c r="P302" s="958">
        <v>1.0527264920566768</v>
      </c>
      <c r="Q302" s="968">
        <v>41</v>
      </c>
    </row>
    <row r="303" spans="1:17" ht="14.4" customHeight="1" x14ac:dyDescent="0.3">
      <c r="A303" s="955" t="s">
        <v>7139</v>
      </c>
      <c r="B303" s="957" t="s">
        <v>7140</v>
      </c>
      <c r="C303" s="957" t="s">
        <v>5725</v>
      </c>
      <c r="D303" s="957" t="s">
        <v>7147</v>
      </c>
      <c r="E303" s="957" t="s">
        <v>7148</v>
      </c>
      <c r="F303" s="967">
        <v>12</v>
      </c>
      <c r="G303" s="967">
        <v>4596</v>
      </c>
      <c r="H303" s="967">
        <v>1</v>
      </c>
      <c r="I303" s="967">
        <v>383</v>
      </c>
      <c r="J303" s="967">
        <v>3</v>
      </c>
      <c r="K303" s="967">
        <v>1149</v>
      </c>
      <c r="L303" s="967">
        <v>0.25</v>
      </c>
      <c r="M303" s="967">
        <v>383</v>
      </c>
      <c r="N303" s="967">
        <v>19</v>
      </c>
      <c r="O303" s="967">
        <v>7296</v>
      </c>
      <c r="P303" s="958">
        <v>1.5874673629242819</v>
      </c>
      <c r="Q303" s="968">
        <v>384</v>
      </c>
    </row>
    <row r="304" spans="1:17" ht="14.4" customHeight="1" x14ac:dyDescent="0.3">
      <c r="A304" s="955" t="s">
        <v>7139</v>
      </c>
      <c r="B304" s="957" t="s">
        <v>7140</v>
      </c>
      <c r="C304" s="957" t="s">
        <v>5725</v>
      </c>
      <c r="D304" s="957" t="s">
        <v>7149</v>
      </c>
      <c r="E304" s="957" t="s">
        <v>7150</v>
      </c>
      <c r="F304" s="967">
        <v>2</v>
      </c>
      <c r="G304" s="967">
        <v>74</v>
      </c>
      <c r="H304" s="967">
        <v>1</v>
      </c>
      <c r="I304" s="967">
        <v>37</v>
      </c>
      <c r="J304" s="967">
        <v>17</v>
      </c>
      <c r="K304" s="967">
        <v>629</v>
      </c>
      <c r="L304" s="967">
        <v>8.5</v>
      </c>
      <c r="M304" s="967">
        <v>37</v>
      </c>
      <c r="N304" s="967">
        <v>11</v>
      </c>
      <c r="O304" s="967">
        <v>407</v>
      </c>
      <c r="P304" s="958">
        <v>5.5</v>
      </c>
      <c r="Q304" s="968">
        <v>37</v>
      </c>
    </row>
    <row r="305" spans="1:17" ht="14.4" customHeight="1" x14ac:dyDescent="0.3">
      <c r="A305" s="955" t="s">
        <v>7139</v>
      </c>
      <c r="B305" s="957" t="s">
        <v>7140</v>
      </c>
      <c r="C305" s="957" t="s">
        <v>5725</v>
      </c>
      <c r="D305" s="957" t="s">
        <v>7151</v>
      </c>
      <c r="E305" s="957" t="s">
        <v>7152</v>
      </c>
      <c r="F305" s="967">
        <v>9</v>
      </c>
      <c r="G305" s="967">
        <v>4002</v>
      </c>
      <c r="H305" s="967">
        <v>1</v>
      </c>
      <c r="I305" s="967">
        <v>444.66666666666669</v>
      </c>
      <c r="J305" s="967">
        <v>3</v>
      </c>
      <c r="K305" s="967">
        <v>1335</v>
      </c>
      <c r="L305" s="967">
        <v>0.33358320839580208</v>
      </c>
      <c r="M305" s="967">
        <v>445</v>
      </c>
      <c r="N305" s="967">
        <v>6</v>
      </c>
      <c r="O305" s="967">
        <v>2676</v>
      </c>
      <c r="P305" s="958">
        <v>0.66866566716641684</v>
      </c>
      <c r="Q305" s="968">
        <v>446</v>
      </c>
    </row>
    <row r="306" spans="1:17" ht="14.4" customHeight="1" x14ac:dyDescent="0.3">
      <c r="A306" s="955" t="s">
        <v>7139</v>
      </c>
      <c r="B306" s="957" t="s">
        <v>7140</v>
      </c>
      <c r="C306" s="957" t="s">
        <v>5725</v>
      </c>
      <c r="D306" s="957" t="s">
        <v>7153</v>
      </c>
      <c r="E306" s="957" t="s">
        <v>7154</v>
      </c>
      <c r="F306" s="967">
        <v>2</v>
      </c>
      <c r="G306" s="967">
        <v>82</v>
      </c>
      <c r="H306" s="967">
        <v>1</v>
      </c>
      <c r="I306" s="967">
        <v>41</v>
      </c>
      <c r="J306" s="967"/>
      <c r="K306" s="967"/>
      <c r="L306" s="967"/>
      <c r="M306" s="967"/>
      <c r="N306" s="967">
        <v>1</v>
      </c>
      <c r="O306" s="967">
        <v>42</v>
      </c>
      <c r="P306" s="958">
        <v>0.51219512195121952</v>
      </c>
      <c r="Q306" s="968">
        <v>42</v>
      </c>
    </row>
    <row r="307" spans="1:17" ht="14.4" customHeight="1" x14ac:dyDescent="0.3">
      <c r="A307" s="955" t="s">
        <v>7139</v>
      </c>
      <c r="B307" s="957" t="s">
        <v>7140</v>
      </c>
      <c r="C307" s="957" t="s">
        <v>5725</v>
      </c>
      <c r="D307" s="957" t="s">
        <v>7155</v>
      </c>
      <c r="E307" s="957" t="s">
        <v>7156</v>
      </c>
      <c r="F307" s="967">
        <v>53</v>
      </c>
      <c r="G307" s="967">
        <v>26018</v>
      </c>
      <c r="H307" s="967">
        <v>1</v>
      </c>
      <c r="I307" s="967">
        <v>490.90566037735852</v>
      </c>
      <c r="J307" s="967">
        <v>73</v>
      </c>
      <c r="K307" s="967">
        <v>35843</v>
      </c>
      <c r="L307" s="967">
        <v>1.3776231839495734</v>
      </c>
      <c r="M307" s="967">
        <v>491</v>
      </c>
      <c r="N307" s="967">
        <v>92</v>
      </c>
      <c r="O307" s="967">
        <v>45264</v>
      </c>
      <c r="P307" s="958">
        <v>1.739718656314859</v>
      </c>
      <c r="Q307" s="968">
        <v>492</v>
      </c>
    </row>
    <row r="308" spans="1:17" ht="14.4" customHeight="1" x14ac:dyDescent="0.3">
      <c r="A308" s="955" t="s">
        <v>7139</v>
      </c>
      <c r="B308" s="957" t="s">
        <v>7140</v>
      </c>
      <c r="C308" s="957" t="s">
        <v>5725</v>
      </c>
      <c r="D308" s="957" t="s">
        <v>7157</v>
      </c>
      <c r="E308" s="957" t="s">
        <v>7158</v>
      </c>
      <c r="F308" s="967">
        <v>17</v>
      </c>
      <c r="G308" s="967">
        <v>527</v>
      </c>
      <c r="H308" s="967">
        <v>1</v>
      </c>
      <c r="I308" s="967">
        <v>31</v>
      </c>
      <c r="J308" s="967">
        <v>6</v>
      </c>
      <c r="K308" s="967">
        <v>186</v>
      </c>
      <c r="L308" s="967">
        <v>0.35294117647058826</v>
      </c>
      <c r="M308" s="967">
        <v>31</v>
      </c>
      <c r="N308" s="967">
        <v>24</v>
      </c>
      <c r="O308" s="967">
        <v>744</v>
      </c>
      <c r="P308" s="958">
        <v>1.411764705882353</v>
      </c>
      <c r="Q308" s="968">
        <v>31</v>
      </c>
    </row>
    <row r="309" spans="1:17" ht="14.4" customHeight="1" x14ac:dyDescent="0.3">
      <c r="A309" s="955" t="s">
        <v>7139</v>
      </c>
      <c r="B309" s="957" t="s">
        <v>7140</v>
      </c>
      <c r="C309" s="957" t="s">
        <v>5725</v>
      </c>
      <c r="D309" s="957" t="s">
        <v>7159</v>
      </c>
      <c r="E309" s="957" t="s">
        <v>7160</v>
      </c>
      <c r="F309" s="967"/>
      <c r="G309" s="967"/>
      <c r="H309" s="967"/>
      <c r="I309" s="967"/>
      <c r="J309" s="967">
        <v>2</v>
      </c>
      <c r="K309" s="967">
        <v>414</v>
      </c>
      <c r="L309" s="967"/>
      <c r="M309" s="967">
        <v>207</v>
      </c>
      <c r="N309" s="967">
        <v>2</v>
      </c>
      <c r="O309" s="967">
        <v>416</v>
      </c>
      <c r="P309" s="958"/>
      <c r="Q309" s="968">
        <v>208</v>
      </c>
    </row>
    <row r="310" spans="1:17" ht="14.4" customHeight="1" x14ac:dyDescent="0.3">
      <c r="A310" s="955" t="s">
        <v>7139</v>
      </c>
      <c r="B310" s="957" t="s">
        <v>7140</v>
      </c>
      <c r="C310" s="957" t="s">
        <v>5725</v>
      </c>
      <c r="D310" s="957" t="s">
        <v>7161</v>
      </c>
      <c r="E310" s="957" t="s">
        <v>7162</v>
      </c>
      <c r="F310" s="967"/>
      <c r="G310" s="967"/>
      <c r="H310" s="967"/>
      <c r="I310" s="967"/>
      <c r="J310" s="967">
        <v>2</v>
      </c>
      <c r="K310" s="967">
        <v>760</v>
      </c>
      <c r="L310" s="967"/>
      <c r="M310" s="967">
        <v>380</v>
      </c>
      <c r="N310" s="967">
        <v>2</v>
      </c>
      <c r="O310" s="967">
        <v>768</v>
      </c>
      <c r="P310" s="958"/>
      <c r="Q310" s="968">
        <v>384</v>
      </c>
    </row>
    <row r="311" spans="1:17" ht="14.4" customHeight="1" x14ac:dyDescent="0.3">
      <c r="A311" s="955" t="s">
        <v>7139</v>
      </c>
      <c r="B311" s="957" t="s">
        <v>7140</v>
      </c>
      <c r="C311" s="957" t="s">
        <v>5725</v>
      </c>
      <c r="D311" s="957" t="s">
        <v>7163</v>
      </c>
      <c r="E311" s="957" t="s">
        <v>7164</v>
      </c>
      <c r="F311" s="967">
        <v>686</v>
      </c>
      <c r="G311" s="967">
        <v>78592</v>
      </c>
      <c r="H311" s="967">
        <v>1</v>
      </c>
      <c r="I311" s="967">
        <v>114.56559766763849</v>
      </c>
      <c r="J311" s="967">
        <v>727</v>
      </c>
      <c r="K311" s="967">
        <v>84332</v>
      </c>
      <c r="L311" s="967">
        <v>1.0730354234527688</v>
      </c>
      <c r="M311" s="967">
        <v>116</v>
      </c>
      <c r="N311" s="967">
        <v>901</v>
      </c>
      <c r="O311" s="967">
        <v>105417</v>
      </c>
      <c r="P311" s="958">
        <v>1.341319727198697</v>
      </c>
      <c r="Q311" s="968">
        <v>117</v>
      </c>
    </row>
    <row r="312" spans="1:17" ht="14.4" customHeight="1" x14ac:dyDescent="0.3">
      <c r="A312" s="955" t="s">
        <v>7139</v>
      </c>
      <c r="B312" s="957" t="s">
        <v>7140</v>
      </c>
      <c r="C312" s="957" t="s">
        <v>5725</v>
      </c>
      <c r="D312" s="957" t="s">
        <v>7165</v>
      </c>
      <c r="E312" s="957" t="s">
        <v>7166</v>
      </c>
      <c r="F312" s="967">
        <v>121</v>
      </c>
      <c r="G312" s="967">
        <v>10265</v>
      </c>
      <c r="H312" s="967">
        <v>1</v>
      </c>
      <c r="I312" s="967">
        <v>84.834710743801651</v>
      </c>
      <c r="J312" s="967">
        <v>114</v>
      </c>
      <c r="K312" s="967">
        <v>9690</v>
      </c>
      <c r="L312" s="967">
        <v>0.94398441305406722</v>
      </c>
      <c r="M312" s="967">
        <v>85</v>
      </c>
      <c r="N312" s="967">
        <v>183</v>
      </c>
      <c r="O312" s="967">
        <v>16653</v>
      </c>
      <c r="P312" s="958">
        <v>1.6223088163662933</v>
      </c>
      <c r="Q312" s="968">
        <v>91</v>
      </c>
    </row>
    <row r="313" spans="1:17" ht="14.4" customHeight="1" x14ac:dyDescent="0.3">
      <c r="A313" s="955" t="s">
        <v>7139</v>
      </c>
      <c r="B313" s="957" t="s">
        <v>7140</v>
      </c>
      <c r="C313" s="957" t="s">
        <v>5725</v>
      </c>
      <c r="D313" s="957" t="s">
        <v>7167</v>
      </c>
      <c r="E313" s="957" t="s">
        <v>7168</v>
      </c>
      <c r="F313" s="967">
        <v>2</v>
      </c>
      <c r="G313" s="967">
        <v>194</v>
      </c>
      <c r="H313" s="967">
        <v>1</v>
      </c>
      <c r="I313" s="967">
        <v>97</v>
      </c>
      <c r="J313" s="967">
        <v>1</v>
      </c>
      <c r="K313" s="967">
        <v>98</v>
      </c>
      <c r="L313" s="967">
        <v>0.50515463917525771</v>
      </c>
      <c r="M313" s="967">
        <v>98</v>
      </c>
      <c r="N313" s="967">
        <v>2</v>
      </c>
      <c r="O313" s="967">
        <v>198</v>
      </c>
      <c r="P313" s="958">
        <v>1.0206185567010309</v>
      </c>
      <c r="Q313" s="968">
        <v>99</v>
      </c>
    </row>
    <row r="314" spans="1:17" ht="14.4" customHeight="1" x14ac:dyDescent="0.3">
      <c r="A314" s="955" t="s">
        <v>7139</v>
      </c>
      <c r="B314" s="957" t="s">
        <v>7140</v>
      </c>
      <c r="C314" s="957" t="s">
        <v>5725</v>
      </c>
      <c r="D314" s="957" t="s">
        <v>7169</v>
      </c>
      <c r="E314" s="957" t="s">
        <v>7170</v>
      </c>
      <c r="F314" s="967">
        <v>77</v>
      </c>
      <c r="G314" s="967">
        <v>1617</v>
      </c>
      <c r="H314" s="967">
        <v>1</v>
      </c>
      <c r="I314" s="967">
        <v>21</v>
      </c>
      <c r="J314" s="967">
        <v>38</v>
      </c>
      <c r="K314" s="967">
        <v>798</v>
      </c>
      <c r="L314" s="967">
        <v>0.4935064935064935</v>
      </c>
      <c r="M314" s="967">
        <v>21</v>
      </c>
      <c r="N314" s="967">
        <v>28</v>
      </c>
      <c r="O314" s="967">
        <v>588</v>
      </c>
      <c r="P314" s="958">
        <v>0.36363636363636365</v>
      </c>
      <c r="Q314" s="968">
        <v>21</v>
      </c>
    </row>
    <row r="315" spans="1:17" ht="14.4" customHeight="1" x14ac:dyDescent="0.3">
      <c r="A315" s="955" t="s">
        <v>7139</v>
      </c>
      <c r="B315" s="957" t="s">
        <v>7140</v>
      </c>
      <c r="C315" s="957" t="s">
        <v>5725</v>
      </c>
      <c r="D315" s="957" t="s">
        <v>7171</v>
      </c>
      <c r="E315" s="957" t="s">
        <v>7172</v>
      </c>
      <c r="F315" s="967">
        <v>144</v>
      </c>
      <c r="G315" s="967">
        <v>70073</v>
      </c>
      <c r="H315" s="967">
        <v>1</v>
      </c>
      <c r="I315" s="967">
        <v>486.61805555555554</v>
      </c>
      <c r="J315" s="967">
        <v>130</v>
      </c>
      <c r="K315" s="967">
        <v>63310</v>
      </c>
      <c r="L315" s="967">
        <v>0.90348636422017037</v>
      </c>
      <c r="M315" s="967">
        <v>487</v>
      </c>
      <c r="N315" s="967">
        <v>191</v>
      </c>
      <c r="O315" s="967">
        <v>93208</v>
      </c>
      <c r="P315" s="958">
        <v>1.3301556947754485</v>
      </c>
      <c r="Q315" s="968">
        <v>488</v>
      </c>
    </row>
    <row r="316" spans="1:17" ht="14.4" customHeight="1" x14ac:dyDescent="0.3">
      <c r="A316" s="955" t="s">
        <v>7139</v>
      </c>
      <c r="B316" s="957" t="s">
        <v>7140</v>
      </c>
      <c r="C316" s="957" t="s">
        <v>5725</v>
      </c>
      <c r="D316" s="957" t="s">
        <v>7173</v>
      </c>
      <c r="E316" s="957" t="s">
        <v>7174</v>
      </c>
      <c r="F316" s="967">
        <v>45</v>
      </c>
      <c r="G316" s="967">
        <v>1837</v>
      </c>
      <c r="H316" s="967">
        <v>1</v>
      </c>
      <c r="I316" s="967">
        <v>40.822222222222223</v>
      </c>
      <c r="J316" s="967">
        <v>26</v>
      </c>
      <c r="K316" s="967">
        <v>1066</v>
      </c>
      <c r="L316" s="967">
        <v>0.58029395753946655</v>
      </c>
      <c r="M316" s="967">
        <v>41</v>
      </c>
      <c r="N316" s="967">
        <v>57</v>
      </c>
      <c r="O316" s="967">
        <v>2337</v>
      </c>
      <c r="P316" s="958">
        <v>1.2721829069134458</v>
      </c>
      <c r="Q316" s="968">
        <v>41</v>
      </c>
    </row>
    <row r="317" spans="1:17" ht="14.4" customHeight="1" x14ac:dyDescent="0.3">
      <c r="A317" s="955" t="s">
        <v>7139</v>
      </c>
      <c r="B317" s="957" t="s">
        <v>7140</v>
      </c>
      <c r="C317" s="957" t="s">
        <v>5725</v>
      </c>
      <c r="D317" s="957" t="s">
        <v>7175</v>
      </c>
      <c r="E317" s="957" t="s">
        <v>7176</v>
      </c>
      <c r="F317" s="967">
        <v>1</v>
      </c>
      <c r="G317" s="967">
        <v>762</v>
      </c>
      <c r="H317" s="967">
        <v>1</v>
      </c>
      <c r="I317" s="967">
        <v>762</v>
      </c>
      <c r="J317" s="967">
        <v>2</v>
      </c>
      <c r="K317" s="967">
        <v>1524</v>
      </c>
      <c r="L317" s="967">
        <v>2</v>
      </c>
      <c r="M317" s="967">
        <v>762</v>
      </c>
      <c r="N317" s="967">
        <v>3</v>
      </c>
      <c r="O317" s="967">
        <v>2289</v>
      </c>
      <c r="P317" s="958">
        <v>3.0039370078740157</v>
      </c>
      <c r="Q317" s="968">
        <v>763</v>
      </c>
    </row>
    <row r="318" spans="1:17" ht="14.4" customHeight="1" x14ac:dyDescent="0.3">
      <c r="A318" s="955" t="s">
        <v>7139</v>
      </c>
      <c r="B318" s="957" t="s">
        <v>7140</v>
      </c>
      <c r="C318" s="957" t="s">
        <v>5725</v>
      </c>
      <c r="D318" s="957" t="s">
        <v>7177</v>
      </c>
      <c r="E318" s="957" t="s">
        <v>7178</v>
      </c>
      <c r="F318" s="967">
        <v>1</v>
      </c>
      <c r="G318" s="967">
        <v>2059</v>
      </c>
      <c r="H318" s="967">
        <v>1</v>
      </c>
      <c r="I318" s="967">
        <v>2059</v>
      </c>
      <c r="J318" s="967">
        <v>1</v>
      </c>
      <c r="K318" s="967">
        <v>2072</v>
      </c>
      <c r="L318" s="967">
        <v>1.0063137445361827</v>
      </c>
      <c r="M318" s="967">
        <v>2072</v>
      </c>
      <c r="N318" s="967">
        <v>2</v>
      </c>
      <c r="O318" s="967">
        <v>4224</v>
      </c>
      <c r="P318" s="958">
        <v>2.0514813016027196</v>
      </c>
      <c r="Q318" s="968">
        <v>2112</v>
      </c>
    </row>
    <row r="319" spans="1:17" ht="14.4" customHeight="1" x14ac:dyDescent="0.3">
      <c r="A319" s="955" t="s">
        <v>7139</v>
      </c>
      <c r="B319" s="957" t="s">
        <v>7140</v>
      </c>
      <c r="C319" s="957" t="s">
        <v>5725</v>
      </c>
      <c r="D319" s="957" t="s">
        <v>7179</v>
      </c>
      <c r="E319" s="957" t="s">
        <v>7180</v>
      </c>
      <c r="F319" s="967">
        <v>141</v>
      </c>
      <c r="G319" s="967">
        <v>85512</v>
      </c>
      <c r="H319" s="967">
        <v>1</v>
      </c>
      <c r="I319" s="967">
        <v>606.468085106383</v>
      </c>
      <c r="J319" s="967">
        <v>88</v>
      </c>
      <c r="K319" s="967">
        <v>53504</v>
      </c>
      <c r="L319" s="967">
        <v>0.62568996164281032</v>
      </c>
      <c r="M319" s="967">
        <v>608</v>
      </c>
      <c r="N319" s="967">
        <v>137</v>
      </c>
      <c r="O319" s="967">
        <v>84118</v>
      </c>
      <c r="P319" s="958">
        <v>0.98369819440546358</v>
      </c>
      <c r="Q319" s="968">
        <v>614</v>
      </c>
    </row>
    <row r="320" spans="1:17" ht="14.4" customHeight="1" x14ac:dyDescent="0.3">
      <c r="A320" s="955" t="s">
        <v>7139</v>
      </c>
      <c r="B320" s="957" t="s">
        <v>7140</v>
      </c>
      <c r="C320" s="957" t="s">
        <v>5725</v>
      </c>
      <c r="D320" s="957" t="s">
        <v>7181</v>
      </c>
      <c r="E320" s="957" t="s">
        <v>7182</v>
      </c>
      <c r="F320" s="967">
        <v>12</v>
      </c>
      <c r="G320" s="967">
        <v>1824</v>
      </c>
      <c r="H320" s="967">
        <v>1</v>
      </c>
      <c r="I320" s="967">
        <v>152</v>
      </c>
      <c r="J320" s="967"/>
      <c r="K320" s="967"/>
      <c r="L320" s="967"/>
      <c r="M320" s="967"/>
      <c r="N320" s="967"/>
      <c r="O320" s="967"/>
      <c r="P320" s="958"/>
      <c r="Q320" s="968"/>
    </row>
    <row r="321" spans="1:17" ht="14.4" customHeight="1" x14ac:dyDescent="0.3">
      <c r="A321" s="955" t="s">
        <v>7183</v>
      </c>
      <c r="B321" s="957" t="s">
        <v>6915</v>
      </c>
      <c r="C321" s="957" t="s">
        <v>5725</v>
      </c>
      <c r="D321" s="957" t="s">
        <v>7184</v>
      </c>
      <c r="E321" s="957" t="s">
        <v>7185</v>
      </c>
      <c r="F321" s="967"/>
      <c r="G321" s="967"/>
      <c r="H321" s="967"/>
      <c r="I321" s="967"/>
      <c r="J321" s="967">
        <v>1</v>
      </c>
      <c r="K321" s="967">
        <v>1184</v>
      </c>
      <c r="L321" s="967"/>
      <c r="M321" s="967">
        <v>1184</v>
      </c>
      <c r="N321" s="967">
        <v>3</v>
      </c>
      <c r="O321" s="967">
        <v>3561</v>
      </c>
      <c r="P321" s="958"/>
      <c r="Q321" s="968">
        <v>1187</v>
      </c>
    </row>
    <row r="322" spans="1:17" ht="14.4" customHeight="1" x14ac:dyDescent="0.3">
      <c r="A322" s="955" t="s">
        <v>7183</v>
      </c>
      <c r="B322" s="957" t="s">
        <v>6915</v>
      </c>
      <c r="C322" s="957" t="s">
        <v>5725</v>
      </c>
      <c r="D322" s="957" t="s">
        <v>7186</v>
      </c>
      <c r="E322" s="957" t="s">
        <v>7187</v>
      </c>
      <c r="F322" s="967"/>
      <c r="G322" s="967"/>
      <c r="H322" s="967"/>
      <c r="I322" s="967"/>
      <c r="J322" s="967"/>
      <c r="K322" s="967"/>
      <c r="L322" s="967"/>
      <c r="M322" s="967"/>
      <c r="N322" s="967">
        <v>1</v>
      </c>
      <c r="O322" s="967">
        <v>168</v>
      </c>
      <c r="P322" s="958"/>
      <c r="Q322" s="968">
        <v>168</v>
      </c>
    </row>
    <row r="323" spans="1:17" ht="14.4" customHeight="1" x14ac:dyDescent="0.3">
      <c r="A323" s="955" t="s">
        <v>7183</v>
      </c>
      <c r="B323" s="957" t="s">
        <v>6915</v>
      </c>
      <c r="C323" s="957" t="s">
        <v>5725</v>
      </c>
      <c r="D323" s="957" t="s">
        <v>7188</v>
      </c>
      <c r="E323" s="957" t="s">
        <v>7189</v>
      </c>
      <c r="F323" s="967">
        <v>2</v>
      </c>
      <c r="G323" s="967">
        <v>345</v>
      </c>
      <c r="H323" s="967">
        <v>1</v>
      </c>
      <c r="I323" s="967">
        <v>172.5</v>
      </c>
      <c r="J323" s="967">
        <v>3</v>
      </c>
      <c r="K323" s="967">
        <v>519</v>
      </c>
      <c r="L323" s="967">
        <v>1.5043478260869565</v>
      </c>
      <c r="M323" s="967">
        <v>173</v>
      </c>
      <c r="N323" s="967"/>
      <c r="O323" s="967"/>
      <c r="P323" s="958"/>
      <c r="Q323" s="968"/>
    </row>
    <row r="324" spans="1:17" ht="14.4" customHeight="1" x14ac:dyDescent="0.3">
      <c r="A324" s="955" t="s">
        <v>7183</v>
      </c>
      <c r="B324" s="957" t="s">
        <v>6915</v>
      </c>
      <c r="C324" s="957" t="s">
        <v>5725</v>
      </c>
      <c r="D324" s="957" t="s">
        <v>7190</v>
      </c>
      <c r="E324" s="957" t="s">
        <v>7191</v>
      </c>
      <c r="F324" s="967">
        <v>2</v>
      </c>
      <c r="G324" s="967">
        <v>702</v>
      </c>
      <c r="H324" s="967">
        <v>1</v>
      </c>
      <c r="I324" s="967">
        <v>351</v>
      </c>
      <c r="J324" s="967">
        <v>3</v>
      </c>
      <c r="K324" s="967">
        <v>1053</v>
      </c>
      <c r="L324" s="967">
        <v>1.5</v>
      </c>
      <c r="M324" s="967">
        <v>351</v>
      </c>
      <c r="N324" s="967">
        <v>1</v>
      </c>
      <c r="O324" s="967">
        <v>352</v>
      </c>
      <c r="P324" s="958">
        <v>0.50142450142450146</v>
      </c>
      <c r="Q324" s="968">
        <v>352</v>
      </c>
    </row>
    <row r="325" spans="1:17" ht="14.4" customHeight="1" x14ac:dyDescent="0.3">
      <c r="A325" s="955" t="s">
        <v>7183</v>
      </c>
      <c r="B325" s="957" t="s">
        <v>6915</v>
      </c>
      <c r="C325" s="957" t="s">
        <v>5725</v>
      </c>
      <c r="D325" s="957" t="s">
        <v>7192</v>
      </c>
      <c r="E325" s="957" t="s">
        <v>7193</v>
      </c>
      <c r="F325" s="967">
        <v>1</v>
      </c>
      <c r="G325" s="967">
        <v>189</v>
      </c>
      <c r="H325" s="967">
        <v>1</v>
      </c>
      <c r="I325" s="967">
        <v>189</v>
      </c>
      <c r="J325" s="967"/>
      <c r="K325" s="967"/>
      <c r="L325" s="967"/>
      <c r="M325" s="967"/>
      <c r="N325" s="967"/>
      <c r="O325" s="967"/>
      <c r="P325" s="958"/>
      <c r="Q325" s="968"/>
    </row>
    <row r="326" spans="1:17" ht="14.4" customHeight="1" x14ac:dyDescent="0.3">
      <c r="A326" s="955" t="s">
        <v>7183</v>
      </c>
      <c r="B326" s="957" t="s">
        <v>6915</v>
      </c>
      <c r="C326" s="957" t="s">
        <v>5725</v>
      </c>
      <c r="D326" s="957" t="s">
        <v>7194</v>
      </c>
      <c r="E326" s="957" t="s">
        <v>7195</v>
      </c>
      <c r="F326" s="967">
        <v>3</v>
      </c>
      <c r="G326" s="967">
        <v>1636</v>
      </c>
      <c r="H326" s="967">
        <v>1</v>
      </c>
      <c r="I326" s="967">
        <v>545.33333333333337</v>
      </c>
      <c r="J326" s="967">
        <v>4</v>
      </c>
      <c r="K326" s="967">
        <v>2188</v>
      </c>
      <c r="L326" s="967">
        <v>1.3374083129584351</v>
      </c>
      <c r="M326" s="967">
        <v>547</v>
      </c>
      <c r="N326" s="967">
        <v>2</v>
      </c>
      <c r="O326" s="967">
        <v>1098</v>
      </c>
      <c r="P326" s="958">
        <v>0.67114914425427874</v>
      </c>
      <c r="Q326" s="968">
        <v>549</v>
      </c>
    </row>
    <row r="327" spans="1:17" ht="14.4" customHeight="1" x14ac:dyDescent="0.3">
      <c r="A327" s="955" t="s">
        <v>7183</v>
      </c>
      <c r="B327" s="957" t="s">
        <v>6915</v>
      </c>
      <c r="C327" s="957" t="s">
        <v>5725</v>
      </c>
      <c r="D327" s="957" t="s">
        <v>7196</v>
      </c>
      <c r="E327" s="957" t="s">
        <v>7197</v>
      </c>
      <c r="F327" s="967"/>
      <c r="G327" s="967"/>
      <c r="H327" s="967"/>
      <c r="I327" s="967"/>
      <c r="J327" s="967">
        <v>1</v>
      </c>
      <c r="K327" s="967">
        <v>652</v>
      </c>
      <c r="L327" s="967"/>
      <c r="M327" s="967">
        <v>652</v>
      </c>
      <c r="N327" s="967"/>
      <c r="O327" s="967"/>
      <c r="P327" s="958"/>
      <c r="Q327" s="968"/>
    </row>
    <row r="328" spans="1:17" ht="14.4" customHeight="1" x14ac:dyDescent="0.3">
      <c r="A328" s="955" t="s">
        <v>7183</v>
      </c>
      <c r="B328" s="957" t="s">
        <v>6915</v>
      </c>
      <c r="C328" s="957" t="s">
        <v>5725</v>
      </c>
      <c r="D328" s="957" t="s">
        <v>7198</v>
      </c>
      <c r="E328" s="957" t="s">
        <v>7199</v>
      </c>
      <c r="F328" s="967"/>
      <c r="G328" s="967"/>
      <c r="H328" s="967"/>
      <c r="I328" s="967"/>
      <c r="J328" s="967">
        <v>1</v>
      </c>
      <c r="K328" s="967">
        <v>652</v>
      </c>
      <c r="L328" s="967"/>
      <c r="M328" s="967">
        <v>652</v>
      </c>
      <c r="N328" s="967"/>
      <c r="O328" s="967"/>
      <c r="P328" s="958"/>
      <c r="Q328" s="968"/>
    </row>
    <row r="329" spans="1:17" ht="14.4" customHeight="1" x14ac:dyDescent="0.3">
      <c r="A329" s="955" t="s">
        <v>7183</v>
      </c>
      <c r="B329" s="957" t="s">
        <v>6915</v>
      </c>
      <c r="C329" s="957" t="s">
        <v>5725</v>
      </c>
      <c r="D329" s="957" t="s">
        <v>7200</v>
      </c>
      <c r="E329" s="957" t="s">
        <v>7201</v>
      </c>
      <c r="F329" s="967">
        <v>2</v>
      </c>
      <c r="G329" s="967">
        <v>1349</v>
      </c>
      <c r="H329" s="967">
        <v>1</v>
      </c>
      <c r="I329" s="967">
        <v>674.5</v>
      </c>
      <c r="J329" s="967"/>
      <c r="K329" s="967"/>
      <c r="L329" s="967"/>
      <c r="M329" s="967"/>
      <c r="N329" s="967">
        <v>1</v>
      </c>
      <c r="O329" s="967">
        <v>678</v>
      </c>
      <c r="P329" s="958">
        <v>0.50259451445515202</v>
      </c>
      <c r="Q329" s="968">
        <v>678</v>
      </c>
    </row>
    <row r="330" spans="1:17" ht="14.4" customHeight="1" x14ac:dyDescent="0.3">
      <c r="A330" s="955" t="s">
        <v>7183</v>
      </c>
      <c r="B330" s="957" t="s">
        <v>6915</v>
      </c>
      <c r="C330" s="957" t="s">
        <v>5725</v>
      </c>
      <c r="D330" s="957" t="s">
        <v>7202</v>
      </c>
      <c r="E330" s="957" t="s">
        <v>7203</v>
      </c>
      <c r="F330" s="967"/>
      <c r="G330" s="967"/>
      <c r="H330" s="967"/>
      <c r="I330" s="967"/>
      <c r="J330" s="967">
        <v>3</v>
      </c>
      <c r="K330" s="967">
        <v>1533</v>
      </c>
      <c r="L330" s="967"/>
      <c r="M330" s="967">
        <v>511</v>
      </c>
      <c r="N330" s="967">
        <v>2</v>
      </c>
      <c r="O330" s="967">
        <v>1026</v>
      </c>
      <c r="P330" s="958"/>
      <c r="Q330" s="968">
        <v>513</v>
      </c>
    </row>
    <row r="331" spans="1:17" ht="14.4" customHeight="1" x14ac:dyDescent="0.3">
      <c r="A331" s="955" t="s">
        <v>7183</v>
      </c>
      <c r="B331" s="957" t="s">
        <v>6915</v>
      </c>
      <c r="C331" s="957" t="s">
        <v>5725</v>
      </c>
      <c r="D331" s="957" t="s">
        <v>7204</v>
      </c>
      <c r="E331" s="957" t="s">
        <v>7205</v>
      </c>
      <c r="F331" s="967"/>
      <c r="G331" s="967"/>
      <c r="H331" s="967"/>
      <c r="I331" s="967"/>
      <c r="J331" s="967">
        <v>3</v>
      </c>
      <c r="K331" s="967">
        <v>1263</v>
      </c>
      <c r="L331" s="967"/>
      <c r="M331" s="967">
        <v>421</v>
      </c>
      <c r="N331" s="967">
        <v>2</v>
      </c>
      <c r="O331" s="967">
        <v>846</v>
      </c>
      <c r="P331" s="958"/>
      <c r="Q331" s="968">
        <v>423</v>
      </c>
    </row>
    <row r="332" spans="1:17" ht="14.4" customHeight="1" x14ac:dyDescent="0.3">
      <c r="A332" s="955" t="s">
        <v>7183</v>
      </c>
      <c r="B332" s="957" t="s">
        <v>6915</v>
      </c>
      <c r="C332" s="957" t="s">
        <v>5725</v>
      </c>
      <c r="D332" s="957" t="s">
        <v>7206</v>
      </c>
      <c r="E332" s="957" t="s">
        <v>7207</v>
      </c>
      <c r="F332" s="967">
        <v>3</v>
      </c>
      <c r="G332" s="967">
        <v>1034</v>
      </c>
      <c r="H332" s="967">
        <v>1</v>
      </c>
      <c r="I332" s="967">
        <v>344.66666666666669</v>
      </c>
      <c r="J332" s="967">
        <v>4</v>
      </c>
      <c r="K332" s="967">
        <v>1388</v>
      </c>
      <c r="L332" s="967">
        <v>1.3423597678916828</v>
      </c>
      <c r="M332" s="967">
        <v>347</v>
      </c>
      <c r="N332" s="967">
        <v>3</v>
      </c>
      <c r="O332" s="967">
        <v>1047</v>
      </c>
      <c r="P332" s="958">
        <v>1.0125725338491296</v>
      </c>
      <c r="Q332" s="968">
        <v>349</v>
      </c>
    </row>
    <row r="333" spans="1:17" ht="14.4" customHeight="1" x14ac:dyDescent="0.3">
      <c r="A333" s="955" t="s">
        <v>7183</v>
      </c>
      <c r="B333" s="957" t="s">
        <v>6915</v>
      </c>
      <c r="C333" s="957" t="s">
        <v>5725</v>
      </c>
      <c r="D333" s="957" t="s">
        <v>7208</v>
      </c>
      <c r="E333" s="957" t="s">
        <v>7209</v>
      </c>
      <c r="F333" s="967">
        <v>1</v>
      </c>
      <c r="G333" s="967">
        <v>238</v>
      </c>
      <c r="H333" s="967">
        <v>1</v>
      </c>
      <c r="I333" s="967">
        <v>238</v>
      </c>
      <c r="J333" s="967"/>
      <c r="K333" s="967"/>
      <c r="L333" s="967"/>
      <c r="M333" s="967"/>
      <c r="N333" s="967"/>
      <c r="O333" s="967"/>
      <c r="P333" s="958"/>
      <c r="Q333" s="968"/>
    </row>
    <row r="334" spans="1:17" ht="14.4" customHeight="1" x14ac:dyDescent="0.3">
      <c r="A334" s="955" t="s">
        <v>7183</v>
      </c>
      <c r="B334" s="957" t="s">
        <v>6915</v>
      </c>
      <c r="C334" s="957" t="s">
        <v>5725</v>
      </c>
      <c r="D334" s="957" t="s">
        <v>7210</v>
      </c>
      <c r="E334" s="957" t="s">
        <v>7211</v>
      </c>
      <c r="F334" s="967">
        <v>2</v>
      </c>
      <c r="G334" s="967">
        <v>221</v>
      </c>
      <c r="H334" s="967">
        <v>1</v>
      </c>
      <c r="I334" s="967">
        <v>110.5</v>
      </c>
      <c r="J334" s="967">
        <v>3</v>
      </c>
      <c r="K334" s="967">
        <v>333</v>
      </c>
      <c r="L334" s="967">
        <v>1.5067873303167421</v>
      </c>
      <c r="M334" s="967">
        <v>111</v>
      </c>
      <c r="N334" s="967">
        <v>1</v>
      </c>
      <c r="O334" s="967">
        <v>111</v>
      </c>
      <c r="P334" s="958">
        <v>0.50226244343891402</v>
      </c>
      <c r="Q334" s="968">
        <v>111</v>
      </c>
    </row>
    <row r="335" spans="1:17" ht="14.4" customHeight="1" x14ac:dyDescent="0.3">
      <c r="A335" s="955" t="s">
        <v>7183</v>
      </c>
      <c r="B335" s="957" t="s">
        <v>6915</v>
      </c>
      <c r="C335" s="957" t="s">
        <v>5725</v>
      </c>
      <c r="D335" s="957" t="s">
        <v>7212</v>
      </c>
      <c r="E335" s="957" t="s">
        <v>7213</v>
      </c>
      <c r="F335" s="967"/>
      <c r="G335" s="967"/>
      <c r="H335" s="967"/>
      <c r="I335" s="967"/>
      <c r="J335" s="967">
        <v>1</v>
      </c>
      <c r="K335" s="967">
        <v>311</v>
      </c>
      <c r="L335" s="967"/>
      <c r="M335" s="967">
        <v>311</v>
      </c>
      <c r="N335" s="967"/>
      <c r="O335" s="967"/>
      <c r="P335" s="958"/>
      <c r="Q335" s="968"/>
    </row>
    <row r="336" spans="1:17" ht="14.4" customHeight="1" x14ac:dyDescent="0.3">
      <c r="A336" s="955" t="s">
        <v>7183</v>
      </c>
      <c r="B336" s="957" t="s">
        <v>6915</v>
      </c>
      <c r="C336" s="957" t="s">
        <v>5725</v>
      </c>
      <c r="D336" s="957" t="s">
        <v>7214</v>
      </c>
      <c r="E336" s="957" t="s">
        <v>7215</v>
      </c>
      <c r="F336" s="967">
        <v>1</v>
      </c>
      <c r="G336" s="967">
        <v>294</v>
      </c>
      <c r="H336" s="967">
        <v>1</v>
      </c>
      <c r="I336" s="967">
        <v>294</v>
      </c>
      <c r="J336" s="967"/>
      <c r="K336" s="967"/>
      <c r="L336" s="967"/>
      <c r="M336" s="967"/>
      <c r="N336" s="967"/>
      <c r="O336" s="967"/>
      <c r="P336" s="958"/>
      <c r="Q336" s="968"/>
    </row>
    <row r="337" spans="1:17" ht="14.4" customHeight="1" x14ac:dyDescent="0.3">
      <c r="A337" s="955" t="s">
        <v>7183</v>
      </c>
      <c r="B337" s="957" t="s">
        <v>6915</v>
      </c>
      <c r="C337" s="957" t="s">
        <v>5725</v>
      </c>
      <c r="D337" s="957" t="s">
        <v>7216</v>
      </c>
      <c r="E337" s="957" t="s">
        <v>7217</v>
      </c>
      <c r="F337" s="967">
        <v>3</v>
      </c>
      <c r="G337" s="967">
        <v>614</v>
      </c>
      <c r="H337" s="967">
        <v>1</v>
      </c>
      <c r="I337" s="967">
        <v>204.66666666666666</v>
      </c>
      <c r="J337" s="967"/>
      <c r="K337" s="967"/>
      <c r="L337" s="967"/>
      <c r="M337" s="967"/>
      <c r="N337" s="967">
        <v>2</v>
      </c>
      <c r="O337" s="967">
        <v>418</v>
      </c>
      <c r="P337" s="958">
        <v>0.68078175895765469</v>
      </c>
      <c r="Q337" s="968">
        <v>209</v>
      </c>
    </row>
    <row r="338" spans="1:17" ht="14.4" customHeight="1" x14ac:dyDescent="0.3">
      <c r="A338" s="955" t="s">
        <v>7183</v>
      </c>
      <c r="B338" s="957" t="s">
        <v>6915</v>
      </c>
      <c r="C338" s="957" t="s">
        <v>5725</v>
      </c>
      <c r="D338" s="957" t="s">
        <v>7218</v>
      </c>
      <c r="E338" s="957" t="s">
        <v>7219</v>
      </c>
      <c r="F338" s="967">
        <v>2</v>
      </c>
      <c r="G338" s="967">
        <v>77</v>
      </c>
      <c r="H338" s="967">
        <v>1</v>
      </c>
      <c r="I338" s="967">
        <v>38.5</v>
      </c>
      <c r="J338" s="967">
        <v>3</v>
      </c>
      <c r="K338" s="967">
        <v>117</v>
      </c>
      <c r="L338" s="967">
        <v>1.5194805194805194</v>
      </c>
      <c r="M338" s="967">
        <v>39</v>
      </c>
      <c r="N338" s="967">
        <v>2</v>
      </c>
      <c r="O338" s="967">
        <v>80</v>
      </c>
      <c r="P338" s="958">
        <v>1.0389610389610389</v>
      </c>
      <c r="Q338" s="968">
        <v>40</v>
      </c>
    </row>
    <row r="339" spans="1:17" ht="14.4" customHeight="1" x14ac:dyDescent="0.3">
      <c r="A339" s="955" t="s">
        <v>7183</v>
      </c>
      <c r="B339" s="957" t="s">
        <v>6915</v>
      </c>
      <c r="C339" s="957" t="s">
        <v>5725</v>
      </c>
      <c r="D339" s="957" t="s">
        <v>7220</v>
      </c>
      <c r="E339" s="957" t="s">
        <v>7221</v>
      </c>
      <c r="F339" s="967">
        <v>1</v>
      </c>
      <c r="G339" s="967">
        <v>4993</v>
      </c>
      <c r="H339" s="967">
        <v>1</v>
      </c>
      <c r="I339" s="967">
        <v>4993</v>
      </c>
      <c r="J339" s="967"/>
      <c r="K339" s="967"/>
      <c r="L339" s="967"/>
      <c r="M339" s="967"/>
      <c r="N339" s="967"/>
      <c r="O339" s="967"/>
      <c r="P339" s="958"/>
      <c r="Q339" s="968"/>
    </row>
    <row r="340" spans="1:17" ht="14.4" customHeight="1" x14ac:dyDescent="0.3">
      <c r="A340" s="955" t="s">
        <v>7183</v>
      </c>
      <c r="B340" s="957" t="s">
        <v>6915</v>
      </c>
      <c r="C340" s="957" t="s">
        <v>5725</v>
      </c>
      <c r="D340" s="957" t="s">
        <v>7222</v>
      </c>
      <c r="E340" s="957" t="s">
        <v>7223</v>
      </c>
      <c r="F340" s="967"/>
      <c r="G340" s="967"/>
      <c r="H340" s="967"/>
      <c r="I340" s="967"/>
      <c r="J340" s="967"/>
      <c r="K340" s="967"/>
      <c r="L340" s="967"/>
      <c r="M340" s="967"/>
      <c r="N340" s="967">
        <v>1</v>
      </c>
      <c r="O340" s="967">
        <v>171</v>
      </c>
      <c r="P340" s="958"/>
      <c r="Q340" s="968">
        <v>171</v>
      </c>
    </row>
    <row r="341" spans="1:17" ht="14.4" customHeight="1" x14ac:dyDescent="0.3">
      <c r="A341" s="955" t="s">
        <v>7183</v>
      </c>
      <c r="B341" s="957" t="s">
        <v>6915</v>
      </c>
      <c r="C341" s="957" t="s">
        <v>5725</v>
      </c>
      <c r="D341" s="957" t="s">
        <v>7224</v>
      </c>
      <c r="E341" s="957" t="s">
        <v>7225</v>
      </c>
      <c r="F341" s="967"/>
      <c r="G341" s="967"/>
      <c r="H341" s="967"/>
      <c r="I341" s="967"/>
      <c r="J341" s="967">
        <v>1</v>
      </c>
      <c r="K341" s="967">
        <v>688</v>
      </c>
      <c r="L341" s="967"/>
      <c r="M341" s="967">
        <v>688</v>
      </c>
      <c r="N341" s="967"/>
      <c r="O341" s="967"/>
      <c r="P341" s="958"/>
      <c r="Q341" s="968"/>
    </row>
    <row r="342" spans="1:17" ht="14.4" customHeight="1" x14ac:dyDescent="0.3">
      <c r="A342" s="955" t="s">
        <v>7183</v>
      </c>
      <c r="B342" s="957" t="s">
        <v>6915</v>
      </c>
      <c r="C342" s="957" t="s">
        <v>5725</v>
      </c>
      <c r="D342" s="957" t="s">
        <v>7226</v>
      </c>
      <c r="E342" s="957" t="s">
        <v>7227</v>
      </c>
      <c r="F342" s="967"/>
      <c r="G342" s="967"/>
      <c r="H342" s="967"/>
      <c r="I342" s="967"/>
      <c r="J342" s="967"/>
      <c r="K342" s="967"/>
      <c r="L342" s="967"/>
      <c r="M342" s="967"/>
      <c r="N342" s="967">
        <v>1</v>
      </c>
      <c r="O342" s="967">
        <v>174</v>
      </c>
      <c r="P342" s="958"/>
      <c r="Q342" s="968">
        <v>174</v>
      </c>
    </row>
    <row r="343" spans="1:17" ht="14.4" customHeight="1" x14ac:dyDescent="0.3">
      <c r="A343" s="955" t="s">
        <v>7183</v>
      </c>
      <c r="B343" s="957" t="s">
        <v>6915</v>
      </c>
      <c r="C343" s="957" t="s">
        <v>5725</v>
      </c>
      <c r="D343" s="957" t="s">
        <v>7228</v>
      </c>
      <c r="E343" s="957" t="s">
        <v>7229</v>
      </c>
      <c r="F343" s="967"/>
      <c r="G343" s="967"/>
      <c r="H343" s="967"/>
      <c r="I343" s="967"/>
      <c r="J343" s="967">
        <v>1</v>
      </c>
      <c r="K343" s="967">
        <v>652</v>
      </c>
      <c r="L343" s="967"/>
      <c r="M343" s="967">
        <v>652</v>
      </c>
      <c r="N343" s="967"/>
      <c r="O343" s="967"/>
      <c r="P343" s="958"/>
      <c r="Q343" s="968"/>
    </row>
    <row r="344" spans="1:17" ht="14.4" customHeight="1" x14ac:dyDescent="0.3">
      <c r="A344" s="955" t="s">
        <v>7183</v>
      </c>
      <c r="B344" s="957" t="s">
        <v>6915</v>
      </c>
      <c r="C344" s="957" t="s">
        <v>5725</v>
      </c>
      <c r="D344" s="957" t="s">
        <v>7230</v>
      </c>
      <c r="E344" s="957" t="s">
        <v>7231</v>
      </c>
      <c r="F344" s="967"/>
      <c r="G344" s="967"/>
      <c r="H344" s="967"/>
      <c r="I344" s="967"/>
      <c r="J344" s="967">
        <v>1</v>
      </c>
      <c r="K344" s="967">
        <v>652</v>
      </c>
      <c r="L344" s="967"/>
      <c r="M344" s="967">
        <v>652</v>
      </c>
      <c r="N344" s="967"/>
      <c r="O344" s="967"/>
      <c r="P344" s="958"/>
      <c r="Q344" s="968"/>
    </row>
    <row r="345" spans="1:17" ht="14.4" customHeight="1" x14ac:dyDescent="0.3">
      <c r="A345" s="955" t="s">
        <v>7183</v>
      </c>
      <c r="B345" s="957" t="s">
        <v>6915</v>
      </c>
      <c r="C345" s="957" t="s">
        <v>5725</v>
      </c>
      <c r="D345" s="957" t="s">
        <v>7232</v>
      </c>
      <c r="E345" s="957" t="s">
        <v>7233</v>
      </c>
      <c r="F345" s="967">
        <v>2</v>
      </c>
      <c r="G345" s="967">
        <v>1349</v>
      </c>
      <c r="H345" s="967">
        <v>1</v>
      </c>
      <c r="I345" s="967">
        <v>674.5</v>
      </c>
      <c r="J345" s="967"/>
      <c r="K345" s="967"/>
      <c r="L345" s="967"/>
      <c r="M345" s="967"/>
      <c r="N345" s="967">
        <v>1</v>
      </c>
      <c r="O345" s="967">
        <v>678</v>
      </c>
      <c r="P345" s="958">
        <v>0.50259451445515202</v>
      </c>
      <c r="Q345" s="968">
        <v>678</v>
      </c>
    </row>
    <row r="346" spans="1:17" ht="14.4" customHeight="1" x14ac:dyDescent="0.3">
      <c r="A346" s="955" t="s">
        <v>7183</v>
      </c>
      <c r="B346" s="957" t="s">
        <v>6915</v>
      </c>
      <c r="C346" s="957" t="s">
        <v>5725</v>
      </c>
      <c r="D346" s="957" t="s">
        <v>7234</v>
      </c>
      <c r="E346" s="957" t="s">
        <v>7235</v>
      </c>
      <c r="F346" s="967">
        <v>2</v>
      </c>
      <c r="G346" s="967">
        <v>947</v>
      </c>
      <c r="H346" s="967">
        <v>1</v>
      </c>
      <c r="I346" s="967">
        <v>473.5</v>
      </c>
      <c r="J346" s="967">
        <v>4</v>
      </c>
      <c r="K346" s="967">
        <v>1900</v>
      </c>
      <c r="L346" s="967">
        <v>2.0063357972544877</v>
      </c>
      <c r="M346" s="967">
        <v>475</v>
      </c>
      <c r="N346" s="967">
        <v>1</v>
      </c>
      <c r="O346" s="967">
        <v>477</v>
      </c>
      <c r="P346" s="958">
        <v>0.50369588173178459</v>
      </c>
      <c r="Q346" s="968">
        <v>477</v>
      </c>
    </row>
    <row r="347" spans="1:17" ht="14.4" customHeight="1" x14ac:dyDescent="0.3">
      <c r="A347" s="955" t="s">
        <v>7183</v>
      </c>
      <c r="B347" s="957" t="s">
        <v>6915</v>
      </c>
      <c r="C347" s="957" t="s">
        <v>5725</v>
      </c>
      <c r="D347" s="957" t="s">
        <v>7236</v>
      </c>
      <c r="E347" s="957" t="s">
        <v>7237</v>
      </c>
      <c r="F347" s="967"/>
      <c r="G347" s="967"/>
      <c r="H347" s="967"/>
      <c r="I347" s="967"/>
      <c r="J347" s="967">
        <v>3</v>
      </c>
      <c r="K347" s="967">
        <v>867</v>
      </c>
      <c r="L347" s="967"/>
      <c r="M347" s="967">
        <v>289</v>
      </c>
      <c r="N347" s="967">
        <v>2</v>
      </c>
      <c r="O347" s="967">
        <v>582</v>
      </c>
      <c r="P347" s="958"/>
      <c r="Q347" s="968">
        <v>291</v>
      </c>
    </row>
    <row r="348" spans="1:17" ht="14.4" customHeight="1" x14ac:dyDescent="0.3">
      <c r="A348" s="955" t="s">
        <v>7183</v>
      </c>
      <c r="B348" s="957" t="s">
        <v>6915</v>
      </c>
      <c r="C348" s="957" t="s">
        <v>5725</v>
      </c>
      <c r="D348" s="957" t="s">
        <v>7238</v>
      </c>
      <c r="E348" s="957" t="s">
        <v>7239</v>
      </c>
      <c r="F348" s="967">
        <v>2</v>
      </c>
      <c r="G348" s="967">
        <v>333</v>
      </c>
      <c r="H348" s="967">
        <v>1</v>
      </c>
      <c r="I348" s="967">
        <v>166.5</v>
      </c>
      <c r="J348" s="967">
        <v>3</v>
      </c>
      <c r="K348" s="967">
        <v>501</v>
      </c>
      <c r="L348" s="967">
        <v>1.5045045045045045</v>
      </c>
      <c r="M348" s="967">
        <v>167</v>
      </c>
      <c r="N348" s="967"/>
      <c r="O348" s="967"/>
      <c r="P348" s="958"/>
      <c r="Q348" s="968"/>
    </row>
    <row r="349" spans="1:17" ht="14.4" customHeight="1" x14ac:dyDescent="0.3">
      <c r="A349" s="955" t="s">
        <v>7183</v>
      </c>
      <c r="B349" s="957" t="s">
        <v>6915</v>
      </c>
      <c r="C349" s="957" t="s">
        <v>5725</v>
      </c>
      <c r="D349" s="957" t="s">
        <v>7240</v>
      </c>
      <c r="E349" s="957" t="s">
        <v>7241</v>
      </c>
      <c r="F349" s="967">
        <v>1</v>
      </c>
      <c r="G349" s="967">
        <v>186</v>
      </c>
      <c r="H349" s="967">
        <v>1</v>
      </c>
      <c r="I349" s="967">
        <v>186</v>
      </c>
      <c r="J349" s="967"/>
      <c r="K349" s="967"/>
      <c r="L349" s="967"/>
      <c r="M349" s="967"/>
      <c r="N349" s="967"/>
      <c r="O349" s="967"/>
      <c r="P349" s="958"/>
      <c r="Q349" s="968"/>
    </row>
    <row r="350" spans="1:17" ht="14.4" customHeight="1" x14ac:dyDescent="0.3">
      <c r="A350" s="955" t="s">
        <v>7183</v>
      </c>
      <c r="B350" s="957" t="s">
        <v>6915</v>
      </c>
      <c r="C350" s="957" t="s">
        <v>5725</v>
      </c>
      <c r="D350" s="957" t="s">
        <v>7242</v>
      </c>
      <c r="E350" s="957" t="s">
        <v>7243</v>
      </c>
      <c r="F350" s="967"/>
      <c r="G350" s="967"/>
      <c r="H350" s="967"/>
      <c r="I350" s="967"/>
      <c r="J350" s="967">
        <v>1</v>
      </c>
      <c r="K350" s="967">
        <v>1397</v>
      </c>
      <c r="L350" s="967"/>
      <c r="M350" s="967">
        <v>1397</v>
      </c>
      <c r="N350" s="967"/>
      <c r="O350" s="967"/>
      <c r="P350" s="958"/>
      <c r="Q350" s="968"/>
    </row>
    <row r="351" spans="1:17" ht="14.4" customHeight="1" x14ac:dyDescent="0.3">
      <c r="A351" s="955" t="s">
        <v>7244</v>
      </c>
      <c r="B351" s="957" t="s">
        <v>6643</v>
      </c>
      <c r="C351" s="957" t="s">
        <v>5725</v>
      </c>
      <c r="D351" s="957" t="s">
        <v>6784</v>
      </c>
      <c r="E351" s="957" t="s">
        <v>6785</v>
      </c>
      <c r="F351" s="967"/>
      <c r="G351" s="967"/>
      <c r="H351" s="967"/>
      <c r="I351" s="967"/>
      <c r="J351" s="967"/>
      <c r="K351" s="967"/>
      <c r="L351" s="967"/>
      <c r="M351" s="967"/>
      <c r="N351" s="967">
        <v>1</v>
      </c>
      <c r="O351" s="967">
        <v>1283</v>
      </c>
      <c r="P351" s="958"/>
      <c r="Q351" s="968">
        <v>1283</v>
      </c>
    </row>
    <row r="352" spans="1:17" ht="14.4" customHeight="1" x14ac:dyDescent="0.3">
      <c r="A352" s="955" t="s">
        <v>7244</v>
      </c>
      <c r="B352" s="957" t="s">
        <v>6643</v>
      </c>
      <c r="C352" s="957" t="s">
        <v>5725</v>
      </c>
      <c r="D352" s="957" t="s">
        <v>6644</v>
      </c>
      <c r="E352" s="957" t="s">
        <v>6645</v>
      </c>
      <c r="F352" s="967">
        <v>3</v>
      </c>
      <c r="G352" s="967">
        <v>28011</v>
      </c>
      <c r="H352" s="967">
        <v>1</v>
      </c>
      <c r="I352" s="967">
        <v>9337</v>
      </c>
      <c r="J352" s="967"/>
      <c r="K352" s="967"/>
      <c r="L352" s="967"/>
      <c r="M352" s="967"/>
      <c r="N352" s="967"/>
      <c r="O352" s="967"/>
      <c r="P352" s="958"/>
      <c r="Q352" s="968"/>
    </row>
    <row r="353" spans="1:17" ht="14.4" customHeight="1" x14ac:dyDescent="0.3">
      <c r="A353" s="955" t="s">
        <v>7244</v>
      </c>
      <c r="B353" s="957" t="s">
        <v>6643</v>
      </c>
      <c r="C353" s="957" t="s">
        <v>5725</v>
      </c>
      <c r="D353" s="957" t="s">
        <v>7245</v>
      </c>
      <c r="E353" s="957" t="s">
        <v>7246</v>
      </c>
      <c r="F353" s="967"/>
      <c r="G353" s="967"/>
      <c r="H353" s="967"/>
      <c r="I353" s="967"/>
      <c r="J353" s="967"/>
      <c r="K353" s="967"/>
      <c r="L353" s="967"/>
      <c r="M353" s="967"/>
      <c r="N353" s="967">
        <v>6</v>
      </c>
      <c r="O353" s="967">
        <v>45330</v>
      </c>
      <c r="P353" s="958"/>
      <c r="Q353" s="968">
        <v>7555</v>
      </c>
    </row>
    <row r="354" spans="1:17" ht="14.4" customHeight="1" x14ac:dyDescent="0.3">
      <c r="A354" s="955" t="s">
        <v>7244</v>
      </c>
      <c r="B354" s="957" t="s">
        <v>6643</v>
      </c>
      <c r="C354" s="957" t="s">
        <v>5725</v>
      </c>
      <c r="D354" s="957" t="s">
        <v>7247</v>
      </c>
      <c r="E354" s="957" t="s">
        <v>7248</v>
      </c>
      <c r="F354" s="967"/>
      <c r="G354" s="967"/>
      <c r="H354" s="967"/>
      <c r="I354" s="967"/>
      <c r="J354" s="967"/>
      <c r="K354" s="967"/>
      <c r="L354" s="967"/>
      <c r="M354" s="967"/>
      <c r="N354" s="967">
        <v>4</v>
      </c>
      <c r="O354" s="967">
        <v>0</v>
      </c>
      <c r="P354" s="958"/>
      <c r="Q354" s="968">
        <v>0</v>
      </c>
    </row>
    <row r="355" spans="1:17" ht="14.4" customHeight="1" thickBot="1" x14ac:dyDescent="0.35">
      <c r="A355" s="960" t="s">
        <v>7244</v>
      </c>
      <c r="B355" s="962" t="s">
        <v>6643</v>
      </c>
      <c r="C355" s="962" t="s">
        <v>5725</v>
      </c>
      <c r="D355" s="962" t="s">
        <v>7249</v>
      </c>
      <c r="E355" s="962" t="s">
        <v>7250</v>
      </c>
      <c r="F355" s="969"/>
      <c r="G355" s="969"/>
      <c r="H355" s="969"/>
      <c r="I355" s="969"/>
      <c r="J355" s="969"/>
      <c r="K355" s="969"/>
      <c r="L355" s="969"/>
      <c r="M355" s="969"/>
      <c r="N355" s="969">
        <v>4</v>
      </c>
      <c r="O355" s="969">
        <v>0</v>
      </c>
      <c r="P355" s="963"/>
      <c r="Q355" s="970">
        <v>0</v>
      </c>
    </row>
  </sheetData>
  <autoFilter ref="A5:Q5"/>
  <mergeCells count="11">
    <mergeCell ref="P4:P5"/>
    <mergeCell ref="Q4:Q5"/>
    <mergeCell ref="A1:Q1"/>
    <mergeCell ref="A4:A5"/>
    <mergeCell ref="B4:B5"/>
    <mergeCell ref="C4:C5"/>
    <mergeCell ref="D4:D5"/>
    <mergeCell ref="E4:E5"/>
    <mergeCell ref="F4:G4"/>
    <mergeCell ref="J4:K4"/>
    <mergeCell ref="N4:O4"/>
  </mergeCells>
  <conditionalFormatting sqref="P3">
    <cfRule type="cellIs" dxfId="3" priority="1" stopIfTrue="1" operator="greater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5">
    <tabColor theme="0" tint="-0.249977111117893"/>
    <pageSetUpPr fitToPage="1"/>
  </sheetPr>
  <dimension ref="A1:N6"/>
  <sheetViews>
    <sheetView showGridLines="0" showRowColHeaders="0" zoomScaleNormal="100" workbookViewId="0">
      <pane ySplit="5" topLeftCell="A6" activePane="bottomLeft" state="frozen"/>
      <selection pane="bottomLeft" sqref="A1:N1"/>
    </sheetView>
  </sheetViews>
  <sheetFormatPr defaultRowHeight="14.4" customHeight="1" x14ac:dyDescent="0.3"/>
  <cols>
    <col min="1" max="1" width="14.33203125" style="192" bestFit="1" customWidth="1"/>
    <col min="2" max="2" width="15.6640625" style="192" bestFit="1" customWidth="1"/>
    <col min="3" max="5" width="8.33203125" style="200" customWidth="1"/>
    <col min="6" max="6" width="6.109375" style="201" customWidth="1"/>
    <col min="7" max="9" width="8.33203125" style="200" customWidth="1"/>
    <col min="10" max="10" width="6.109375" style="201" customWidth="1"/>
    <col min="11" max="14" width="8.33203125" style="200" customWidth="1"/>
    <col min="15" max="16384" width="8.88671875" style="192"/>
  </cols>
  <sheetData>
    <row r="1" spans="1:14" ht="18.600000000000001" customHeight="1" thickBot="1" x14ac:dyDescent="0.4">
      <c r="A1" s="611" t="s">
        <v>181</v>
      </c>
      <c r="B1" s="612"/>
      <c r="C1" s="612"/>
      <c r="D1" s="612"/>
      <c r="E1" s="612"/>
      <c r="F1" s="612"/>
      <c r="G1" s="612"/>
      <c r="H1" s="612"/>
      <c r="I1" s="612"/>
      <c r="J1" s="612"/>
      <c r="K1" s="612"/>
      <c r="L1" s="612"/>
      <c r="M1" s="612"/>
      <c r="N1" s="612"/>
    </row>
    <row r="2" spans="1:14" ht="14.4" customHeight="1" thickBot="1" x14ac:dyDescent="0.35">
      <c r="A2" s="382" t="s">
        <v>310</v>
      </c>
      <c r="B2" s="193"/>
      <c r="C2" s="193"/>
      <c r="D2" s="193"/>
      <c r="E2" s="193"/>
      <c r="F2" s="193"/>
      <c r="G2" s="452"/>
      <c r="H2" s="452"/>
      <c r="I2" s="452"/>
      <c r="J2" s="193"/>
      <c r="K2" s="452"/>
      <c r="L2" s="452"/>
      <c r="M2" s="452"/>
      <c r="N2" s="193"/>
    </row>
    <row r="3" spans="1:14" ht="14.4" customHeight="1" thickBot="1" x14ac:dyDescent="0.35">
      <c r="A3" s="194"/>
      <c r="B3" s="195" t="s">
        <v>159</v>
      </c>
      <c r="C3" s="196">
        <f>SUBTOTAL(9,C6:C1048576)</f>
        <v>11476</v>
      </c>
      <c r="D3" s="197">
        <f>SUBTOTAL(9,D6:D1048576)</f>
        <v>11835</v>
      </c>
      <c r="E3" s="197">
        <f>SUBTOTAL(9,E6:E1048576)</f>
        <v>11027</v>
      </c>
      <c r="F3" s="198">
        <f>IF(OR(E3=0,C3=0),"",E3/C3)</f>
        <v>0.96087486929243637</v>
      </c>
      <c r="G3" s="453">
        <f>SUBTOTAL(9,G6:G1048576)</f>
        <v>11310.416099999997</v>
      </c>
      <c r="H3" s="454">
        <f>SUBTOTAL(9,H6:H1048576)</f>
        <v>11691.746299999997</v>
      </c>
      <c r="I3" s="454">
        <f>SUBTOTAL(9,I6:I1048576)</f>
        <v>10787.281900000004</v>
      </c>
      <c r="J3" s="198">
        <f>IF(OR(I3=0,G3=0),"",I3/G3)</f>
        <v>0.95374757255836118</v>
      </c>
      <c r="K3" s="453">
        <f>SUBTOTAL(9,K6:K1048576)</f>
        <v>918.08</v>
      </c>
      <c r="L3" s="454">
        <f>SUBTOTAL(9,L6:L1048576)</f>
        <v>946.8</v>
      </c>
      <c r="M3" s="454">
        <f>SUBTOTAL(9,M6:M1048576)</f>
        <v>882.16</v>
      </c>
      <c r="N3" s="199">
        <f>IF(OR(M3=0,E3=0),"",M3/E3)</f>
        <v>0.08</v>
      </c>
    </row>
    <row r="4" spans="1:14" ht="14.4" customHeight="1" x14ac:dyDescent="0.3">
      <c r="A4" s="613" t="s">
        <v>90</v>
      </c>
      <c r="B4" s="614" t="s">
        <v>11</v>
      </c>
      <c r="C4" s="615" t="s">
        <v>91</v>
      </c>
      <c r="D4" s="615"/>
      <c r="E4" s="615"/>
      <c r="F4" s="616"/>
      <c r="G4" s="617" t="s">
        <v>14</v>
      </c>
      <c r="H4" s="615"/>
      <c r="I4" s="615"/>
      <c r="J4" s="616"/>
      <c r="K4" s="617" t="s">
        <v>92</v>
      </c>
      <c r="L4" s="615"/>
      <c r="M4" s="615"/>
      <c r="N4" s="618"/>
    </row>
    <row r="5" spans="1:14" ht="14.4" customHeight="1" thickBot="1" x14ac:dyDescent="0.35">
      <c r="A5" s="971"/>
      <c r="B5" s="972"/>
      <c r="C5" s="975">
        <v>2014</v>
      </c>
      <c r="D5" s="975">
        <v>2015</v>
      </c>
      <c r="E5" s="975">
        <v>2016</v>
      </c>
      <c r="F5" s="976" t="s">
        <v>2</v>
      </c>
      <c r="G5" s="980">
        <v>2014</v>
      </c>
      <c r="H5" s="975">
        <v>2015</v>
      </c>
      <c r="I5" s="975">
        <v>2016</v>
      </c>
      <c r="J5" s="976" t="s">
        <v>2</v>
      </c>
      <c r="K5" s="980">
        <v>2014</v>
      </c>
      <c r="L5" s="975">
        <v>2015</v>
      </c>
      <c r="M5" s="975">
        <v>2016</v>
      </c>
      <c r="N5" s="981" t="s">
        <v>93</v>
      </c>
    </row>
    <row r="6" spans="1:14" ht="14.4" customHeight="1" thickBot="1" x14ac:dyDescent="0.35">
      <c r="A6" s="973" t="s">
        <v>5916</v>
      </c>
      <c r="B6" s="974" t="s">
        <v>7252</v>
      </c>
      <c r="C6" s="977">
        <v>11476</v>
      </c>
      <c r="D6" s="978">
        <v>11835</v>
      </c>
      <c r="E6" s="978">
        <v>11027</v>
      </c>
      <c r="F6" s="979">
        <v>0.96087486929243637</v>
      </c>
      <c r="G6" s="977">
        <v>11310.416099999997</v>
      </c>
      <c r="H6" s="978">
        <v>11691.746299999997</v>
      </c>
      <c r="I6" s="978">
        <v>10787.281900000004</v>
      </c>
      <c r="J6" s="979">
        <v>0.95374757255836118</v>
      </c>
      <c r="K6" s="977">
        <v>918.08</v>
      </c>
      <c r="L6" s="978">
        <v>946.8</v>
      </c>
      <c r="M6" s="978">
        <v>882.16</v>
      </c>
      <c r="N6" s="982">
        <v>80</v>
      </c>
    </row>
  </sheetData>
  <autoFilter ref="A5:N5"/>
  <mergeCells count="6">
    <mergeCell ref="A1:N1"/>
    <mergeCell ref="A4:A5"/>
    <mergeCell ref="B4:B5"/>
    <mergeCell ref="C4:F4"/>
    <mergeCell ref="G4:J4"/>
    <mergeCell ref="K4:N4"/>
  </mergeCells>
  <conditionalFormatting sqref="F6:F65531 J6:J65531">
    <cfRule type="cellIs" dxfId="2" priority="6" stopIfTrue="1" operator="greaterThanOrEqual">
      <formula>1</formula>
    </cfRule>
  </conditionalFormatting>
  <conditionalFormatting sqref="F3">
    <cfRule type="cellIs" dxfId="1" priority="5" stopIfTrue="1" operator="greaterThanOrEqual">
      <formula>1</formula>
    </cfRule>
  </conditionalFormatting>
  <conditionalFormatting sqref="J3">
    <cfRule type="cellIs" dxfId="0" priority="4" stopIfTrue="1" operator="greaterThanOrEqual">
      <formula>1</formula>
    </cfRule>
  </conditionalFormatting>
  <conditionalFormatting sqref="E6:E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{F41FDF36-4DF6-49C1-AEE2-A4734489E57F}</x14:id>
        </ext>
      </extLst>
    </cfRule>
  </conditionalFormatting>
  <conditionalFormatting sqref="I6:I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{22F00197-2BD7-493E-BC02-3906F6130DA3}</x14:id>
        </ext>
      </extLst>
    </cfRule>
  </conditionalFormatting>
  <conditionalFormatting sqref="M6:M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{E60DB86E-BB07-4CC2-A6CD-752208150D74}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headerFooter alignWithMargins="0"/>
  <ignoredErrors>
    <ignoredError sqref="K3:M3 C3:E3 G3:I3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41FDF36-4DF6-49C1-AEE2-A4734489E57F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E6:E1048576</xm:sqref>
        </x14:conditionalFormatting>
        <x14:conditionalFormatting xmlns:xm="http://schemas.microsoft.com/office/excel/2006/main">
          <x14:cfRule type="dataBar" id="{22F00197-2BD7-493E-BC02-3906F6130DA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I6:I1048576</xm:sqref>
        </x14:conditionalFormatting>
        <x14:conditionalFormatting xmlns:xm="http://schemas.microsoft.com/office/excel/2006/main">
          <x14:cfRule type="dataBar" id="{E60DB86E-BB07-4CC2-A6CD-752208150D7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M6:M1048576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254"/>
    <col min="2" max="13" width="8.88671875" style="254" customWidth="1"/>
    <col min="14" max="16384" width="8.88671875" style="254"/>
  </cols>
  <sheetData>
    <row r="1" spans="1:13" ht="18.600000000000001" customHeight="1" thickBot="1" x14ac:dyDescent="0.4">
      <c r="A1" s="481" t="s">
        <v>128</v>
      </c>
      <c r="B1" s="481"/>
      <c r="C1" s="481"/>
      <c r="D1" s="481"/>
      <c r="E1" s="481"/>
      <c r="F1" s="481"/>
      <c r="G1" s="481"/>
      <c r="H1" s="481"/>
      <c r="I1" s="481"/>
      <c r="J1" s="481"/>
      <c r="K1" s="481"/>
      <c r="L1" s="481"/>
      <c r="M1" s="481"/>
    </row>
    <row r="2" spans="1:13" ht="14.4" customHeight="1" x14ac:dyDescent="0.3">
      <c r="A2" s="382" t="s">
        <v>310</v>
      </c>
      <c r="B2" s="255"/>
      <c r="C2" s="255"/>
      <c r="D2" s="255"/>
      <c r="E2" s="255"/>
      <c r="F2" s="255"/>
      <c r="G2" s="255"/>
      <c r="H2" s="255"/>
      <c r="I2" s="255"/>
      <c r="J2" s="255"/>
      <c r="K2" s="255"/>
      <c r="L2" s="255"/>
      <c r="M2" s="255"/>
    </row>
    <row r="3" spans="1:13" ht="14.4" customHeight="1" x14ac:dyDescent="0.3">
      <c r="A3" s="327"/>
      <c r="B3" s="328" t="s">
        <v>103</v>
      </c>
      <c r="C3" s="329" t="s">
        <v>104</v>
      </c>
      <c r="D3" s="329" t="s">
        <v>105</v>
      </c>
      <c r="E3" s="328" t="s">
        <v>106</v>
      </c>
      <c r="F3" s="329" t="s">
        <v>107</v>
      </c>
      <c r="G3" s="329" t="s">
        <v>108</v>
      </c>
      <c r="H3" s="329" t="s">
        <v>109</v>
      </c>
      <c r="I3" s="329" t="s">
        <v>110</v>
      </c>
      <c r="J3" s="329" t="s">
        <v>111</v>
      </c>
      <c r="K3" s="329" t="s">
        <v>112</v>
      </c>
      <c r="L3" s="329" t="s">
        <v>113</v>
      </c>
      <c r="M3" s="329" t="s">
        <v>114</v>
      </c>
    </row>
    <row r="4" spans="1:13" ht="14.4" customHeight="1" x14ac:dyDescent="0.3">
      <c r="A4" s="327" t="s">
        <v>102</v>
      </c>
      <c r="B4" s="330">
        <f>(B10+B8)/B6</f>
        <v>0.77520962072480815</v>
      </c>
      <c r="C4" s="330">
        <f t="shared" ref="C4:M4" si="0">(C10+C8)/C6</f>
        <v>1.0780529268670156</v>
      </c>
      <c r="D4" s="330">
        <f t="shared" si="0"/>
        <v>1.2716394887565114</v>
      </c>
      <c r="E4" s="330">
        <f t="shared" si="0"/>
        <v>1.4934668355718588</v>
      </c>
      <c r="F4" s="330">
        <f t="shared" si="0"/>
        <v>1.6560443377626812</v>
      </c>
      <c r="G4" s="330">
        <f t="shared" si="0"/>
        <v>1.6371149270930769</v>
      </c>
      <c r="H4" s="330">
        <f t="shared" si="0"/>
        <v>1.6973990684169626</v>
      </c>
      <c r="I4" s="330">
        <f t="shared" si="0"/>
        <v>1.6841146806301424</v>
      </c>
      <c r="J4" s="330">
        <f t="shared" si="0"/>
        <v>1.6006431906457852</v>
      </c>
      <c r="K4" s="330">
        <f t="shared" si="0"/>
        <v>1.5690673803387176</v>
      </c>
      <c r="L4" s="330">
        <f t="shared" si="0"/>
        <v>1.5502765884184484</v>
      </c>
      <c r="M4" s="330">
        <f t="shared" si="0"/>
        <v>6.5964503530628596E-3</v>
      </c>
    </row>
    <row r="5" spans="1:13" ht="14.4" customHeight="1" x14ac:dyDescent="0.3">
      <c r="A5" s="331" t="s">
        <v>53</v>
      </c>
      <c r="B5" s="330">
        <f>IF(ISERROR(VLOOKUP($A5,'Man Tab'!$A:$Q,COLUMN()+2,0)),0,VLOOKUP($A5,'Man Tab'!$A:$Q,COLUMN()+2,0))</f>
        <v>2638.1754500000002</v>
      </c>
      <c r="C5" s="330">
        <f>IF(ISERROR(VLOOKUP($A5,'Man Tab'!$A:$Q,COLUMN()+2,0)),0,VLOOKUP($A5,'Man Tab'!$A:$Q,COLUMN()+2,0))</f>
        <v>2562.8242599999999</v>
      </c>
      <c r="D5" s="330">
        <f>IF(ISERROR(VLOOKUP($A5,'Man Tab'!$A:$Q,COLUMN()+2,0)),0,VLOOKUP($A5,'Man Tab'!$A:$Q,COLUMN()+2,0))</f>
        <v>2816.2932099999998</v>
      </c>
      <c r="E5" s="330">
        <f>IF(ISERROR(VLOOKUP($A5,'Man Tab'!$A:$Q,COLUMN()+2,0)),0,VLOOKUP($A5,'Man Tab'!$A:$Q,COLUMN()+2,0))</f>
        <v>2517.65852</v>
      </c>
      <c r="F5" s="330">
        <f>IF(ISERROR(VLOOKUP($A5,'Man Tab'!$A:$Q,COLUMN()+2,0)),0,VLOOKUP($A5,'Man Tab'!$A:$Q,COLUMN()+2,0))</f>
        <v>2612.06286</v>
      </c>
      <c r="G5" s="330">
        <f>IF(ISERROR(VLOOKUP($A5,'Man Tab'!$A:$Q,COLUMN()+2,0)),0,VLOOKUP($A5,'Man Tab'!$A:$Q,COLUMN()+2,0))</f>
        <v>2660.2267200000001</v>
      </c>
      <c r="H5" s="330">
        <f>IF(ISERROR(VLOOKUP($A5,'Man Tab'!$A:$Q,COLUMN()+2,0)),0,VLOOKUP($A5,'Man Tab'!$A:$Q,COLUMN()+2,0))</f>
        <v>3110.8106200000002</v>
      </c>
      <c r="I5" s="330">
        <f>IF(ISERROR(VLOOKUP($A5,'Man Tab'!$A:$Q,COLUMN()+2,0)),0,VLOOKUP($A5,'Man Tab'!$A:$Q,COLUMN()+2,0))</f>
        <v>2380.7957500000002</v>
      </c>
      <c r="J5" s="330">
        <f>IF(ISERROR(VLOOKUP($A5,'Man Tab'!$A:$Q,COLUMN()+2,0)),0,VLOOKUP($A5,'Man Tab'!$A:$Q,COLUMN()+2,0))</f>
        <v>2647.3248699999999</v>
      </c>
      <c r="K5" s="330">
        <f>IF(ISERROR(VLOOKUP($A5,'Man Tab'!$A:$Q,COLUMN()+2,0)),0,VLOOKUP($A5,'Man Tab'!$A:$Q,COLUMN()+2,0))</f>
        <v>2648.9451600000002</v>
      </c>
      <c r="L5" s="330">
        <f>IF(ISERROR(VLOOKUP($A5,'Man Tab'!$A:$Q,COLUMN()+2,0)),0,VLOOKUP($A5,'Man Tab'!$A:$Q,COLUMN()+2,0))</f>
        <v>3178.0453400000001</v>
      </c>
      <c r="M5" s="330">
        <f>IF(ISERROR(VLOOKUP($A5,'Man Tab'!$A:$Q,COLUMN()+2,0)),0,VLOOKUP($A5,'Man Tab'!$A:$Q,COLUMN()+2,0))</f>
        <v>0</v>
      </c>
    </row>
    <row r="6" spans="1:13" ht="14.4" customHeight="1" x14ac:dyDescent="0.3">
      <c r="A6" s="331" t="s">
        <v>98</v>
      </c>
      <c r="B6" s="332">
        <f>B5</f>
        <v>2638.1754500000002</v>
      </c>
      <c r="C6" s="332">
        <f t="shared" ref="C6:M6" si="1">C5+B6</f>
        <v>5200.9997100000001</v>
      </c>
      <c r="D6" s="332">
        <f t="shared" si="1"/>
        <v>8017.2929199999999</v>
      </c>
      <c r="E6" s="332">
        <f t="shared" si="1"/>
        <v>10534.951440000001</v>
      </c>
      <c r="F6" s="332">
        <f t="shared" si="1"/>
        <v>13147.014300000001</v>
      </c>
      <c r="G6" s="332">
        <f t="shared" si="1"/>
        <v>15807.241020000001</v>
      </c>
      <c r="H6" s="332">
        <f t="shared" si="1"/>
        <v>18918.051640000001</v>
      </c>
      <c r="I6" s="332">
        <f t="shared" si="1"/>
        <v>21298.847390000003</v>
      </c>
      <c r="J6" s="332">
        <f t="shared" si="1"/>
        <v>23946.172260000003</v>
      </c>
      <c r="K6" s="332">
        <f t="shared" si="1"/>
        <v>26595.117420000002</v>
      </c>
      <c r="L6" s="332">
        <f t="shared" si="1"/>
        <v>29773.162760000003</v>
      </c>
      <c r="M6" s="332">
        <f t="shared" si="1"/>
        <v>29773.162760000003</v>
      </c>
    </row>
    <row r="7" spans="1:13" ht="14.4" customHeight="1" x14ac:dyDescent="0.3">
      <c r="A7" s="331" t="s">
        <v>126</v>
      </c>
      <c r="B7" s="331">
        <v>67.563000000000002</v>
      </c>
      <c r="C7" s="331">
        <v>185.751</v>
      </c>
      <c r="D7" s="331">
        <v>338.03699999999998</v>
      </c>
      <c r="E7" s="331">
        <v>521.779</v>
      </c>
      <c r="F7" s="331">
        <v>722.41800000000001</v>
      </c>
      <c r="G7" s="331">
        <v>858.74400000000003</v>
      </c>
      <c r="H7" s="331">
        <v>1066.2539999999999</v>
      </c>
      <c r="I7" s="331">
        <v>1191.1769999999999</v>
      </c>
      <c r="J7" s="331">
        <v>1272.627</v>
      </c>
      <c r="K7" s="331">
        <v>1385.146</v>
      </c>
      <c r="L7" s="331">
        <v>1532.008</v>
      </c>
      <c r="M7" s="331"/>
    </row>
    <row r="8" spans="1:13" ht="14.4" customHeight="1" x14ac:dyDescent="0.3">
      <c r="A8" s="331" t="s">
        <v>99</v>
      </c>
      <c r="B8" s="332">
        <f>B7*30</f>
        <v>2026.89</v>
      </c>
      <c r="C8" s="332">
        <f t="shared" ref="C8:M8" si="2">C7*30</f>
        <v>5572.53</v>
      </c>
      <c r="D8" s="332">
        <f t="shared" si="2"/>
        <v>10141.109999999999</v>
      </c>
      <c r="E8" s="332">
        <f t="shared" si="2"/>
        <v>15653.369999999999</v>
      </c>
      <c r="F8" s="332">
        <f t="shared" si="2"/>
        <v>21672.54</v>
      </c>
      <c r="G8" s="332">
        <f t="shared" si="2"/>
        <v>25762.32</v>
      </c>
      <c r="H8" s="332">
        <f t="shared" si="2"/>
        <v>31987.619999999995</v>
      </c>
      <c r="I8" s="332">
        <f t="shared" si="2"/>
        <v>35735.31</v>
      </c>
      <c r="J8" s="332">
        <f t="shared" si="2"/>
        <v>38178.81</v>
      </c>
      <c r="K8" s="332">
        <f t="shared" si="2"/>
        <v>41554.379999999997</v>
      </c>
      <c r="L8" s="332">
        <f t="shared" si="2"/>
        <v>45960.24</v>
      </c>
      <c r="M8" s="332">
        <f t="shared" si="2"/>
        <v>0</v>
      </c>
    </row>
    <row r="9" spans="1:13" ht="14.4" customHeight="1" x14ac:dyDescent="0.3">
      <c r="A9" s="331" t="s">
        <v>127</v>
      </c>
      <c r="B9" s="331">
        <v>18248.989999999998</v>
      </c>
      <c r="C9" s="331">
        <v>16173.97</v>
      </c>
      <c r="D9" s="331">
        <v>19573.309999999998</v>
      </c>
      <c r="E9" s="331">
        <v>26234.319999999996</v>
      </c>
      <c r="F9" s="331">
        <v>19268</v>
      </c>
      <c r="G9" s="331">
        <v>16451.64</v>
      </c>
      <c r="H9" s="331">
        <v>7913</v>
      </c>
      <c r="I9" s="331">
        <v>10528.34</v>
      </c>
      <c r="J9" s="331">
        <v>16076</v>
      </c>
      <c r="K9" s="331">
        <v>24683.65</v>
      </c>
      <c r="L9" s="331">
        <v>21245.97</v>
      </c>
      <c r="M9" s="331">
        <v>0</v>
      </c>
    </row>
    <row r="10" spans="1:13" ht="14.4" customHeight="1" x14ac:dyDescent="0.3">
      <c r="A10" s="331" t="s">
        <v>100</v>
      </c>
      <c r="B10" s="332">
        <f>B9/1000</f>
        <v>18.248989999999999</v>
      </c>
      <c r="C10" s="332">
        <f t="shared" ref="C10:M10" si="3">C9/1000+B10</f>
        <v>34.422960000000003</v>
      </c>
      <c r="D10" s="332">
        <f t="shared" si="3"/>
        <v>53.996270000000003</v>
      </c>
      <c r="E10" s="332">
        <f t="shared" si="3"/>
        <v>80.230590000000007</v>
      </c>
      <c r="F10" s="332">
        <f t="shared" si="3"/>
        <v>99.498590000000007</v>
      </c>
      <c r="G10" s="332">
        <f t="shared" si="3"/>
        <v>115.95023</v>
      </c>
      <c r="H10" s="332">
        <f t="shared" si="3"/>
        <v>123.86323</v>
      </c>
      <c r="I10" s="332">
        <f t="shared" si="3"/>
        <v>134.39157</v>
      </c>
      <c r="J10" s="332">
        <f t="shared" si="3"/>
        <v>150.46756999999999</v>
      </c>
      <c r="K10" s="332">
        <f t="shared" si="3"/>
        <v>175.15122</v>
      </c>
      <c r="L10" s="332">
        <f t="shared" si="3"/>
        <v>196.39718999999999</v>
      </c>
      <c r="M10" s="332">
        <f t="shared" si="3"/>
        <v>196.39718999999999</v>
      </c>
    </row>
    <row r="11" spans="1:13" ht="14.4" customHeight="1" x14ac:dyDescent="0.3">
      <c r="A11" s="327"/>
      <c r="B11" s="327" t="s">
        <v>116</v>
      </c>
      <c r="C11" s="327">
        <f ca="1">IF(MONTH(TODAY())=1,12,MONTH(TODAY())-1)</f>
        <v>11</v>
      </c>
      <c r="D11" s="327"/>
      <c r="E11" s="327"/>
      <c r="F11" s="327"/>
      <c r="G11" s="327"/>
      <c r="H11" s="327"/>
      <c r="I11" s="327"/>
      <c r="J11" s="327"/>
      <c r="K11" s="327"/>
      <c r="L11" s="327"/>
      <c r="M11" s="327"/>
    </row>
    <row r="12" spans="1:13" ht="14.4" customHeight="1" x14ac:dyDescent="0.3">
      <c r="A12" s="327">
        <v>0</v>
      </c>
      <c r="B12" s="330">
        <f>IF(ISERROR(HI!F15),#REF!,HI!F15)</f>
        <v>1.3521651907203331</v>
      </c>
      <c r="C12" s="327"/>
      <c r="D12" s="327"/>
      <c r="E12" s="327"/>
      <c r="F12" s="327"/>
      <c r="G12" s="327"/>
      <c r="H12" s="327"/>
      <c r="I12" s="327"/>
      <c r="J12" s="327"/>
      <c r="K12" s="327"/>
      <c r="L12" s="327"/>
      <c r="M12" s="327"/>
    </row>
    <row r="13" spans="1:13" ht="14.4" customHeight="1" x14ac:dyDescent="0.3">
      <c r="A13" s="327">
        <v>1</v>
      </c>
      <c r="B13" s="330">
        <f>IF(ISERROR(HI!F15),#REF!,HI!F15)</f>
        <v>1.3521651907203331</v>
      </c>
      <c r="C13" s="327"/>
      <c r="D13" s="327"/>
      <c r="E13" s="327"/>
      <c r="F13" s="327"/>
      <c r="G13" s="327"/>
      <c r="H13" s="327"/>
      <c r="I13" s="327"/>
      <c r="J13" s="327"/>
      <c r="K13" s="327"/>
      <c r="L13" s="327"/>
      <c r="M13" s="327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254" bestFit="1" customWidth="1"/>
    <col min="2" max="2" width="12.77734375" style="254" bestFit="1" customWidth="1"/>
    <col min="3" max="3" width="13.6640625" style="254" bestFit="1" customWidth="1"/>
    <col min="4" max="15" width="7.77734375" style="254" bestFit="1" customWidth="1"/>
    <col min="16" max="16" width="8.88671875" style="254" customWidth="1"/>
    <col min="17" max="17" width="6.6640625" style="254" bestFit="1" customWidth="1"/>
    <col min="18" max="16384" width="8.88671875" style="254"/>
  </cols>
  <sheetData>
    <row r="1" spans="1:17" s="333" customFormat="1" ht="18.600000000000001" customHeight="1" thickBot="1" x14ac:dyDescent="0.4">
      <c r="A1" s="490" t="s">
        <v>313</v>
      </c>
      <c r="B1" s="490"/>
      <c r="C1" s="490"/>
      <c r="D1" s="490"/>
      <c r="E1" s="490"/>
      <c r="F1" s="490"/>
      <c r="G1" s="490"/>
      <c r="H1" s="481"/>
      <c r="I1" s="481"/>
      <c r="J1" s="481"/>
      <c r="K1" s="481"/>
      <c r="L1" s="481"/>
      <c r="M1" s="481"/>
      <c r="N1" s="481"/>
      <c r="O1" s="481"/>
      <c r="P1" s="481"/>
      <c r="Q1" s="481"/>
    </row>
    <row r="2" spans="1:17" s="333" customFormat="1" ht="14.4" customHeight="1" thickBot="1" x14ac:dyDescent="0.3">
      <c r="A2" s="382" t="s">
        <v>310</v>
      </c>
      <c r="B2" s="334"/>
      <c r="C2" s="334"/>
      <c r="D2" s="334"/>
      <c r="E2" s="334"/>
      <c r="F2" s="334"/>
      <c r="G2" s="334"/>
      <c r="H2" s="334"/>
      <c r="I2" s="334"/>
      <c r="J2" s="334"/>
      <c r="K2" s="334"/>
      <c r="L2" s="334"/>
      <c r="M2" s="334"/>
      <c r="N2" s="334"/>
      <c r="O2" s="334"/>
      <c r="P2" s="334"/>
      <c r="Q2" s="334"/>
    </row>
    <row r="3" spans="1:17" ht="14.4" customHeight="1" x14ac:dyDescent="0.3">
      <c r="A3" s="101"/>
      <c r="B3" s="491" t="s">
        <v>29</v>
      </c>
      <c r="C3" s="492"/>
      <c r="D3" s="492"/>
      <c r="E3" s="492"/>
      <c r="F3" s="492"/>
      <c r="G3" s="492"/>
      <c r="H3" s="492"/>
      <c r="I3" s="492"/>
      <c r="J3" s="492"/>
      <c r="K3" s="492"/>
      <c r="L3" s="492"/>
      <c r="M3" s="492"/>
      <c r="N3" s="492"/>
      <c r="O3" s="492"/>
      <c r="P3" s="263"/>
      <c r="Q3" s="265"/>
    </row>
    <row r="4" spans="1:17" ht="14.4" customHeight="1" x14ac:dyDescent="0.3">
      <c r="A4" s="102"/>
      <c r="B4" s="24">
        <v>2016</v>
      </c>
      <c r="C4" s="264" t="s">
        <v>30</v>
      </c>
      <c r="D4" s="242" t="s">
        <v>285</v>
      </c>
      <c r="E4" s="242" t="s">
        <v>286</v>
      </c>
      <c r="F4" s="242" t="s">
        <v>287</v>
      </c>
      <c r="G4" s="242" t="s">
        <v>288</v>
      </c>
      <c r="H4" s="242" t="s">
        <v>289</v>
      </c>
      <c r="I4" s="242" t="s">
        <v>290</v>
      </c>
      <c r="J4" s="242" t="s">
        <v>291</v>
      </c>
      <c r="K4" s="242" t="s">
        <v>292</v>
      </c>
      <c r="L4" s="242" t="s">
        <v>293</v>
      </c>
      <c r="M4" s="242" t="s">
        <v>294</v>
      </c>
      <c r="N4" s="242" t="s">
        <v>295</v>
      </c>
      <c r="O4" s="242" t="s">
        <v>296</v>
      </c>
      <c r="P4" s="493" t="s">
        <v>3</v>
      </c>
      <c r="Q4" s="494"/>
    </row>
    <row r="5" spans="1:17" ht="14.4" customHeight="1" thickBot="1" x14ac:dyDescent="0.35">
      <c r="A5" s="103"/>
      <c r="B5" s="25" t="s">
        <v>31</v>
      </c>
      <c r="C5" s="26" t="s">
        <v>31</v>
      </c>
      <c r="D5" s="26" t="s">
        <v>32</v>
      </c>
      <c r="E5" s="26" t="s">
        <v>32</v>
      </c>
      <c r="F5" s="26" t="s">
        <v>32</v>
      </c>
      <c r="G5" s="26" t="s">
        <v>32</v>
      </c>
      <c r="H5" s="26" t="s">
        <v>32</v>
      </c>
      <c r="I5" s="26" t="s">
        <v>32</v>
      </c>
      <c r="J5" s="26" t="s">
        <v>32</v>
      </c>
      <c r="K5" s="26" t="s">
        <v>32</v>
      </c>
      <c r="L5" s="26" t="s">
        <v>32</v>
      </c>
      <c r="M5" s="26" t="s">
        <v>32</v>
      </c>
      <c r="N5" s="26" t="s">
        <v>32</v>
      </c>
      <c r="O5" s="26" t="s">
        <v>32</v>
      </c>
      <c r="P5" s="26" t="s">
        <v>32</v>
      </c>
      <c r="Q5" s="27" t="s">
        <v>33</v>
      </c>
    </row>
    <row r="6" spans="1:17" ht="14.4" customHeight="1" x14ac:dyDescent="0.3">
      <c r="A6" s="18" t="s">
        <v>34</v>
      </c>
      <c r="B6" s="52">
        <v>0</v>
      </c>
      <c r="C6" s="53">
        <v>0</v>
      </c>
      <c r="D6" s="53">
        <v>0</v>
      </c>
      <c r="E6" s="53">
        <v>0</v>
      </c>
      <c r="F6" s="53">
        <v>0</v>
      </c>
      <c r="G6" s="53">
        <v>0</v>
      </c>
      <c r="H6" s="53">
        <v>0</v>
      </c>
      <c r="I6" s="53">
        <v>0</v>
      </c>
      <c r="J6" s="53">
        <v>0</v>
      </c>
      <c r="K6" s="53">
        <v>0</v>
      </c>
      <c r="L6" s="53">
        <v>0</v>
      </c>
      <c r="M6" s="53">
        <v>0</v>
      </c>
      <c r="N6" s="53">
        <v>0</v>
      </c>
      <c r="O6" s="53">
        <v>0</v>
      </c>
      <c r="P6" s="54">
        <v>0</v>
      </c>
      <c r="Q6" s="188" t="s">
        <v>311</v>
      </c>
    </row>
    <row r="7" spans="1:17" ht="14.4" customHeight="1" x14ac:dyDescent="0.3">
      <c r="A7" s="19" t="s">
        <v>35</v>
      </c>
      <c r="B7" s="55">
        <v>2523.3687308107801</v>
      </c>
      <c r="C7" s="56">
        <v>210.28072756756501</v>
      </c>
      <c r="D7" s="56">
        <v>251.62970999999999</v>
      </c>
      <c r="E7" s="56">
        <v>239.96292</v>
      </c>
      <c r="F7" s="56">
        <v>214.66650999999999</v>
      </c>
      <c r="G7" s="56">
        <v>179.73211000000001</v>
      </c>
      <c r="H7" s="56">
        <v>165.94983999999999</v>
      </c>
      <c r="I7" s="56">
        <v>224.52683999999999</v>
      </c>
      <c r="J7" s="56">
        <v>135.65034</v>
      </c>
      <c r="K7" s="56">
        <v>103.3343</v>
      </c>
      <c r="L7" s="56">
        <v>178.42876999999999</v>
      </c>
      <c r="M7" s="56">
        <v>201.1472</v>
      </c>
      <c r="N7" s="56">
        <v>247.06645</v>
      </c>
      <c r="O7" s="56">
        <v>0</v>
      </c>
      <c r="P7" s="57">
        <v>2142.0949900000001</v>
      </c>
      <c r="Q7" s="189">
        <v>0.92607587216499998</v>
      </c>
    </row>
    <row r="8" spans="1:17" ht="14.4" customHeight="1" x14ac:dyDescent="0.3">
      <c r="A8" s="19" t="s">
        <v>36</v>
      </c>
      <c r="B8" s="55">
        <v>107.816354531787</v>
      </c>
      <c r="C8" s="56">
        <v>8.9846962109819994</v>
      </c>
      <c r="D8" s="56">
        <v>12</v>
      </c>
      <c r="E8" s="56">
        <v>8</v>
      </c>
      <c r="F8" s="56">
        <v>6</v>
      </c>
      <c r="G8" s="56">
        <v>10</v>
      </c>
      <c r="H8" s="56">
        <v>8</v>
      </c>
      <c r="I8" s="56">
        <v>0</v>
      </c>
      <c r="J8" s="56">
        <v>0</v>
      </c>
      <c r="K8" s="56">
        <v>19.05</v>
      </c>
      <c r="L8" s="56">
        <v>61.53</v>
      </c>
      <c r="M8" s="56">
        <v>24.1</v>
      </c>
      <c r="N8" s="56">
        <v>14.92</v>
      </c>
      <c r="O8" s="56">
        <v>0</v>
      </c>
      <c r="P8" s="57">
        <v>163.6</v>
      </c>
      <c r="Q8" s="189">
        <v>1.6553400274729999</v>
      </c>
    </row>
    <row r="9" spans="1:17" ht="14.4" customHeight="1" x14ac:dyDescent="0.3">
      <c r="A9" s="19" t="s">
        <v>37</v>
      </c>
      <c r="B9" s="55">
        <v>797.21583596467804</v>
      </c>
      <c r="C9" s="56">
        <v>66.434652997056006</v>
      </c>
      <c r="D9" s="56">
        <v>55.734749999999998</v>
      </c>
      <c r="E9" s="56">
        <v>66.015929999999997</v>
      </c>
      <c r="F9" s="56">
        <v>90.096729999999994</v>
      </c>
      <c r="G9" s="56">
        <v>35.88655</v>
      </c>
      <c r="H9" s="56">
        <v>65.480440000000002</v>
      </c>
      <c r="I9" s="56">
        <v>67.035929999999993</v>
      </c>
      <c r="J9" s="56">
        <v>62.035040000000002</v>
      </c>
      <c r="K9" s="56">
        <v>54.210299999999997</v>
      </c>
      <c r="L9" s="56">
        <v>65.36627</v>
      </c>
      <c r="M9" s="56">
        <v>54.180619999999998</v>
      </c>
      <c r="N9" s="56">
        <v>79.344499999999002</v>
      </c>
      <c r="O9" s="56">
        <v>0</v>
      </c>
      <c r="P9" s="57">
        <v>695.38706000000002</v>
      </c>
      <c r="Q9" s="189">
        <v>0.951566729148</v>
      </c>
    </row>
    <row r="10" spans="1:17" ht="14.4" customHeight="1" x14ac:dyDescent="0.3">
      <c r="A10" s="19" t="s">
        <v>38</v>
      </c>
      <c r="B10" s="55">
        <v>985.11807385203599</v>
      </c>
      <c r="C10" s="56">
        <v>82.093172821002995</v>
      </c>
      <c r="D10" s="56">
        <v>76.468940000000003</v>
      </c>
      <c r="E10" s="56">
        <v>77.642949999999999</v>
      </c>
      <c r="F10" s="56">
        <v>87.754000000000005</v>
      </c>
      <c r="G10" s="56">
        <v>84.773009999999999</v>
      </c>
      <c r="H10" s="56">
        <v>85.537660000000002</v>
      </c>
      <c r="I10" s="56">
        <v>90.242040000000003</v>
      </c>
      <c r="J10" s="56">
        <v>77.883420000000001</v>
      </c>
      <c r="K10" s="56">
        <v>68.284769999999995</v>
      </c>
      <c r="L10" s="56">
        <v>63.209000000000003</v>
      </c>
      <c r="M10" s="56">
        <v>81.469579999999993</v>
      </c>
      <c r="N10" s="56">
        <v>81.728009999999003</v>
      </c>
      <c r="O10" s="56">
        <v>0</v>
      </c>
      <c r="P10" s="57">
        <v>874.99338</v>
      </c>
      <c r="Q10" s="189">
        <v>0.96895819705599995</v>
      </c>
    </row>
    <row r="11" spans="1:17" ht="14.4" customHeight="1" x14ac:dyDescent="0.3">
      <c r="A11" s="19" t="s">
        <v>39</v>
      </c>
      <c r="B11" s="55">
        <v>426.13908008448902</v>
      </c>
      <c r="C11" s="56">
        <v>35.511590007039999</v>
      </c>
      <c r="D11" s="56">
        <v>30.196149999999999</v>
      </c>
      <c r="E11" s="56">
        <v>41.386270000000003</v>
      </c>
      <c r="F11" s="56">
        <v>26.83907</v>
      </c>
      <c r="G11" s="56">
        <v>26.231359999999999</v>
      </c>
      <c r="H11" s="56">
        <v>48.611490000000003</v>
      </c>
      <c r="I11" s="56">
        <v>30.395230000000002</v>
      </c>
      <c r="J11" s="56">
        <v>31.444929999999999</v>
      </c>
      <c r="K11" s="56">
        <v>28.749140000000001</v>
      </c>
      <c r="L11" s="56">
        <v>26.816770000000002</v>
      </c>
      <c r="M11" s="56">
        <v>53.605289999999997</v>
      </c>
      <c r="N11" s="56">
        <v>27.004549999999998</v>
      </c>
      <c r="O11" s="56">
        <v>0</v>
      </c>
      <c r="P11" s="57">
        <v>371.28025000000002</v>
      </c>
      <c r="Q11" s="189">
        <v>0.95047138112600005</v>
      </c>
    </row>
    <row r="12" spans="1:17" ht="14.4" customHeight="1" x14ac:dyDescent="0.3">
      <c r="A12" s="19" t="s">
        <v>40</v>
      </c>
      <c r="B12" s="55">
        <v>11.527803347661999</v>
      </c>
      <c r="C12" s="56">
        <v>0.96065027897099997</v>
      </c>
      <c r="D12" s="56">
        <v>1.19103</v>
      </c>
      <c r="E12" s="56">
        <v>2.0720299999999998</v>
      </c>
      <c r="F12" s="56">
        <v>1.0186999999999999</v>
      </c>
      <c r="G12" s="56">
        <v>0.48720000000000002</v>
      </c>
      <c r="H12" s="56">
        <v>1.78101</v>
      </c>
      <c r="I12" s="56">
        <v>0.1275</v>
      </c>
      <c r="J12" s="56">
        <v>2.1183000000000001</v>
      </c>
      <c r="K12" s="56">
        <v>0.34339999999999998</v>
      </c>
      <c r="L12" s="56">
        <v>2.3693900000000001</v>
      </c>
      <c r="M12" s="56">
        <v>0.56857000000000002</v>
      </c>
      <c r="N12" s="56">
        <v>1.8940600000000001</v>
      </c>
      <c r="O12" s="56">
        <v>0</v>
      </c>
      <c r="P12" s="57">
        <v>13.97119</v>
      </c>
      <c r="Q12" s="189">
        <v>1.322133777109</v>
      </c>
    </row>
    <row r="13" spans="1:17" ht="14.4" customHeight="1" x14ac:dyDescent="0.3">
      <c r="A13" s="19" t="s">
        <v>41</v>
      </c>
      <c r="B13" s="55">
        <v>327.10676939856398</v>
      </c>
      <c r="C13" s="56">
        <v>27.258897449879999</v>
      </c>
      <c r="D13" s="56">
        <v>28.481269999999999</v>
      </c>
      <c r="E13" s="56">
        <v>15.92778</v>
      </c>
      <c r="F13" s="56">
        <v>34.211150000000004</v>
      </c>
      <c r="G13" s="56">
        <v>35.683779999999999</v>
      </c>
      <c r="H13" s="56">
        <v>32.02807</v>
      </c>
      <c r="I13" s="56">
        <v>36.662289999999999</v>
      </c>
      <c r="J13" s="56">
        <v>29.974699999999999</v>
      </c>
      <c r="K13" s="56">
        <v>33.849170000000001</v>
      </c>
      <c r="L13" s="56">
        <v>29.470050000000001</v>
      </c>
      <c r="M13" s="56">
        <v>25.770589999999999</v>
      </c>
      <c r="N13" s="56">
        <v>31.537310000000002</v>
      </c>
      <c r="O13" s="56">
        <v>0</v>
      </c>
      <c r="P13" s="57">
        <v>333.59616</v>
      </c>
      <c r="Q13" s="189">
        <v>1.1125513675709999</v>
      </c>
    </row>
    <row r="14" spans="1:17" ht="14.4" customHeight="1" x14ac:dyDescent="0.3">
      <c r="A14" s="19" t="s">
        <v>42</v>
      </c>
      <c r="B14" s="55">
        <v>907.07635588380799</v>
      </c>
      <c r="C14" s="56">
        <v>75.589696323650003</v>
      </c>
      <c r="D14" s="56">
        <v>119.39700000000001</v>
      </c>
      <c r="E14" s="56">
        <v>90.427999999999997</v>
      </c>
      <c r="F14" s="56">
        <v>97.64</v>
      </c>
      <c r="G14" s="56">
        <v>75.215999999999994</v>
      </c>
      <c r="H14" s="56">
        <v>59.838999999999999</v>
      </c>
      <c r="I14" s="56">
        <v>52.984999999999999</v>
      </c>
      <c r="J14" s="56">
        <v>48.026000000000003</v>
      </c>
      <c r="K14" s="56">
        <v>49.927</v>
      </c>
      <c r="L14" s="56">
        <v>53.151000000000003</v>
      </c>
      <c r="M14" s="56">
        <v>79.600999999999999</v>
      </c>
      <c r="N14" s="56">
        <v>90.254999999999001</v>
      </c>
      <c r="O14" s="56">
        <v>0</v>
      </c>
      <c r="P14" s="57">
        <v>816.46500000000003</v>
      </c>
      <c r="Q14" s="189">
        <v>0.98193397406000005</v>
      </c>
    </row>
    <row r="15" spans="1:17" ht="14.4" customHeight="1" x14ac:dyDescent="0.3">
      <c r="A15" s="19" t="s">
        <v>43</v>
      </c>
      <c r="B15" s="55">
        <v>0</v>
      </c>
      <c r="C15" s="56">
        <v>0</v>
      </c>
      <c r="D15" s="56">
        <v>0</v>
      </c>
      <c r="E15" s="56">
        <v>0</v>
      </c>
      <c r="F15" s="56">
        <v>0</v>
      </c>
      <c r="G15" s="56">
        <v>0</v>
      </c>
      <c r="H15" s="56">
        <v>0</v>
      </c>
      <c r="I15" s="56">
        <v>0</v>
      </c>
      <c r="J15" s="56">
        <v>0</v>
      </c>
      <c r="K15" s="56">
        <v>0</v>
      </c>
      <c r="L15" s="56">
        <v>0</v>
      </c>
      <c r="M15" s="56">
        <v>0</v>
      </c>
      <c r="N15" s="56">
        <v>0</v>
      </c>
      <c r="O15" s="56">
        <v>0</v>
      </c>
      <c r="P15" s="57">
        <v>0</v>
      </c>
      <c r="Q15" s="189" t="s">
        <v>311</v>
      </c>
    </row>
    <row r="16" spans="1:17" ht="14.4" customHeight="1" x14ac:dyDescent="0.3">
      <c r="A16" s="19" t="s">
        <v>44</v>
      </c>
      <c r="B16" s="55">
        <v>0</v>
      </c>
      <c r="C16" s="56">
        <v>0</v>
      </c>
      <c r="D16" s="56">
        <v>0</v>
      </c>
      <c r="E16" s="56">
        <v>0</v>
      </c>
      <c r="F16" s="56">
        <v>0</v>
      </c>
      <c r="G16" s="56">
        <v>0</v>
      </c>
      <c r="H16" s="56">
        <v>0</v>
      </c>
      <c r="I16" s="56">
        <v>0</v>
      </c>
      <c r="J16" s="56">
        <v>0</v>
      </c>
      <c r="K16" s="56">
        <v>0</v>
      </c>
      <c r="L16" s="56">
        <v>0</v>
      </c>
      <c r="M16" s="56">
        <v>0</v>
      </c>
      <c r="N16" s="56">
        <v>0</v>
      </c>
      <c r="O16" s="56">
        <v>0</v>
      </c>
      <c r="P16" s="57">
        <v>0</v>
      </c>
      <c r="Q16" s="189" t="s">
        <v>311</v>
      </c>
    </row>
    <row r="17" spans="1:17" ht="14.4" customHeight="1" x14ac:dyDescent="0.3">
      <c r="A17" s="19" t="s">
        <v>45</v>
      </c>
      <c r="B17" s="55">
        <v>187.679082547956</v>
      </c>
      <c r="C17" s="56">
        <v>15.639923545663001</v>
      </c>
      <c r="D17" s="56">
        <v>11.88475</v>
      </c>
      <c r="E17" s="56">
        <v>25.475490000000001</v>
      </c>
      <c r="F17" s="56">
        <v>16.332519999999999</v>
      </c>
      <c r="G17" s="56">
        <v>10.42525</v>
      </c>
      <c r="H17" s="56">
        <v>10.439349999999999</v>
      </c>
      <c r="I17" s="56">
        <v>11.557510000000001</v>
      </c>
      <c r="J17" s="56">
        <v>16.975439999999999</v>
      </c>
      <c r="K17" s="56">
        <v>6.11097</v>
      </c>
      <c r="L17" s="56">
        <v>75.742310000000003</v>
      </c>
      <c r="M17" s="56">
        <v>25.355049999999999</v>
      </c>
      <c r="N17" s="56">
        <v>11.412419999999999</v>
      </c>
      <c r="O17" s="56">
        <v>0</v>
      </c>
      <c r="P17" s="57">
        <v>221.71106</v>
      </c>
      <c r="Q17" s="189">
        <v>1.2887243885969999</v>
      </c>
    </row>
    <row r="18" spans="1:17" ht="14.4" customHeight="1" x14ac:dyDescent="0.3">
      <c r="A18" s="19" t="s">
        <v>46</v>
      </c>
      <c r="B18" s="55">
        <v>0</v>
      </c>
      <c r="C18" s="56">
        <v>0</v>
      </c>
      <c r="D18" s="56">
        <v>1.1719999999999999</v>
      </c>
      <c r="E18" s="56">
        <v>2.4700000000000002</v>
      </c>
      <c r="F18" s="56">
        <v>6.6079999999999997</v>
      </c>
      <c r="G18" s="56">
        <v>4.7430000000000003</v>
      </c>
      <c r="H18" s="56">
        <v>0.14000000000000001</v>
      </c>
      <c r="I18" s="56">
        <v>8.2479999999999993</v>
      </c>
      <c r="J18" s="56">
        <v>0</v>
      </c>
      <c r="K18" s="56">
        <v>0</v>
      </c>
      <c r="L18" s="56">
        <v>8.8740000000000006</v>
      </c>
      <c r="M18" s="56">
        <v>19.963460000000001</v>
      </c>
      <c r="N18" s="56">
        <v>0.77999999999900005</v>
      </c>
      <c r="O18" s="56">
        <v>0</v>
      </c>
      <c r="P18" s="57">
        <v>52.998460000000001</v>
      </c>
      <c r="Q18" s="189" t="s">
        <v>311</v>
      </c>
    </row>
    <row r="19" spans="1:17" ht="14.4" customHeight="1" x14ac:dyDescent="0.3">
      <c r="A19" s="19" t="s">
        <v>47</v>
      </c>
      <c r="B19" s="55">
        <v>1077.8960293063601</v>
      </c>
      <c r="C19" s="56">
        <v>89.824669108863006</v>
      </c>
      <c r="D19" s="56">
        <v>89.105599999999995</v>
      </c>
      <c r="E19" s="56">
        <v>74.858549999999994</v>
      </c>
      <c r="F19" s="56">
        <v>87.926469999999995</v>
      </c>
      <c r="G19" s="56">
        <v>86.687299999999993</v>
      </c>
      <c r="H19" s="56">
        <v>86.146339999999995</v>
      </c>
      <c r="I19" s="56">
        <v>86.296629999999993</v>
      </c>
      <c r="J19" s="56">
        <v>80.098129999999998</v>
      </c>
      <c r="K19" s="56">
        <v>77.623869999999997</v>
      </c>
      <c r="L19" s="56">
        <v>85.799300000000002</v>
      </c>
      <c r="M19" s="56">
        <v>78.54871</v>
      </c>
      <c r="N19" s="56">
        <v>90.304029999999003</v>
      </c>
      <c r="O19" s="56">
        <v>0</v>
      </c>
      <c r="P19" s="57">
        <v>923.39493000000004</v>
      </c>
      <c r="Q19" s="189">
        <v>0.93454275389100006</v>
      </c>
    </row>
    <row r="20" spans="1:17" ht="14.4" customHeight="1" x14ac:dyDescent="0.3">
      <c r="A20" s="19" t="s">
        <v>48</v>
      </c>
      <c r="B20" s="55">
        <v>23762.0021452213</v>
      </c>
      <c r="C20" s="56">
        <v>1980.16684543511</v>
      </c>
      <c r="D20" s="56">
        <v>1932.5562399999999</v>
      </c>
      <c r="E20" s="56">
        <v>1886.4953399999999</v>
      </c>
      <c r="F20" s="56">
        <v>2114.1214300000001</v>
      </c>
      <c r="G20" s="56">
        <v>1915.39402</v>
      </c>
      <c r="H20" s="56">
        <v>2017.8746599999999</v>
      </c>
      <c r="I20" s="56">
        <v>2020.3674599999999</v>
      </c>
      <c r="J20" s="56">
        <v>2592.1136200000001</v>
      </c>
      <c r="K20" s="56">
        <v>1909.43283</v>
      </c>
      <c r="L20" s="56">
        <v>1939.95001</v>
      </c>
      <c r="M20" s="56">
        <v>1970.1000899999999</v>
      </c>
      <c r="N20" s="56">
        <v>2460.8635100000001</v>
      </c>
      <c r="O20" s="56">
        <v>0</v>
      </c>
      <c r="P20" s="57">
        <v>22759.269209999999</v>
      </c>
      <c r="Q20" s="189">
        <v>1.044873808692</v>
      </c>
    </row>
    <row r="21" spans="1:17" ht="14.4" customHeight="1" x14ac:dyDescent="0.3">
      <c r="A21" s="20" t="s">
        <v>49</v>
      </c>
      <c r="B21" s="55">
        <v>337.00077822050298</v>
      </c>
      <c r="C21" s="56">
        <v>28.083398185042</v>
      </c>
      <c r="D21" s="56">
        <v>28.084</v>
      </c>
      <c r="E21" s="56">
        <v>28.084</v>
      </c>
      <c r="F21" s="56">
        <v>28.084</v>
      </c>
      <c r="G21" s="56">
        <v>28.084</v>
      </c>
      <c r="H21" s="56">
        <v>29.63</v>
      </c>
      <c r="I21" s="56">
        <v>29.63</v>
      </c>
      <c r="J21" s="56">
        <v>29.63</v>
      </c>
      <c r="K21" s="56">
        <v>29.63</v>
      </c>
      <c r="L21" s="56">
        <v>29.63</v>
      </c>
      <c r="M21" s="56">
        <v>29.63</v>
      </c>
      <c r="N21" s="56">
        <v>29.63</v>
      </c>
      <c r="O21" s="56">
        <v>0</v>
      </c>
      <c r="P21" s="57">
        <v>319.74599999999998</v>
      </c>
      <c r="Q21" s="189">
        <v>1.0350534500940001</v>
      </c>
    </row>
    <row r="22" spans="1:17" ht="14.4" customHeight="1" x14ac:dyDescent="0.3">
      <c r="A22" s="19" t="s">
        <v>50</v>
      </c>
      <c r="B22" s="55">
        <v>0</v>
      </c>
      <c r="C22" s="56">
        <v>0</v>
      </c>
      <c r="D22" s="56">
        <v>0</v>
      </c>
      <c r="E22" s="56">
        <v>0</v>
      </c>
      <c r="F22" s="56">
        <v>0</v>
      </c>
      <c r="G22" s="56">
        <v>3.63</v>
      </c>
      <c r="H22" s="56">
        <v>0</v>
      </c>
      <c r="I22" s="56">
        <v>0</v>
      </c>
      <c r="J22" s="56">
        <v>4.5617000000000001</v>
      </c>
      <c r="K22" s="56">
        <v>0</v>
      </c>
      <c r="L22" s="56">
        <v>17.859000000000002</v>
      </c>
      <c r="M22" s="56">
        <v>0</v>
      </c>
      <c r="N22" s="56">
        <v>9.6999999999989992</v>
      </c>
      <c r="O22" s="56">
        <v>0</v>
      </c>
      <c r="P22" s="57">
        <v>35.750700000000002</v>
      </c>
      <c r="Q22" s="189" t="s">
        <v>311</v>
      </c>
    </row>
    <row r="23" spans="1:17" ht="14.4" customHeight="1" x14ac:dyDescent="0.3">
      <c r="A23" s="20" t="s">
        <v>51</v>
      </c>
      <c r="B23" s="55">
        <v>0</v>
      </c>
      <c r="C23" s="56">
        <v>0</v>
      </c>
      <c r="D23" s="56">
        <v>0</v>
      </c>
      <c r="E23" s="56">
        <v>0</v>
      </c>
      <c r="F23" s="56">
        <v>0</v>
      </c>
      <c r="G23" s="56">
        <v>0</v>
      </c>
      <c r="H23" s="56">
        <v>0</v>
      </c>
      <c r="I23" s="56">
        <v>0</v>
      </c>
      <c r="J23" s="56">
        <v>0</v>
      </c>
      <c r="K23" s="56">
        <v>0</v>
      </c>
      <c r="L23" s="56">
        <v>0</v>
      </c>
      <c r="M23" s="56">
        <v>0</v>
      </c>
      <c r="N23" s="56">
        <v>0</v>
      </c>
      <c r="O23" s="56">
        <v>0</v>
      </c>
      <c r="P23" s="57">
        <v>0</v>
      </c>
      <c r="Q23" s="189" t="s">
        <v>311</v>
      </c>
    </row>
    <row r="24" spans="1:17" ht="14.4" customHeight="1" x14ac:dyDescent="0.3">
      <c r="A24" s="20" t="s">
        <v>52</v>
      </c>
      <c r="B24" s="55">
        <v>3.6379788070917101E-12</v>
      </c>
      <c r="C24" s="56">
        <v>0</v>
      </c>
      <c r="D24" s="56">
        <v>0.274009999999</v>
      </c>
      <c r="E24" s="56">
        <v>4.0049999999989998</v>
      </c>
      <c r="F24" s="56">
        <v>4.9946299999989998</v>
      </c>
      <c r="G24" s="56">
        <v>20.684940000000001</v>
      </c>
      <c r="H24" s="56">
        <v>0.604999999999</v>
      </c>
      <c r="I24" s="56">
        <v>2.1522899999990002</v>
      </c>
      <c r="J24" s="56">
        <v>0.29899999999900001</v>
      </c>
      <c r="K24" s="56">
        <v>0.25</v>
      </c>
      <c r="L24" s="56">
        <v>9.1289999999999996</v>
      </c>
      <c r="M24" s="56">
        <v>4.9049999999990002</v>
      </c>
      <c r="N24" s="56">
        <v>1.6054999999990001</v>
      </c>
      <c r="O24" s="56">
        <v>0</v>
      </c>
      <c r="P24" s="57">
        <v>48.904369999996</v>
      </c>
      <c r="Q24" s="189"/>
    </row>
    <row r="25" spans="1:17" ht="14.4" customHeight="1" x14ac:dyDescent="0.3">
      <c r="A25" s="21" t="s">
        <v>53</v>
      </c>
      <c r="B25" s="58">
        <v>31449.9470391699</v>
      </c>
      <c r="C25" s="59">
        <v>2620.8289199308301</v>
      </c>
      <c r="D25" s="59">
        <v>2638.1754500000002</v>
      </c>
      <c r="E25" s="59">
        <v>2562.8242599999999</v>
      </c>
      <c r="F25" s="59">
        <v>2816.2932099999998</v>
      </c>
      <c r="G25" s="59">
        <v>2517.65852</v>
      </c>
      <c r="H25" s="59">
        <v>2612.06286</v>
      </c>
      <c r="I25" s="59">
        <v>2660.2267200000001</v>
      </c>
      <c r="J25" s="59">
        <v>3110.8106200000002</v>
      </c>
      <c r="K25" s="59">
        <v>2380.7957500000002</v>
      </c>
      <c r="L25" s="59">
        <v>2647.3248699999999</v>
      </c>
      <c r="M25" s="59">
        <v>2648.9451600000002</v>
      </c>
      <c r="N25" s="59">
        <v>3178.0453400000001</v>
      </c>
      <c r="O25" s="59">
        <v>0</v>
      </c>
      <c r="P25" s="60">
        <v>29773.162759999999</v>
      </c>
      <c r="Q25" s="190">
        <v>1.0327462198749999</v>
      </c>
    </row>
    <row r="26" spans="1:17" ht="14.4" customHeight="1" x14ac:dyDescent="0.3">
      <c r="A26" s="19" t="s">
        <v>54</v>
      </c>
      <c r="B26" s="55">
        <v>4542.6882206764203</v>
      </c>
      <c r="C26" s="56">
        <v>378.55735172303503</v>
      </c>
      <c r="D26" s="56">
        <v>410.31394</v>
      </c>
      <c r="E26" s="56">
        <v>389.96863999999999</v>
      </c>
      <c r="F26" s="56">
        <v>464.52222</v>
      </c>
      <c r="G26" s="56">
        <v>408.03687000000002</v>
      </c>
      <c r="H26" s="56">
        <v>365.70289000000002</v>
      </c>
      <c r="I26" s="56">
        <v>537.36148000000003</v>
      </c>
      <c r="J26" s="56">
        <v>444.00691999999998</v>
      </c>
      <c r="K26" s="56">
        <v>406.74995000000001</v>
      </c>
      <c r="L26" s="56">
        <v>405.29984000000002</v>
      </c>
      <c r="M26" s="56">
        <v>407.77411000000001</v>
      </c>
      <c r="N26" s="56">
        <v>509.72262000000001</v>
      </c>
      <c r="O26" s="56">
        <v>0</v>
      </c>
      <c r="P26" s="57">
        <v>4749.4594800000004</v>
      </c>
      <c r="Q26" s="189">
        <v>1.140564412951</v>
      </c>
    </row>
    <row r="27" spans="1:17" ht="14.4" customHeight="1" x14ac:dyDescent="0.3">
      <c r="A27" s="22" t="s">
        <v>55</v>
      </c>
      <c r="B27" s="58">
        <v>35992.6352598464</v>
      </c>
      <c r="C27" s="59">
        <v>2999.3862716538601</v>
      </c>
      <c r="D27" s="59">
        <v>3048.4893900000002</v>
      </c>
      <c r="E27" s="59">
        <v>2952.7928999999999</v>
      </c>
      <c r="F27" s="59">
        <v>3280.8154300000001</v>
      </c>
      <c r="G27" s="59">
        <v>2925.6953899999999</v>
      </c>
      <c r="H27" s="59">
        <v>2977.76575</v>
      </c>
      <c r="I27" s="59">
        <v>3197.5882000000001</v>
      </c>
      <c r="J27" s="59">
        <v>3554.81754</v>
      </c>
      <c r="K27" s="59">
        <v>2787.5457000000001</v>
      </c>
      <c r="L27" s="59">
        <v>3052.6247100000001</v>
      </c>
      <c r="M27" s="59">
        <v>3056.7192700000001</v>
      </c>
      <c r="N27" s="59">
        <v>3687.7679600000001</v>
      </c>
      <c r="O27" s="59">
        <v>0</v>
      </c>
      <c r="P27" s="60">
        <v>34522.622239999997</v>
      </c>
      <c r="Q27" s="190">
        <v>1.0463541269409999</v>
      </c>
    </row>
    <row r="28" spans="1:17" ht="14.4" customHeight="1" x14ac:dyDescent="0.3">
      <c r="A28" s="20" t="s">
        <v>56</v>
      </c>
      <c r="B28" s="55">
        <v>0</v>
      </c>
      <c r="C28" s="56">
        <v>0</v>
      </c>
      <c r="D28" s="56">
        <v>0.249</v>
      </c>
      <c r="E28" s="56">
        <v>0</v>
      </c>
      <c r="F28" s="56">
        <v>0</v>
      </c>
      <c r="G28" s="56">
        <v>0</v>
      </c>
      <c r="H28" s="56">
        <v>0</v>
      </c>
      <c r="I28" s="56">
        <v>0</v>
      </c>
      <c r="J28" s="56">
        <v>0</v>
      </c>
      <c r="K28" s="56">
        <v>0</v>
      </c>
      <c r="L28" s="56">
        <v>0</v>
      </c>
      <c r="M28" s="56">
        <v>0</v>
      </c>
      <c r="N28" s="56">
        <v>0</v>
      </c>
      <c r="O28" s="56">
        <v>0</v>
      </c>
      <c r="P28" s="57">
        <v>0.249</v>
      </c>
      <c r="Q28" s="189" t="s">
        <v>312</v>
      </c>
    </row>
    <row r="29" spans="1:17" ht="14.4" customHeight="1" x14ac:dyDescent="0.3">
      <c r="A29" s="20" t="s">
        <v>57</v>
      </c>
      <c r="B29" s="55">
        <v>0</v>
      </c>
      <c r="C29" s="56">
        <v>0</v>
      </c>
      <c r="D29" s="56">
        <v>0</v>
      </c>
      <c r="E29" s="56">
        <v>0</v>
      </c>
      <c r="F29" s="56">
        <v>0</v>
      </c>
      <c r="G29" s="56">
        <v>0</v>
      </c>
      <c r="H29" s="56">
        <v>0</v>
      </c>
      <c r="I29" s="56">
        <v>0</v>
      </c>
      <c r="J29" s="56">
        <v>0</v>
      </c>
      <c r="K29" s="56">
        <v>0</v>
      </c>
      <c r="L29" s="56">
        <v>0</v>
      </c>
      <c r="M29" s="56">
        <v>0</v>
      </c>
      <c r="N29" s="56">
        <v>0</v>
      </c>
      <c r="O29" s="56">
        <v>0</v>
      </c>
      <c r="P29" s="57">
        <v>0</v>
      </c>
      <c r="Q29" s="189" t="s">
        <v>311</v>
      </c>
    </row>
    <row r="30" spans="1:17" ht="14.4" customHeight="1" x14ac:dyDescent="0.3">
      <c r="A30" s="20" t="s">
        <v>58</v>
      </c>
      <c r="B30" s="55">
        <v>0</v>
      </c>
      <c r="C30" s="56">
        <v>0</v>
      </c>
      <c r="D30" s="56">
        <v>0</v>
      </c>
      <c r="E30" s="56">
        <v>0</v>
      </c>
      <c r="F30" s="56">
        <v>0</v>
      </c>
      <c r="G30" s="56">
        <v>0</v>
      </c>
      <c r="H30" s="56">
        <v>0</v>
      </c>
      <c r="I30" s="56">
        <v>0</v>
      </c>
      <c r="J30" s="56">
        <v>0</v>
      </c>
      <c r="K30" s="56">
        <v>0</v>
      </c>
      <c r="L30" s="56">
        <v>0</v>
      </c>
      <c r="M30" s="56">
        <v>0</v>
      </c>
      <c r="N30" s="56">
        <v>0</v>
      </c>
      <c r="O30" s="56">
        <v>0</v>
      </c>
      <c r="P30" s="57">
        <v>0</v>
      </c>
      <c r="Q30" s="189">
        <v>0</v>
      </c>
    </row>
    <row r="31" spans="1:17" ht="14.4" customHeight="1" thickBot="1" x14ac:dyDescent="0.35">
      <c r="A31" s="23" t="s">
        <v>59</v>
      </c>
      <c r="B31" s="61">
        <v>0</v>
      </c>
      <c r="C31" s="62">
        <v>0</v>
      </c>
      <c r="D31" s="62">
        <v>0.27400999999999998</v>
      </c>
      <c r="E31" s="62">
        <v>0</v>
      </c>
      <c r="F31" s="62">
        <v>0.29899999999999999</v>
      </c>
      <c r="G31" s="62">
        <v>0</v>
      </c>
      <c r="H31" s="62">
        <v>0</v>
      </c>
      <c r="I31" s="62">
        <v>0</v>
      </c>
      <c r="J31" s="62">
        <v>0.29899999999999999</v>
      </c>
      <c r="K31" s="62">
        <v>0</v>
      </c>
      <c r="L31" s="62">
        <v>0</v>
      </c>
      <c r="M31" s="62">
        <v>17.859000000000002</v>
      </c>
      <c r="N31" s="62">
        <v>0</v>
      </c>
      <c r="O31" s="62">
        <v>0</v>
      </c>
      <c r="P31" s="63">
        <v>18.731010000000001</v>
      </c>
      <c r="Q31" s="191" t="s">
        <v>311</v>
      </c>
    </row>
    <row r="32" spans="1:17" ht="14.4" customHeight="1" x14ac:dyDescent="0.3">
      <c r="B32" s="255"/>
      <c r="C32" s="255"/>
      <c r="D32" s="255"/>
      <c r="E32" s="255"/>
      <c r="F32" s="255"/>
      <c r="G32" s="255"/>
      <c r="H32" s="255"/>
      <c r="I32" s="255"/>
      <c r="J32" s="255"/>
      <c r="K32" s="255"/>
      <c r="L32" s="255"/>
      <c r="M32" s="255"/>
      <c r="N32" s="255"/>
      <c r="O32" s="255"/>
      <c r="P32" s="255"/>
      <c r="Q32" s="255"/>
    </row>
    <row r="33" spans="1:17" ht="14.4" customHeight="1" x14ac:dyDescent="0.3">
      <c r="A33" s="226" t="s">
        <v>202</v>
      </c>
      <c r="B33" s="256"/>
      <c r="C33" s="256"/>
      <c r="D33" s="256"/>
      <c r="E33" s="256"/>
      <c r="F33" s="256"/>
      <c r="G33" s="256"/>
      <c r="H33" s="256"/>
      <c r="I33" s="256"/>
      <c r="J33" s="256"/>
      <c r="K33" s="256"/>
      <c r="L33" s="256"/>
      <c r="M33" s="256"/>
      <c r="N33" s="256"/>
      <c r="O33" s="256"/>
      <c r="P33" s="256"/>
      <c r="Q33" s="256"/>
    </row>
    <row r="34" spans="1:17" ht="14.4" customHeight="1" x14ac:dyDescent="0.3">
      <c r="A34" s="260" t="s">
        <v>297</v>
      </c>
      <c r="B34" s="256"/>
      <c r="C34" s="256"/>
      <c r="D34" s="256"/>
      <c r="E34" s="256"/>
      <c r="F34" s="256"/>
      <c r="G34" s="256"/>
      <c r="H34" s="256"/>
      <c r="I34" s="256"/>
      <c r="J34" s="256"/>
      <c r="K34" s="256"/>
      <c r="L34" s="256"/>
      <c r="M34" s="256"/>
      <c r="N34" s="256"/>
      <c r="O34" s="256"/>
      <c r="P34" s="256"/>
      <c r="Q34" s="256"/>
    </row>
    <row r="35" spans="1:17" ht="14.4" customHeight="1" x14ac:dyDescent="0.3">
      <c r="A35" s="261" t="s">
        <v>60</v>
      </c>
      <c r="B35" s="256"/>
      <c r="C35" s="256"/>
      <c r="D35" s="256"/>
      <c r="E35" s="256"/>
      <c r="F35" s="256"/>
      <c r="G35" s="256"/>
      <c r="H35" s="256"/>
      <c r="I35" s="256"/>
      <c r="J35" s="256"/>
      <c r="K35" s="256"/>
      <c r="L35" s="256"/>
      <c r="M35" s="256"/>
      <c r="N35" s="256"/>
      <c r="O35" s="256"/>
      <c r="P35" s="256"/>
      <c r="Q35" s="256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219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254" customWidth="1"/>
    <col min="2" max="11" width="10" style="254" customWidth="1"/>
    <col min="12" max="16384" width="8.88671875" style="254"/>
  </cols>
  <sheetData>
    <row r="1" spans="1:11" s="64" customFormat="1" ht="18.600000000000001" customHeight="1" thickBot="1" x14ac:dyDescent="0.4">
      <c r="A1" s="490" t="s">
        <v>61</v>
      </c>
      <c r="B1" s="490"/>
      <c r="C1" s="490"/>
      <c r="D1" s="490"/>
      <c r="E1" s="490"/>
      <c r="F1" s="490"/>
      <c r="G1" s="490"/>
      <c r="H1" s="495"/>
      <c r="I1" s="495"/>
      <c r="J1" s="495"/>
      <c r="K1" s="495"/>
    </row>
    <row r="2" spans="1:11" s="64" customFormat="1" ht="14.4" customHeight="1" thickBot="1" x14ac:dyDescent="0.35">
      <c r="A2" s="382" t="s">
        <v>310</v>
      </c>
      <c r="B2" s="65"/>
      <c r="C2" s="65"/>
      <c r="D2" s="65"/>
      <c r="E2" s="65"/>
      <c r="F2" s="65"/>
      <c r="G2" s="65"/>
      <c r="H2" s="65"/>
      <c r="I2" s="65"/>
      <c r="J2" s="65"/>
      <c r="K2" s="65"/>
    </row>
    <row r="3" spans="1:11" ht="14.4" customHeight="1" x14ac:dyDescent="0.3">
      <c r="A3" s="101"/>
      <c r="B3" s="491" t="s">
        <v>62</v>
      </c>
      <c r="C3" s="492"/>
      <c r="D3" s="492"/>
      <c r="E3" s="492"/>
      <c r="F3" s="498" t="s">
        <v>63</v>
      </c>
      <c r="G3" s="492"/>
      <c r="H3" s="492"/>
      <c r="I3" s="492"/>
      <c r="J3" s="492"/>
      <c r="K3" s="499"/>
    </row>
    <row r="4" spans="1:11" ht="14.4" customHeight="1" x14ac:dyDescent="0.3">
      <c r="A4" s="102"/>
      <c r="B4" s="496"/>
      <c r="C4" s="497"/>
      <c r="D4" s="497"/>
      <c r="E4" s="497"/>
      <c r="F4" s="500" t="s">
        <v>302</v>
      </c>
      <c r="G4" s="502" t="s">
        <v>64</v>
      </c>
      <c r="H4" s="266" t="s">
        <v>183</v>
      </c>
      <c r="I4" s="500" t="s">
        <v>65</v>
      </c>
      <c r="J4" s="502" t="s">
        <v>274</v>
      </c>
      <c r="K4" s="503" t="s">
        <v>304</v>
      </c>
    </row>
    <row r="5" spans="1:11" ht="42" thickBot="1" x14ac:dyDescent="0.35">
      <c r="A5" s="103"/>
      <c r="B5" s="28" t="s">
        <v>298</v>
      </c>
      <c r="C5" s="29" t="s">
        <v>299</v>
      </c>
      <c r="D5" s="30" t="s">
        <v>300</v>
      </c>
      <c r="E5" s="30" t="s">
        <v>301</v>
      </c>
      <c r="F5" s="501"/>
      <c r="G5" s="501"/>
      <c r="H5" s="29" t="s">
        <v>303</v>
      </c>
      <c r="I5" s="501"/>
      <c r="J5" s="501"/>
      <c r="K5" s="504"/>
    </row>
    <row r="6" spans="1:11" ht="14.4" customHeight="1" thickBot="1" x14ac:dyDescent="0.35">
      <c r="A6" s="637" t="s">
        <v>314</v>
      </c>
      <c r="B6" s="619">
        <v>30909.093259698398</v>
      </c>
      <c r="C6" s="619">
        <v>31662.444159999999</v>
      </c>
      <c r="D6" s="620">
        <v>753.35090030158597</v>
      </c>
      <c r="E6" s="621">
        <v>1.0243731155089999</v>
      </c>
      <c r="F6" s="619">
        <v>31449.9470391699</v>
      </c>
      <c r="G6" s="620">
        <v>28829.118119239101</v>
      </c>
      <c r="H6" s="622">
        <v>3178.0453400000001</v>
      </c>
      <c r="I6" s="619">
        <v>29773.162759999999</v>
      </c>
      <c r="J6" s="620">
        <v>944.044640760883</v>
      </c>
      <c r="K6" s="623">
        <v>0.94668403488599995</v>
      </c>
    </row>
    <row r="7" spans="1:11" ht="14.4" customHeight="1" thickBot="1" x14ac:dyDescent="0.35">
      <c r="A7" s="638" t="s">
        <v>315</v>
      </c>
      <c r="B7" s="619">
        <v>5838.8077963363003</v>
      </c>
      <c r="C7" s="619">
        <v>5846.6325900000002</v>
      </c>
      <c r="D7" s="620">
        <v>7.824793663696</v>
      </c>
      <c r="E7" s="621">
        <v>1.0013401355089999</v>
      </c>
      <c r="F7" s="619">
        <v>6085.3690038738096</v>
      </c>
      <c r="G7" s="620">
        <v>5578.2549202176597</v>
      </c>
      <c r="H7" s="622">
        <v>573.75037999999904</v>
      </c>
      <c r="I7" s="619">
        <v>5412.2605400000002</v>
      </c>
      <c r="J7" s="620">
        <v>-165.994380217659</v>
      </c>
      <c r="K7" s="623">
        <v>0.88938904716400002</v>
      </c>
    </row>
    <row r="8" spans="1:11" ht="14.4" customHeight="1" thickBot="1" x14ac:dyDescent="0.35">
      <c r="A8" s="639" t="s">
        <v>316</v>
      </c>
      <c r="B8" s="619">
        <v>4890.8530044340996</v>
      </c>
      <c r="C8" s="619">
        <v>4925.2855900000004</v>
      </c>
      <c r="D8" s="620">
        <v>34.432585565901</v>
      </c>
      <c r="E8" s="621">
        <v>1.0070402004579999</v>
      </c>
      <c r="F8" s="619">
        <v>5178.2926479899998</v>
      </c>
      <c r="G8" s="620">
        <v>4746.7682606574999</v>
      </c>
      <c r="H8" s="622">
        <v>483.49537999999899</v>
      </c>
      <c r="I8" s="619">
        <v>4595.7955400000001</v>
      </c>
      <c r="J8" s="620">
        <v>-150.972720657503</v>
      </c>
      <c r="K8" s="623">
        <v>0.88751174420000001</v>
      </c>
    </row>
    <row r="9" spans="1:11" ht="14.4" customHeight="1" thickBot="1" x14ac:dyDescent="0.35">
      <c r="A9" s="640" t="s">
        <v>317</v>
      </c>
      <c r="B9" s="624">
        <v>0</v>
      </c>
      <c r="C9" s="624">
        <v>5.1999999999999995E-4</v>
      </c>
      <c r="D9" s="625">
        <v>5.1999999999999995E-4</v>
      </c>
      <c r="E9" s="626" t="s">
        <v>311</v>
      </c>
      <c r="F9" s="624">
        <v>0</v>
      </c>
      <c r="G9" s="625">
        <v>0</v>
      </c>
      <c r="H9" s="627">
        <v>4.9999999900000001E-4</v>
      </c>
      <c r="I9" s="624">
        <v>4.9999999900000001E-4</v>
      </c>
      <c r="J9" s="625">
        <v>4.9999999900000001E-4</v>
      </c>
      <c r="K9" s="628" t="s">
        <v>311</v>
      </c>
    </row>
    <row r="10" spans="1:11" ht="14.4" customHeight="1" thickBot="1" x14ac:dyDescent="0.35">
      <c r="A10" s="641" t="s">
        <v>318</v>
      </c>
      <c r="B10" s="619">
        <v>0</v>
      </c>
      <c r="C10" s="619">
        <v>5.1999999999999995E-4</v>
      </c>
      <c r="D10" s="620">
        <v>5.1999999999999995E-4</v>
      </c>
      <c r="E10" s="629" t="s">
        <v>311</v>
      </c>
      <c r="F10" s="619">
        <v>0</v>
      </c>
      <c r="G10" s="620">
        <v>0</v>
      </c>
      <c r="H10" s="622">
        <v>4.9999999900000001E-4</v>
      </c>
      <c r="I10" s="619">
        <v>4.9999999900000001E-4</v>
      </c>
      <c r="J10" s="620">
        <v>4.9999999900000001E-4</v>
      </c>
      <c r="K10" s="630" t="s">
        <v>311</v>
      </c>
    </row>
    <row r="11" spans="1:11" ht="14.4" customHeight="1" thickBot="1" x14ac:dyDescent="0.35">
      <c r="A11" s="640" t="s">
        <v>319</v>
      </c>
      <c r="B11" s="624">
        <v>2372.64103537347</v>
      </c>
      <c r="C11" s="624">
        <v>2309.77594</v>
      </c>
      <c r="D11" s="625">
        <v>-62.865095373472002</v>
      </c>
      <c r="E11" s="631">
        <v>0.97350416922000005</v>
      </c>
      <c r="F11" s="624">
        <v>2523.3687308107801</v>
      </c>
      <c r="G11" s="625">
        <v>2313.0880032432201</v>
      </c>
      <c r="H11" s="627">
        <v>247.06645</v>
      </c>
      <c r="I11" s="624">
        <v>2142.0949900000001</v>
      </c>
      <c r="J11" s="625">
        <v>-170.993013243219</v>
      </c>
      <c r="K11" s="632">
        <v>0.84890288281799997</v>
      </c>
    </row>
    <row r="12" spans="1:11" ht="14.4" customHeight="1" thickBot="1" x14ac:dyDescent="0.35">
      <c r="A12" s="641" t="s">
        <v>320</v>
      </c>
      <c r="B12" s="619">
        <v>1760.9604636240199</v>
      </c>
      <c r="C12" s="619">
        <v>1739.95631</v>
      </c>
      <c r="D12" s="620">
        <v>-21.004153624021001</v>
      </c>
      <c r="E12" s="621">
        <v>0.98807233094699998</v>
      </c>
      <c r="F12" s="619">
        <v>1790.0001616002801</v>
      </c>
      <c r="G12" s="620">
        <v>1640.8334814669199</v>
      </c>
      <c r="H12" s="622">
        <v>140.60432</v>
      </c>
      <c r="I12" s="619">
        <v>1492.2438</v>
      </c>
      <c r="J12" s="620">
        <v>-148.58968146692101</v>
      </c>
      <c r="K12" s="623">
        <v>0.83365567892699999</v>
      </c>
    </row>
    <row r="13" spans="1:11" ht="14.4" customHeight="1" thickBot="1" x14ac:dyDescent="0.35">
      <c r="A13" s="641" t="s">
        <v>321</v>
      </c>
      <c r="B13" s="619">
        <v>45</v>
      </c>
      <c r="C13" s="619">
        <v>56.052579999999999</v>
      </c>
      <c r="D13" s="620">
        <v>11.052580000000001</v>
      </c>
      <c r="E13" s="621">
        <v>1.245612888888</v>
      </c>
      <c r="F13" s="619">
        <v>87.000007854315001</v>
      </c>
      <c r="G13" s="620">
        <v>79.750007199788001</v>
      </c>
      <c r="H13" s="622">
        <v>16.202259999999999</v>
      </c>
      <c r="I13" s="619">
        <v>79.960849999999994</v>
      </c>
      <c r="J13" s="620">
        <v>0.21084280021099999</v>
      </c>
      <c r="K13" s="623">
        <v>0.91909014691000002</v>
      </c>
    </row>
    <row r="14" spans="1:11" ht="14.4" customHeight="1" thickBot="1" x14ac:dyDescent="0.35">
      <c r="A14" s="641" t="s">
        <v>322</v>
      </c>
      <c r="B14" s="619">
        <v>128</v>
      </c>
      <c r="C14" s="619">
        <v>124.16782000000001</v>
      </c>
      <c r="D14" s="620">
        <v>-3.8321800000000001</v>
      </c>
      <c r="E14" s="621">
        <v>0.97006109375000005</v>
      </c>
      <c r="F14" s="619">
        <v>177.01445943293101</v>
      </c>
      <c r="G14" s="620">
        <v>162.26325448018599</v>
      </c>
      <c r="H14" s="622">
        <v>16.431139999999999</v>
      </c>
      <c r="I14" s="619">
        <v>161.87554</v>
      </c>
      <c r="J14" s="620">
        <v>-0.38771448018600002</v>
      </c>
      <c r="K14" s="623">
        <v>0.91447636830599999</v>
      </c>
    </row>
    <row r="15" spans="1:11" ht="14.4" customHeight="1" thickBot="1" x14ac:dyDescent="0.35">
      <c r="A15" s="641" t="s">
        <v>323</v>
      </c>
      <c r="B15" s="619">
        <v>17.217311066657</v>
      </c>
      <c r="C15" s="619">
        <v>0</v>
      </c>
      <c r="D15" s="620">
        <v>-17.217311066657</v>
      </c>
      <c r="E15" s="621">
        <v>0</v>
      </c>
      <c r="F15" s="619">
        <v>0</v>
      </c>
      <c r="G15" s="620">
        <v>0</v>
      </c>
      <c r="H15" s="622">
        <v>0</v>
      </c>
      <c r="I15" s="619">
        <v>3.8610000000000002</v>
      </c>
      <c r="J15" s="620">
        <v>3.8610000000000002</v>
      </c>
      <c r="K15" s="630" t="s">
        <v>312</v>
      </c>
    </row>
    <row r="16" spans="1:11" ht="14.4" customHeight="1" thickBot="1" x14ac:dyDescent="0.35">
      <c r="A16" s="641" t="s">
        <v>324</v>
      </c>
      <c r="B16" s="619">
        <v>329.99035355252602</v>
      </c>
      <c r="C16" s="619">
        <v>264.95330999999999</v>
      </c>
      <c r="D16" s="620">
        <v>-65.037043552525006</v>
      </c>
      <c r="E16" s="621">
        <v>0.80291228863999997</v>
      </c>
      <c r="F16" s="619">
        <v>370.35623167855198</v>
      </c>
      <c r="G16" s="620">
        <v>339.49321237200598</v>
      </c>
      <c r="H16" s="622">
        <v>19.82037</v>
      </c>
      <c r="I16" s="619">
        <v>302.17380000000003</v>
      </c>
      <c r="J16" s="620">
        <v>-37.319412372004997</v>
      </c>
      <c r="K16" s="623">
        <v>0.815900406563</v>
      </c>
    </row>
    <row r="17" spans="1:11" ht="14.4" customHeight="1" thickBot="1" x14ac:dyDescent="0.35">
      <c r="A17" s="641" t="s">
        <v>325</v>
      </c>
      <c r="B17" s="619">
        <v>55.478355254451998</v>
      </c>
      <c r="C17" s="619">
        <v>91.199219999999997</v>
      </c>
      <c r="D17" s="620">
        <v>35.720864745547999</v>
      </c>
      <c r="E17" s="621">
        <v>1.6438702910659999</v>
      </c>
      <c r="F17" s="619">
        <v>64.997867175207006</v>
      </c>
      <c r="G17" s="620">
        <v>59.581378243940001</v>
      </c>
      <c r="H17" s="622">
        <v>51.535999999998999</v>
      </c>
      <c r="I17" s="619">
        <v>71.825079999999005</v>
      </c>
      <c r="J17" s="620">
        <v>12.243701756059</v>
      </c>
      <c r="K17" s="623">
        <v>1.10503749002</v>
      </c>
    </row>
    <row r="18" spans="1:11" ht="14.4" customHeight="1" thickBot="1" x14ac:dyDescent="0.35">
      <c r="A18" s="641" t="s">
        <v>326</v>
      </c>
      <c r="B18" s="619">
        <v>35.994551875814999</v>
      </c>
      <c r="C18" s="619">
        <v>33.4467</v>
      </c>
      <c r="D18" s="620">
        <v>-2.5478518758150002</v>
      </c>
      <c r="E18" s="621">
        <v>0.92921562450299999</v>
      </c>
      <c r="F18" s="619">
        <v>34.000003069502</v>
      </c>
      <c r="G18" s="620">
        <v>31.166669480376999</v>
      </c>
      <c r="H18" s="622">
        <v>2.4723600000000001</v>
      </c>
      <c r="I18" s="619">
        <v>30.154920000000001</v>
      </c>
      <c r="J18" s="620">
        <v>-1.011749480377</v>
      </c>
      <c r="K18" s="623">
        <v>0.88690933169399999</v>
      </c>
    </row>
    <row r="19" spans="1:11" ht="14.4" customHeight="1" thickBot="1" x14ac:dyDescent="0.35">
      <c r="A19" s="640" t="s">
        <v>327</v>
      </c>
      <c r="B19" s="624">
        <v>86.537765246438994</v>
      </c>
      <c r="C19" s="624">
        <v>100.17</v>
      </c>
      <c r="D19" s="625">
        <v>13.632234753560001</v>
      </c>
      <c r="E19" s="631">
        <v>1.157529313528</v>
      </c>
      <c r="F19" s="624">
        <v>107.816354531787</v>
      </c>
      <c r="G19" s="625">
        <v>98.831658320803996</v>
      </c>
      <c r="H19" s="627">
        <v>14.92</v>
      </c>
      <c r="I19" s="624">
        <v>163.6</v>
      </c>
      <c r="J19" s="625">
        <v>64.768341679195004</v>
      </c>
      <c r="K19" s="632">
        <v>1.517395025183</v>
      </c>
    </row>
    <row r="20" spans="1:11" ht="14.4" customHeight="1" thickBot="1" x14ac:dyDescent="0.35">
      <c r="A20" s="641" t="s">
        <v>328</v>
      </c>
      <c r="B20" s="619">
        <v>79.252901456238007</v>
      </c>
      <c r="C20" s="619">
        <v>98.07</v>
      </c>
      <c r="D20" s="620">
        <v>18.817098543760999</v>
      </c>
      <c r="E20" s="621">
        <v>1.237431036567</v>
      </c>
      <c r="F20" s="619">
        <v>105.805736096202</v>
      </c>
      <c r="G20" s="620">
        <v>96.988591421517995</v>
      </c>
      <c r="H20" s="622">
        <v>14.92</v>
      </c>
      <c r="I20" s="619">
        <v>159.4</v>
      </c>
      <c r="J20" s="620">
        <v>62.411408578481002</v>
      </c>
      <c r="K20" s="623">
        <v>1.5065345781920001</v>
      </c>
    </row>
    <row r="21" spans="1:11" ht="14.4" customHeight="1" thickBot="1" x14ac:dyDescent="0.35">
      <c r="A21" s="641" t="s">
        <v>329</v>
      </c>
      <c r="B21" s="619">
        <v>7.2848637902000002</v>
      </c>
      <c r="C21" s="619">
        <v>2.1</v>
      </c>
      <c r="D21" s="620">
        <v>-5.1848637901999997</v>
      </c>
      <c r="E21" s="621">
        <v>0.28826894510000001</v>
      </c>
      <c r="F21" s="619">
        <v>2.0106184355850001</v>
      </c>
      <c r="G21" s="620">
        <v>1.843066899286</v>
      </c>
      <c r="H21" s="622">
        <v>0</v>
      </c>
      <c r="I21" s="619">
        <v>4.2</v>
      </c>
      <c r="J21" s="620">
        <v>2.3569331007129999</v>
      </c>
      <c r="K21" s="623">
        <v>2.0889095243860001</v>
      </c>
    </row>
    <row r="22" spans="1:11" ht="14.4" customHeight="1" thickBot="1" x14ac:dyDescent="0.35">
      <c r="A22" s="640" t="s">
        <v>330</v>
      </c>
      <c r="B22" s="624">
        <v>697.12203804234503</v>
      </c>
      <c r="C22" s="624">
        <v>700.10703999999998</v>
      </c>
      <c r="D22" s="625">
        <v>2.9850019576540001</v>
      </c>
      <c r="E22" s="631">
        <v>1.0042818929749999</v>
      </c>
      <c r="F22" s="624">
        <v>797.21583596467804</v>
      </c>
      <c r="G22" s="625">
        <v>730.78118296762204</v>
      </c>
      <c r="H22" s="627">
        <v>79.344499999999002</v>
      </c>
      <c r="I22" s="624">
        <v>695.38706000000002</v>
      </c>
      <c r="J22" s="625">
        <v>-35.394122967622003</v>
      </c>
      <c r="K22" s="632">
        <v>0.87226950171899997</v>
      </c>
    </row>
    <row r="23" spans="1:11" ht="14.4" customHeight="1" thickBot="1" x14ac:dyDescent="0.35">
      <c r="A23" s="641" t="s">
        <v>331</v>
      </c>
      <c r="B23" s="619">
        <v>7.9999997480190004</v>
      </c>
      <c r="C23" s="619">
        <v>8.1400299999999994</v>
      </c>
      <c r="D23" s="620">
        <v>0.14003025197999999</v>
      </c>
      <c r="E23" s="621">
        <v>1.017503782048</v>
      </c>
      <c r="F23" s="619">
        <v>8.0000007222350007</v>
      </c>
      <c r="G23" s="620">
        <v>7.3333339953819996</v>
      </c>
      <c r="H23" s="622">
        <v>1.9521599999999999</v>
      </c>
      <c r="I23" s="619">
        <v>11.623609999999999</v>
      </c>
      <c r="J23" s="620">
        <v>4.2902760046169996</v>
      </c>
      <c r="K23" s="623">
        <v>1.452951118828</v>
      </c>
    </row>
    <row r="24" spans="1:11" ht="14.4" customHeight="1" thickBot="1" x14ac:dyDescent="0.35">
      <c r="A24" s="641" t="s">
        <v>332</v>
      </c>
      <c r="B24" s="619">
        <v>0.99999996850200001</v>
      </c>
      <c r="C24" s="619">
        <v>0.79088999999999998</v>
      </c>
      <c r="D24" s="620">
        <v>-0.209109968502</v>
      </c>
      <c r="E24" s="621">
        <v>0.79089002491100002</v>
      </c>
      <c r="F24" s="619">
        <v>0.79089007140099998</v>
      </c>
      <c r="G24" s="620">
        <v>0.72498256545100004</v>
      </c>
      <c r="H24" s="622">
        <v>0</v>
      </c>
      <c r="I24" s="619">
        <v>0.47915999999999997</v>
      </c>
      <c r="J24" s="620">
        <v>-0.24582256545100001</v>
      </c>
      <c r="K24" s="623">
        <v>0.60584905200600003</v>
      </c>
    </row>
    <row r="25" spans="1:11" ht="14.4" customHeight="1" thickBot="1" x14ac:dyDescent="0.35">
      <c r="A25" s="641" t="s">
        <v>333</v>
      </c>
      <c r="B25" s="619">
        <v>255.12205196427399</v>
      </c>
      <c r="C25" s="619">
        <v>260.23865000000001</v>
      </c>
      <c r="D25" s="620">
        <v>5.1165980357259997</v>
      </c>
      <c r="E25" s="621">
        <v>1.020055491073</v>
      </c>
      <c r="F25" s="619">
        <v>251.00002266015099</v>
      </c>
      <c r="G25" s="620">
        <v>230.083354105138</v>
      </c>
      <c r="H25" s="622">
        <v>28.972079999999998</v>
      </c>
      <c r="I25" s="619">
        <v>250.05118999999999</v>
      </c>
      <c r="J25" s="620">
        <v>19.967835894861</v>
      </c>
      <c r="K25" s="623">
        <v>0.99621979053900001</v>
      </c>
    </row>
    <row r="26" spans="1:11" ht="14.4" customHeight="1" thickBot="1" x14ac:dyDescent="0.35">
      <c r="A26" s="641" t="s">
        <v>334</v>
      </c>
      <c r="B26" s="619">
        <v>248.999992157104</v>
      </c>
      <c r="C26" s="619">
        <v>260.63128</v>
      </c>
      <c r="D26" s="620">
        <v>11.631287842896</v>
      </c>
      <c r="E26" s="621">
        <v>1.0467120008399999</v>
      </c>
      <c r="F26" s="619">
        <v>350.26950561459802</v>
      </c>
      <c r="G26" s="620">
        <v>321.08038014671502</v>
      </c>
      <c r="H26" s="622">
        <v>30.973870000000002</v>
      </c>
      <c r="I26" s="619">
        <v>271.27357000000001</v>
      </c>
      <c r="J26" s="620">
        <v>-49.806810146714</v>
      </c>
      <c r="K26" s="623">
        <v>0.77447098777199996</v>
      </c>
    </row>
    <row r="27" spans="1:11" ht="14.4" customHeight="1" thickBot="1" x14ac:dyDescent="0.35">
      <c r="A27" s="641" t="s">
        <v>335</v>
      </c>
      <c r="B27" s="619">
        <v>49.999998425120999</v>
      </c>
      <c r="C27" s="619">
        <v>44.666600000000003</v>
      </c>
      <c r="D27" s="620">
        <v>-5.3333984251209996</v>
      </c>
      <c r="E27" s="621">
        <v>0.89333202813699997</v>
      </c>
      <c r="F27" s="619">
        <v>50.000004513973998</v>
      </c>
      <c r="G27" s="620">
        <v>45.833337471142997</v>
      </c>
      <c r="H27" s="622">
        <v>5.4506999999990002</v>
      </c>
      <c r="I27" s="619">
        <v>43.378900000000002</v>
      </c>
      <c r="J27" s="620">
        <v>-2.4544374711430001</v>
      </c>
      <c r="K27" s="623">
        <v>0.86757792167500003</v>
      </c>
    </row>
    <row r="28" spans="1:11" ht="14.4" customHeight="1" thickBot="1" x14ac:dyDescent="0.35">
      <c r="A28" s="641" t="s">
        <v>336</v>
      </c>
      <c r="B28" s="619">
        <v>0.99999996850200001</v>
      </c>
      <c r="C28" s="619">
        <v>0</v>
      </c>
      <c r="D28" s="620">
        <v>-0.99999996850200001</v>
      </c>
      <c r="E28" s="621">
        <v>0</v>
      </c>
      <c r="F28" s="619">
        <v>0</v>
      </c>
      <c r="G28" s="620">
        <v>0</v>
      </c>
      <c r="H28" s="622">
        <v>0</v>
      </c>
      <c r="I28" s="619">
        <v>0.98099999999999998</v>
      </c>
      <c r="J28" s="620">
        <v>0.98099999999999998</v>
      </c>
      <c r="K28" s="630" t="s">
        <v>312</v>
      </c>
    </row>
    <row r="29" spans="1:11" ht="14.4" customHeight="1" thickBot="1" x14ac:dyDescent="0.35">
      <c r="A29" s="641" t="s">
        <v>337</v>
      </c>
      <c r="B29" s="619">
        <v>3.9999998740090001</v>
      </c>
      <c r="C29" s="619">
        <v>11.79354</v>
      </c>
      <c r="D29" s="620">
        <v>7.7935401259899999</v>
      </c>
      <c r="E29" s="621">
        <v>2.9483850928659998</v>
      </c>
      <c r="F29" s="619">
        <v>10.000000902794</v>
      </c>
      <c r="G29" s="620">
        <v>9.1666674942279993</v>
      </c>
      <c r="H29" s="622">
        <v>0.89999999999900004</v>
      </c>
      <c r="I29" s="619">
        <v>10.971</v>
      </c>
      <c r="J29" s="620">
        <v>1.804332505771</v>
      </c>
      <c r="K29" s="623">
        <v>1.0970999009539999</v>
      </c>
    </row>
    <row r="30" spans="1:11" ht="14.4" customHeight="1" thickBot="1" x14ac:dyDescent="0.35">
      <c r="A30" s="641" t="s">
        <v>338</v>
      </c>
      <c r="B30" s="619">
        <v>121.999996157296</v>
      </c>
      <c r="C30" s="619">
        <v>108.33499999999999</v>
      </c>
      <c r="D30" s="620">
        <v>-13.664996157295001</v>
      </c>
      <c r="E30" s="621">
        <v>0.88799183124799996</v>
      </c>
      <c r="F30" s="619">
        <v>122.000011014097</v>
      </c>
      <c r="G30" s="620">
        <v>111.83334342958899</v>
      </c>
      <c r="H30" s="622">
        <v>9.6569399999990004</v>
      </c>
      <c r="I30" s="619">
        <v>101.37474</v>
      </c>
      <c r="J30" s="620">
        <v>-10.458603429588999</v>
      </c>
      <c r="K30" s="623">
        <v>0.83094041678599995</v>
      </c>
    </row>
    <row r="31" spans="1:11" ht="14.4" customHeight="1" thickBot="1" x14ac:dyDescent="0.35">
      <c r="A31" s="641" t="s">
        <v>339</v>
      </c>
      <c r="B31" s="619">
        <v>6.9999997795160001</v>
      </c>
      <c r="C31" s="619">
        <v>5.3556499999999998</v>
      </c>
      <c r="D31" s="620">
        <v>-1.644349779516</v>
      </c>
      <c r="E31" s="621">
        <v>0.76509288124099994</v>
      </c>
      <c r="F31" s="619">
        <v>5.0000004513969998</v>
      </c>
      <c r="G31" s="620">
        <v>4.5833337471139997</v>
      </c>
      <c r="H31" s="622">
        <v>1.3389</v>
      </c>
      <c r="I31" s="619">
        <v>4.8200399999999997</v>
      </c>
      <c r="J31" s="620">
        <v>0.236706252885</v>
      </c>
      <c r="K31" s="623">
        <v>0.96400791296900001</v>
      </c>
    </row>
    <row r="32" spans="1:11" ht="14.4" customHeight="1" thickBot="1" x14ac:dyDescent="0.35">
      <c r="A32" s="641" t="s">
        <v>340</v>
      </c>
      <c r="B32" s="619">
        <v>0</v>
      </c>
      <c r="C32" s="619">
        <v>0.15540000000000001</v>
      </c>
      <c r="D32" s="620">
        <v>0.15540000000000001</v>
      </c>
      <c r="E32" s="629" t="s">
        <v>312</v>
      </c>
      <c r="F32" s="619">
        <v>0.155400014029</v>
      </c>
      <c r="G32" s="620">
        <v>0.14245001286</v>
      </c>
      <c r="H32" s="622">
        <v>9.9849999999000003E-2</v>
      </c>
      <c r="I32" s="619">
        <v>0.43385000000000001</v>
      </c>
      <c r="J32" s="620">
        <v>0.29139998713900001</v>
      </c>
      <c r="K32" s="623">
        <v>2.7918272897819998</v>
      </c>
    </row>
    <row r="33" spans="1:11" ht="14.4" customHeight="1" thickBot="1" x14ac:dyDescent="0.35">
      <c r="A33" s="640" t="s">
        <v>341</v>
      </c>
      <c r="B33" s="624">
        <v>892.99997187266399</v>
      </c>
      <c r="C33" s="624">
        <v>973.46187999999995</v>
      </c>
      <c r="D33" s="625">
        <v>80.461908127334993</v>
      </c>
      <c r="E33" s="631">
        <v>1.090102923473</v>
      </c>
      <c r="F33" s="624">
        <v>985.11807385203599</v>
      </c>
      <c r="G33" s="625">
        <v>903.02490103103298</v>
      </c>
      <c r="H33" s="627">
        <v>81.728009999999003</v>
      </c>
      <c r="I33" s="624">
        <v>874.99338</v>
      </c>
      <c r="J33" s="625">
        <v>-28.031521031033002</v>
      </c>
      <c r="K33" s="632">
        <v>0.88821168063400002</v>
      </c>
    </row>
    <row r="34" spans="1:11" ht="14.4" customHeight="1" thickBot="1" x14ac:dyDescent="0.35">
      <c r="A34" s="641" t="s">
        <v>342</v>
      </c>
      <c r="B34" s="619">
        <v>764.99997590435396</v>
      </c>
      <c r="C34" s="619">
        <v>735.71100000000001</v>
      </c>
      <c r="D34" s="620">
        <v>-29.288975904354</v>
      </c>
      <c r="E34" s="621">
        <v>0.96171375578100005</v>
      </c>
      <c r="F34" s="619">
        <v>816.68330204174003</v>
      </c>
      <c r="G34" s="620">
        <v>748.62636020492801</v>
      </c>
      <c r="H34" s="622">
        <v>61.564339999999</v>
      </c>
      <c r="I34" s="619">
        <v>676.45592999999997</v>
      </c>
      <c r="J34" s="620">
        <v>-72.170430204927996</v>
      </c>
      <c r="K34" s="623">
        <v>0.82829651140000005</v>
      </c>
    </row>
    <row r="35" spans="1:11" ht="14.4" customHeight="1" thickBot="1" x14ac:dyDescent="0.35">
      <c r="A35" s="641" t="s">
        <v>343</v>
      </c>
      <c r="B35" s="619">
        <v>127.99999596831</v>
      </c>
      <c r="C35" s="619">
        <v>237.75088</v>
      </c>
      <c r="D35" s="620">
        <v>109.75088403169001</v>
      </c>
      <c r="E35" s="621">
        <v>1.8574288085040001</v>
      </c>
      <c r="F35" s="619">
        <v>168.43477181029601</v>
      </c>
      <c r="G35" s="620">
        <v>154.39854082610501</v>
      </c>
      <c r="H35" s="622">
        <v>20.16367</v>
      </c>
      <c r="I35" s="619">
        <v>198.53745000000001</v>
      </c>
      <c r="J35" s="620">
        <v>44.138909173895001</v>
      </c>
      <c r="K35" s="623">
        <v>1.1787200936369999</v>
      </c>
    </row>
    <row r="36" spans="1:11" ht="14.4" customHeight="1" thickBot="1" x14ac:dyDescent="0.35">
      <c r="A36" s="640" t="s">
        <v>344</v>
      </c>
      <c r="B36" s="624">
        <v>433.46991867229099</v>
      </c>
      <c r="C36" s="624">
        <v>432.78593000000001</v>
      </c>
      <c r="D36" s="625">
        <v>-0.68398867229100002</v>
      </c>
      <c r="E36" s="631">
        <v>0.99842206196299998</v>
      </c>
      <c r="F36" s="624">
        <v>426.13908008448902</v>
      </c>
      <c r="G36" s="625">
        <v>390.62749007744901</v>
      </c>
      <c r="H36" s="627">
        <v>27.004549999999998</v>
      </c>
      <c r="I36" s="624">
        <v>371.28025000000002</v>
      </c>
      <c r="J36" s="625">
        <v>-19.347240077447999</v>
      </c>
      <c r="K36" s="632">
        <v>0.87126543269900003</v>
      </c>
    </row>
    <row r="37" spans="1:11" ht="14.4" customHeight="1" thickBot="1" x14ac:dyDescent="0.35">
      <c r="A37" s="641" t="s">
        <v>345</v>
      </c>
      <c r="B37" s="619">
        <v>2</v>
      </c>
      <c r="C37" s="619">
        <v>29.49972</v>
      </c>
      <c r="D37" s="620">
        <v>27.49972</v>
      </c>
      <c r="E37" s="621">
        <v>14.74986</v>
      </c>
      <c r="F37" s="619">
        <v>27.428826742940998</v>
      </c>
      <c r="G37" s="620">
        <v>25.143091181029</v>
      </c>
      <c r="H37" s="622">
        <v>3.3879999999989998</v>
      </c>
      <c r="I37" s="619">
        <v>7.3840000000000003</v>
      </c>
      <c r="J37" s="620">
        <v>-17.759091181029</v>
      </c>
      <c r="K37" s="623">
        <v>0.26920582747400001</v>
      </c>
    </row>
    <row r="38" spans="1:11" ht="14.4" customHeight="1" thickBot="1" x14ac:dyDescent="0.35">
      <c r="A38" s="641" t="s">
        <v>346</v>
      </c>
      <c r="B38" s="619">
        <v>39.999998740095997</v>
      </c>
      <c r="C38" s="619">
        <v>38.330869999999997</v>
      </c>
      <c r="D38" s="620">
        <v>-1.669128740096</v>
      </c>
      <c r="E38" s="621">
        <v>0.95827178018299997</v>
      </c>
      <c r="F38" s="619">
        <v>41.000003701459001</v>
      </c>
      <c r="G38" s="620">
        <v>37.583336726337002</v>
      </c>
      <c r="H38" s="622">
        <v>2.1780499999999998</v>
      </c>
      <c r="I38" s="619">
        <v>39.088740000000001</v>
      </c>
      <c r="J38" s="620">
        <v>1.505403273662</v>
      </c>
      <c r="K38" s="623">
        <v>0.95338381636799996</v>
      </c>
    </row>
    <row r="39" spans="1:11" ht="14.4" customHeight="1" thickBot="1" x14ac:dyDescent="0.35">
      <c r="A39" s="641" t="s">
        <v>347</v>
      </c>
      <c r="B39" s="619">
        <v>199.99999370048499</v>
      </c>
      <c r="C39" s="619">
        <v>189.52134000000001</v>
      </c>
      <c r="D39" s="620">
        <v>-10.478653700483999</v>
      </c>
      <c r="E39" s="621">
        <v>0.94760672984700001</v>
      </c>
      <c r="F39" s="619">
        <v>198.077833871557</v>
      </c>
      <c r="G39" s="620">
        <v>181.57134771559399</v>
      </c>
      <c r="H39" s="622">
        <v>10.92057</v>
      </c>
      <c r="I39" s="619">
        <v>190.14420999999999</v>
      </c>
      <c r="J39" s="620">
        <v>8.5728622844059998</v>
      </c>
      <c r="K39" s="623">
        <v>0.95994693744100001</v>
      </c>
    </row>
    <row r="40" spans="1:11" ht="14.4" customHeight="1" thickBot="1" x14ac:dyDescent="0.35">
      <c r="A40" s="641" t="s">
        <v>348</v>
      </c>
      <c r="B40" s="619">
        <v>49.606060271994998</v>
      </c>
      <c r="C40" s="619">
        <v>58.26003</v>
      </c>
      <c r="D40" s="620">
        <v>8.6539697280040002</v>
      </c>
      <c r="E40" s="621">
        <v>1.174453880847</v>
      </c>
      <c r="F40" s="619">
        <v>55.091708781567</v>
      </c>
      <c r="G40" s="620">
        <v>50.500733049769998</v>
      </c>
      <c r="H40" s="622">
        <v>3.8606799999989998</v>
      </c>
      <c r="I40" s="619">
        <v>43.903149999999997</v>
      </c>
      <c r="J40" s="620">
        <v>-6.5975830497699999</v>
      </c>
      <c r="K40" s="623">
        <v>0.79691029686600001</v>
      </c>
    </row>
    <row r="41" spans="1:11" ht="14.4" customHeight="1" thickBot="1" x14ac:dyDescent="0.35">
      <c r="A41" s="641" t="s">
        <v>349</v>
      </c>
      <c r="B41" s="619">
        <v>13.999999559034</v>
      </c>
      <c r="C41" s="619">
        <v>14.379049999999999</v>
      </c>
      <c r="D41" s="620">
        <v>0.37905044096599999</v>
      </c>
      <c r="E41" s="621">
        <v>1.02707503235</v>
      </c>
      <c r="F41" s="619">
        <v>16.047506756352998</v>
      </c>
      <c r="G41" s="620">
        <v>14.710214526656999</v>
      </c>
      <c r="H41" s="622">
        <v>0</v>
      </c>
      <c r="I41" s="619">
        <v>4.4923599999999997</v>
      </c>
      <c r="J41" s="620">
        <v>-10.217854526657</v>
      </c>
      <c r="K41" s="623">
        <v>0.27994130603599998</v>
      </c>
    </row>
    <row r="42" spans="1:11" ht="14.4" customHeight="1" thickBot="1" x14ac:dyDescent="0.35">
      <c r="A42" s="641" t="s">
        <v>350</v>
      </c>
      <c r="B42" s="619">
        <v>9.6639414285999994E-2</v>
      </c>
      <c r="C42" s="619">
        <v>0</v>
      </c>
      <c r="D42" s="620">
        <v>-9.6639414285999994E-2</v>
      </c>
      <c r="E42" s="621">
        <v>0</v>
      </c>
      <c r="F42" s="619">
        <v>0</v>
      </c>
      <c r="G42" s="620">
        <v>0</v>
      </c>
      <c r="H42" s="622">
        <v>0</v>
      </c>
      <c r="I42" s="619">
        <v>0</v>
      </c>
      <c r="J42" s="620">
        <v>0</v>
      </c>
      <c r="K42" s="623">
        <v>0</v>
      </c>
    </row>
    <row r="43" spans="1:11" ht="14.4" customHeight="1" thickBot="1" x14ac:dyDescent="0.35">
      <c r="A43" s="641" t="s">
        <v>351</v>
      </c>
      <c r="B43" s="619">
        <v>1.7211983770399999</v>
      </c>
      <c r="C43" s="619">
        <v>2.9105599999999998</v>
      </c>
      <c r="D43" s="620">
        <v>1.1893616229590001</v>
      </c>
      <c r="E43" s="621">
        <v>1.6910078691829999</v>
      </c>
      <c r="F43" s="619">
        <v>1.527990383021</v>
      </c>
      <c r="G43" s="620">
        <v>1.4006578511029999</v>
      </c>
      <c r="H43" s="622">
        <v>0.20522000000000001</v>
      </c>
      <c r="I43" s="619">
        <v>1.3501099999999999</v>
      </c>
      <c r="J43" s="620">
        <v>-5.0547851103000002E-2</v>
      </c>
      <c r="K43" s="623">
        <v>0.88358540407099995</v>
      </c>
    </row>
    <row r="44" spans="1:11" ht="14.4" customHeight="1" thickBot="1" x14ac:dyDescent="0.35">
      <c r="A44" s="641" t="s">
        <v>352</v>
      </c>
      <c r="B44" s="619">
        <v>18.546028735343999</v>
      </c>
      <c r="C44" s="619">
        <v>13.25637</v>
      </c>
      <c r="D44" s="620">
        <v>-5.2896587353440001</v>
      </c>
      <c r="E44" s="621">
        <v>0.71478213417900005</v>
      </c>
      <c r="F44" s="619">
        <v>18.195949473508001</v>
      </c>
      <c r="G44" s="620">
        <v>16.679620350714998</v>
      </c>
      <c r="H44" s="622">
        <v>0.89418999999899995</v>
      </c>
      <c r="I44" s="619">
        <v>16.353000000000002</v>
      </c>
      <c r="J44" s="620">
        <v>-0.32662035071500001</v>
      </c>
      <c r="K44" s="623">
        <v>0.89871649862500003</v>
      </c>
    </row>
    <row r="45" spans="1:11" ht="14.4" customHeight="1" thickBot="1" x14ac:dyDescent="0.35">
      <c r="A45" s="641" t="s">
        <v>353</v>
      </c>
      <c r="B45" s="619">
        <v>0</v>
      </c>
      <c r="C45" s="619">
        <v>0</v>
      </c>
      <c r="D45" s="620">
        <v>0</v>
      </c>
      <c r="E45" s="621">
        <v>1</v>
      </c>
      <c r="F45" s="619">
        <v>0</v>
      </c>
      <c r="G45" s="620">
        <v>0</v>
      </c>
      <c r="H45" s="622">
        <v>0</v>
      </c>
      <c r="I45" s="619">
        <v>5.5469999999999997</v>
      </c>
      <c r="J45" s="620">
        <v>5.5469999999999997</v>
      </c>
      <c r="K45" s="630" t="s">
        <v>312</v>
      </c>
    </row>
    <row r="46" spans="1:11" ht="14.4" customHeight="1" thickBot="1" x14ac:dyDescent="0.35">
      <c r="A46" s="641" t="s">
        <v>354</v>
      </c>
      <c r="B46" s="619">
        <v>107.49999987401</v>
      </c>
      <c r="C46" s="619">
        <v>86.627989999999997</v>
      </c>
      <c r="D46" s="620">
        <v>-20.872009874008999</v>
      </c>
      <c r="E46" s="621">
        <v>0.80584176838599997</v>
      </c>
      <c r="F46" s="619">
        <v>68.769260374081</v>
      </c>
      <c r="G46" s="620">
        <v>63.038488676241002</v>
      </c>
      <c r="H46" s="622">
        <v>5.5578399999989996</v>
      </c>
      <c r="I46" s="619">
        <v>63.017679999999999</v>
      </c>
      <c r="J46" s="620">
        <v>-2.0808676240999999E-2</v>
      </c>
      <c r="K46" s="623">
        <v>0.91636407978199996</v>
      </c>
    </row>
    <row r="47" spans="1:11" ht="14.4" customHeight="1" thickBot="1" x14ac:dyDescent="0.35">
      <c r="A47" s="640" t="s">
        <v>355</v>
      </c>
      <c r="B47" s="624">
        <v>29.082287164467999</v>
      </c>
      <c r="C47" s="624">
        <v>12.79189</v>
      </c>
      <c r="D47" s="625">
        <v>-16.290397164468001</v>
      </c>
      <c r="E47" s="631">
        <v>0.43985158139899999</v>
      </c>
      <c r="F47" s="624">
        <v>11.527803347661999</v>
      </c>
      <c r="G47" s="625">
        <v>10.567153068690001</v>
      </c>
      <c r="H47" s="627">
        <v>1.8940600000000001</v>
      </c>
      <c r="I47" s="624">
        <v>13.97119</v>
      </c>
      <c r="J47" s="625">
        <v>3.4040369313090002</v>
      </c>
      <c r="K47" s="632">
        <v>1.21195596235</v>
      </c>
    </row>
    <row r="48" spans="1:11" ht="14.4" customHeight="1" thickBot="1" x14ac:dyDescent="0.35">
      <c r="A48" s="641" t="s">
        <v>356</v>
      </c>
      <c r="B48" s="619">
        <v>0</v>
      </c>
      <c r="C48" s="619">
        <v>0.25503999999999999</v>
      </c>
      <c r="D48" s="620">
        <v>0.25503999999999999</v>
      </c>
      <c r="E48" s="629" t="s">
        <v>311</v>
      </c>
      <c r="F48" s="619">
        <v>0.18492192150600001</v>
      </c>
      <c r="G48" s="620">
        <v>0.16951176137999999</v>
      </c>
      <c r="H48" s="622">
        <v>0</v>
      </c>
      <c r="I48" s="619">
        <v>0.255</v>
      </c>
      <c r="J48" s="620">
        <v>8.5488238618999998E-2</v>
      </c>
      <c r="K48" s="623">
        <v>1.378960362962</v>
      </c>
    </row>
    <row r="49" spans="1:11" ht="14.4" customHeight="1" thickBot="1" x14ac:dyDescent="0.35">
      <c r="A49" s="641" t="s">
        <v>357</v>
      </c>
      <c r="B49" s="619">
        <v>0</v>
      </c>
      <c r="C49" s="619">
        <v>2.4137200000000001</v>
      </c>
      <c r="D49" s="620">
        <v>2.4137200000000001</v>
      </c>
      <c r="E49" s="629" t="s">
        <v>311</v>
      </c>
      <c r="F49" s="619">
        <v>1.9988828457429999</v>
      </c>
      <c r="G49" s="620">
        <v>1.832309275264</v>
      </c>
      <c r="H49" s="622">
        <v>0</v>
      </c>
      <c r="I49" s="619">
        <v>0.31501000000000001</v>
      </c>
      <c r="J49" s="620">
        <v>-1.517299275264</v>
      </c>
      <c r="K49" s="623">
        <v>0.15759302786000001</v>
      </c>
    </row>
    <row r="50" spans="1:11" ht="14.4" customHeight="1" thickBot="1" x14ac:dyDescent="0.35">
      <c r="A50" s="641" t="s">
        <v>358</v>
      </c>
      <c r="B50" s="619">
        <v>2.1774600441610001</v>
      </c>
      <c r="C50" s="619">
        <v>2.5</v>
      </c>
      <c r="D50" s="620">
        <v>0.32253995583799999</v>
      </c>
      <c r="E50" s="621">
        <v>1.148126693164</v>
      </c>
      <c r="F50" s="619">
        <v>2.2508682914100002</v>
      </c>
      <c r="G50" s="620">
        <v>2.0632959337919998</v>
      </c>
      <c r="H50" s="622">
        <v>0</v>
      </c>
      <c r="I50" s="619">
        <v>0</v>
      </c>
      <c r="J50" s="620">
        <v>-2.0632959337919998</v>
      </c>
      <c r="K50" s="623">
        <v>0</v>
      </c>
    </row>
    <row r="51" spans="1:11" ht="14.4" customHeight="1" thickBot="1" x14ac:dyDescent="0.35">
      <c r="A51" s="641" t="s">
        <v>359</v>
      </c>
      <c r="B51" s="619">
        <v>20.904827309291999</v>
      </c>
      <c r="C51" s="619">
        <v>1.90937</v>
      </c>
      <c r="D51" s="620">
        <v>-18.995457309292</v>
      </c>
      <c r="E51" s="621">
        <v>9.1336320159000006E-2</v>
      </c>
      <c r="F51" s="619">
        <v>0.224521012312</v>
      </c>
      <c r="G51" s="620">
        <v>0.20581092795200001</v>
      </c>
      <c r="H51" s="622">
        <v>1.8940600000000001</v>
      </c>
      <c r="I51" s="619">
        <v>7.7475199999999997</v>
      </c>
      <c r="J51" s="620">
        <v>7.5417090720470004</v>
      </c>
      <c r="K51" s="623">
        <v>0</v>
      </c>
    </row>
    <row r="52" spans="1:11" ht="14.4" customHeight="1" thickBot="1" x14ac:dyDescent="0.35">
      <c r="A52" s="641" t="s">
        <v>360</v>
      </c>
      <c r="B52" s="619">
        <v>0</v>
      </c>
      <c r="C52" s="619">
        <v>0</v>
      </c>
      <c r="D52" s="620">
        <v>0</v>
      </c>
      <c r="E52" s="621">
        <v>1</v>
      </c>
      <c r="F52" s="619">
        <v>0</v>
      </c>
      <c r="G52" s="620">
        <v>0</v>
      </c>
      <c r="H52" s="622">
        <v>0</v>
      </c>
      <c r="I52" s="619">
        <v>0.76229999999999998</v>
      </c>
      <c r="J52" s="620">
        <v>0.76229999999999998</v>
      </c>
      <c r="K52" s="630" t="s">
        <v>312</v>
      </c>
    </row>
    <row r="53" spans="1:11" ht="14.4" customHeight="1" thickBot="1" x14ac:dyDescent="0.35">
      <c r="A53" s="641" t="s">
        <v>361</v>
      </c>
      <c r="B53" s="619">
        <v>5.9999998110139998</v>
      </c>
      <c r="C53" s="619">
        <v>5.7137599999999997</v>
      </c>
      <c r="D53" s="620">
        <v>-0.28623981101399998</v>
      </c>
      <c r="E53" s="621">
        <v>0.95229336332799996</v>
      </c>
      <c r="F53" s="619">
        <v>6.86860927669</v>
      </c>
      <c r="G53" s="620">
        <v>6.2962251702990004</v>
      </c>
      <c r="H53" s="622">
        <v>0</v>
      </c>
      <c r="I53" s="619">
        <v>4.8913599999999997</v>
      </c>
      <c r="J53" s="620">
        <v>-1.404865170299</v>
      </c>
      <c r="K53" s="623">
        <v>0.71213251517999998</v>
      </c>
    </row>
    <row r="54" spans="1:11" ht="14.4" customHeight="1" thickBot="1" x14ac:dyDescent="0.35">
      <c r="A54" s="640" t="s">
        <v>362</v>
      </c>
      <c r="B54" s="624">
        <v>378.99998806241803</v>
      </c>
      <c r="C54" s="624">
        <v>384.36338999999998</v>
      </c>
      <c r="D54" s="625">
        <v>5.363401937581</v>
      </c>
      <c r="E54" s="631">
        <v>1.0141514567450001</v>
      </c>
      <c r="F54" s="624">
        <v>327.10676939856398</v>
      </c>
      <c r="G54" s="625">
        <v>299.84787194868301</v>
      </c>
      <c r="H54" s="627">
        <v>31.537310000000002</v>
      </c>
      <c r="I54" s="624">
        <v>333.59616</v>
      </c>
      <c r="J54" s="625">
        <v>33.748288051316003</v>
      </c>
      <c r="K54" s="632">
        <v>1.0198387536069999</v>
      </c>
    </row>
    <row r="55" spans="1:11" ht="14.4" customHeight="1" thickBot="1" x14ac:dyDescent="0.35">
      <c r="A55" s="641" t="s">
        <v>363</v>
      </c>
      <c r="B55" s="619">
        <v>29.999999055071999</v>
      </c>
      <c r="C55" s="619">
        <v>35.421190000000003</v>
      </c>
      <c r="D55" s="620">
        <v>5.4211909449269999</v>
      </c>
      <c r="E55" s="621">
        <v>1.180706370522</v>
      </c>
      <c r="F55" s="619">
        <v>0</v>
      </c>
      <c r="G55" s="620">
        <v>0</v>
      </c>
      <c r="H55" s="622">
        <v>3.6127799999989998</v>
      </c>
      <c r="I55" s="619">
        <v>30.655809999999999</v>
      </c>
      <c r="J55" s="620">
        <v>30.655809999999999</v>
      </c>
      <c r="K55" s="630" t="s">
        <v>311</v>
      </c>
    </row>
    <row r="56" spans="1:11" ht="14.4" customHeight="1" thickBot="1" x14ac:dyDescent="0.35">
      <c r="A56" s="641" t="s">
        <v>364</v>
      </c>
      <c r="B56" s="619">
        <v>3.9999998740090001</v>
      </c>
      <c r="C56" s="619">
        <v>0</v>
      </c>
      <c r="D56" s="620">
        <v>-3.9999998740090001</v>
      </c>
      <c r="E56" s="621">
        <v>0</v>
      </c>
      <c r="F56" s="619">
        <v>0</v>
      </c>
      <c r="G56" s="620">
        <v>0</v>
      </c>
      <c r="H56" s="622">
        <v>0</v>
      </c>
      <c r="I56" s="619">
        <v>0</v>
      </c>
      <c r="J56" s="620">
        <v>0</v>
      </c>
      <c r="K56" s="623">
        <v>0</v>
      </c>
    </row>
    <row r="57" spans="1:11" ht="14.4" customHeight="1" thickBot="1" x14ac:dyDescent="0.35">
      <c r="A57" s="641" t="s">
        <v>365</v>
      </c>
      <c r="B57" s="619">
        <v>9.9999996850239992</v>
      </c>
      <c r="C57" s="619">
        <v>15.23765</v>
      </c>
      <c r="D57" s="620">
        <v>5.2376503149750002</v>
      </c>
      <c r="E57" s="621">
        <v>1.5237650479939999</v>
      </c>
      <c r="F57" s="619">
        <v>0</v>
      </c>
      <c r="G57" s="620">
        <v>0</v>
      </c>
      <c r="H57" s="622">
        <v>0</v>
      </c>
      <c r="I57" s="619">
        <v>7.0049999999999999</v>
      </c>
      <c r="J57" s="620">
        <v>7.0049999999999999</v>
      </c>
      <c r="K57" s="630" t="s">
        <v>311</v>
      </c>
    </row>
    <row r="58" spans="1:11" ht="14.4" customHeight="1" thickBot="1" x14ac:dyDescent="0.35">
      <c r="A58" s="641" t="s">
        <v>366</v>
      </c>
      <c r="B58" s="619">
        <v>13.999999559033</v>
      </c>
      <c r="C58" s="619">
        <v>13.550840000000001</v>
      </c>
      <c r="D58" s="620">
        <v>-0.44915955903299998</v>
      </c>
      <c r="E58" s="621">
        <v>0.96791717334399996</v>
      </c>
      <c r="F58" s="619">
        <v>12.113719061194001</v>
      </c>
      <c r="G58" s="620">
        <v>11.104242472760999</v>
      </c>
      <c r="H58" s="622">
        <v>1.57704</v>
      </c>
      <c r="I58" s="619">
        <v>11.657719999999999</v>
      </c>
      <c r="J58" s="620">
        <v>0.55347752723800003</v>
      </c>
      <c r="K58" s="623">
        <v>0.96235680727799999</v>
      </c>
    </row>
    <row r="59" spans="1:11" ht="14.4" customHeight="1" thickBot="1" x14ac:dyDescent="0.35">
      <c r="A59" s="641" t="s">
        <v>367</v>
      </c>
      <c r="B59" s="619">
        <v>0.99999996850200001</v>
      </c>
      <c r="C59" s="619">
        <v>0</v>
      </c>
      <c r="D59" s="620">
        <v>-0.99999996850200001</v>
      </c>
      <c r="E59" s="621">
        <v>0</v>
      </c>
      <c r="F59" s="619">
        <v>0</v>
      </c>
      <c r="G59" s="620">
        <v>0</v>
      </c>
      <c r="H59" s="622">
        <v>0</v>
      </c>
      <c r="I59" s="619">
        <v>0</v>
      </c>
      <c r="J59" s="620">
        <v>0</v>
      </c>
      <c r="K59" s="623">
        <v>0</v>
      </c>
    </row>
    <row r="60" spans="1:11" ht="14.4" customHeight="1" thickBot="1" x14ac:dyDescent="0.35">
      <c r="A60" s="641" t="s">
        <v>368</v>
      </c>
      <c r="B60" s="619">
        <v>319.99998992077599</v>
      </c>
      <c r="C60" s="619">
        <v>320.15370999999999</v>
      </c>
      <c r="D60" s="620">
        <v>0.15372007922399999</v>
      </c>
      <c r="E60" s="621">
        <v>1.000480375262</v>
      </c>
      <c r="F60" s="619">
        <v>314.99305033736999</v>
      </c>
      <c r="G60" s="620">
        <v>288.74362947592198</v>
      </c>
      <c r="H60" s="622">
        <v>26.347490000000001</v>
      </c>
      <c r="I60" s="619">
        <v>284.27762999999999</v>
      </c>
      <c r="J60" s="620">
        <v>-4.4659994759219996</v>
      </c>
      <c r="K60" s="623">
        <v>0.90248857774900004</v>
      </c>
    </row>
    <row r="61" spans="1:11" ht="14.4" customHeight="1" thickBot="1" x14ac:dyDescent="0.35">
      <c r="A61" s="640" t="s">
        <v>369</v>
      </c>
      <c r="B61" s="624">
        <v>0</v>
      </c>
      <c r="C61" s="624">
        <v>11.829000000000001</v>
      </c>
      <c r="D61" s="625">
        <v>11.829000000000001</v>
      </c>
      <c r="E61" s="626" t="s">
        <v>312</v>
      </c>
      <c r="F61" s="624">
        <v>0</v>
      </c>
      <c r="G61" s="625">
        <v>0</v>
      </c>
      <c r="H61" s="627">
        <v>0</v>
      </c>
      <c r="I61" s="624">
        <v>0.87200999999999995</v>
      </c>
      <c r="J61" s="625">
        <v>0.87200999999999995</v>
      </c>
      <c r="K61" s="628" t="s">
        <v>311</v>
      </c>
    </row>
    <row r="62" spans="1:11" ht="14.4" customHeight="1" thickBot="1" x14ac:dyDescent="0.35">
      <c r="A62" s="641" t="s">
        <v>370</v>
      </c>
      <c r="B62" s="619">
        <v>0</v>
      </c>
      <c r="C62" s="619">
        <v>11.829000000000001</v>
      </c>
      <c r="D62" s="620">
        <v>11.829000000000001</v>
      </c>
      <c r="E62" s="629" t="s">
        <v>312</v>
      </c>
      <c r="F62" s="619">
        <v>0</v>
      </c>
      <c r="G62" s="620">
        <v>0</v>
      </c>
      <c r="H62" s="622">
        <v>0</v>
      </c>
      <c r="I62" s="619">
        <v>0.87200999999999995</v>
      </c>
      <c r="J62" s="620">
        <v>0.87200999999999995</v>
      </c>
      <c r="K62" s="630" t="s">
        <v>311</v>
      </c>
    </row>
    <row r="63" spans="1:11" ht="14.4" customHeight="1" thickBot="1" x14ac:dyDescent="0.35">
      <c r="A63" s="639" t="s">
        <v>42</v>
      </c>
      <c r="B63" s="619">
        <v>947.95479190220601</v>
      </c>
      <c r="C63" s="619">
        <v>921.34699999999998</v>
      </c>
      <c r="D63" s="620">
        <v>-26.607791902205999</v>
      </c>
      <c r="E63" s="621">
        <v>0.97193137043</v>
      </c>
      <c r="F63" s="619">
        <v>907.07635588380799</v>
      </c>
      <c r="G63" s="620">
        <v>831.48665956015702</v>
      </c>
      <c r="H63" s="622">
        <v>90.254999999999001</v>
      </c>
      <c r="I63" s="619">
        <v>816.46500000000003</v>
      </c>
      <c r="J63" s="620">
        <v>-15.021659560157</v>
      </c>
      <c r="K63" s="623">
        <v>0.90010614288799995</v>
      </c>
    </row>
    <row r="64" spans="1:11" ht="14.4" customHeight="1" thickBot="1" x14ac:dyDescent="0.35">
      <c r="A64" s="640" t="s">
        <v>371</v>
      </c>
      <c r="B64" s="624">
        <v>947.95479190220601</v>
      </c>
      <c r="C64" s="624">
        <v>921.34699999999998</v>
      </c>
      <c r="D64" s="625">
        <v>-26.607791902205999</v>
      </c>
      <c r="E64" s="631">
        <v>0.97193137043</v>
      </c>
      <c r="F64" s="624">
        <v>907.07635588380799</v>
      </c>
      <c r="G64" s="625">
        <v>831.48665956015702</v>
      </c>
      <c r="H64" s="627">
        <v>90.254999999999001</v>
      </c>
      <c r="I64" s="624">
        <v>816.46500000000003</v>
      </c>
      <c r="J64" s="625">
        <v>-15.021659560157</v>
      </c>
      <c r="K64" s="632">
        <v>0.90010614288799995</v>
      </c>
    </row>
    <row r="65" spans="1:11" ht="14.4" customHeight="1" thickBot="1" x14ac:dyDescent="0.35">
      <c r="A65" s="641" t="s">
        <v>372</v>
      </c>
      <c r="B65" s="619">
        <v>228.95481454896199</v>
      </c>
      <c r="C65" s="619">
        <v>229.65299999999999</v>
      </c>
      <c r="D65" s="620">
        <v>0.698185451038</v>
      </c>
      <c r="E65" s="621">
        <v>1.0030494464699999</v>
      </c>
      <c r="F65" s="619">
        <v>226.579906857015</v>
      </c>
      <c r="G65" s="620">
        <v>207.69824795226401</v>
      </c>
      <c r="H65" s="622">
        <v>17.152000000000001</v>
      </c>
      <c r="I65" s="619">
        <v>189.078</v>
      </c>
      <c r="J65" s="620">
        <v>-18.620247952263</v>
      </c>
      <c r="K65" s="623">
        <v>0.83448705855100003</v>
      </c>
    </row>
    <row r="66" spans="1:11" ht="14.4" customHeight="1" thickBot="1" x14ac:dyDescent="0.35">
      <c r="A66" s="641" t="s">
        <v>373</v>
      </c>
      <c r="B66" s="619">
        <v>229.999992755557</v>
      </c>
      <c r="C66" s="619">
        <v>205.36099999999999</v>
      </c>
      <c r="D66" s="620">
        <v>-24.638992755556998</v>
      </c>
      <c r="E66" s="621">
        <v>0.89287394116600005</v>
      </c>
      <c r="F66" s="619">
        <v>200.540987745367</v>
      </c>
      <c r="G66" s="620">
        <v>183.829238766586</v>
      </c>
      <c r="H66" s="622">
        <v>17.856999999999999</v>
      </c>
      <c r="I66" s="619">
        <v>198.56399999999999</v>
      </c>
      <c r="J66" s="620">
        <v>14.734761233413</v>
      </c>
      <c r="K66" s="623">
        <v>0.99014172729600003</v>
      </c>
    </row>
    <row r="67" spans="1:11" ht="14.4" customHeight="1" thickBot="1" x14ac:dyDescent="0.35">
      <c r="A67" s="641" t="s">
        <v>374</v>
      </c>
      <c r="B67" s="619">
        <v>488.99998459768801</v>
      </c>
      <c r="C67" s="619">
        <v>486.33300000000003</v>
      </c>
      <c r="D67" s="620">
        <v>-2.6669845976870001</v>
      </c>
      <c r="E67" s="621">
        <v>0.99454604359499998</v>
      </c>
      <c r="F67" s="619">
        <v>479.95546128142598</v>
      </c>
      <c r="G67" s="620">
        <v>439.95917284130701</v>
      </c>
      <c r="H67" s="622">
        <v>55.245999999999</v>
      </c>
      <c r="I67" s="619">
        <v>428.82299999999998</v>
      </c>
      <c r="J67" s="620">
        <v>-11.136172841306999</v>
      </c>
      <c r="K67" s="623">
        <v>0.89346415364200005</v>
      </c>
    </row>
    <row r="68" spans="1:11" ht="14.4" customHeight="1" thickBot="1" x14ac:dyDescent="0.35">
      <c r="A68" s="642" t="s">
        <v>375</v>
      </c>
      <c r="B68" s="624">
        <v>1312.2867507691501</v>
      </c>
      <c r="C68" s="624">
        <v>1301.8689099999999</v>
      </c>
      <c r="D68" s="625">
        <v>-10.417840769146</v>
      </c>
      <c r="E68" s="631">
        <v>0.992061307665</v>
      </c>
      <c r="F68" s="624">
        <v>1265.5751118543101</v>
      </c>
      <c r="G68" s="625">
        <v>1160.1105191997899</v>
      </c>
      <c r="H68" s="627">
        <v>102.49645</v>
      </c>
      <c r="I68" s="624">
        <v>1198.10445</v>
      </c>
      <c r="J68" s="625">
        <v>37.993930800213001</v>
      </c>
      <c r="K68" s="632">
        <v>0.94668774597200001</v>
      </c>
    </row>
    <row r="69" spans="1:11" ht="14.4" customHeight="1" thickBot="1" x14ac:dyDescent="0.35">
      <c r="A69" s="639" t="s">
        <v>45</v>
      </c>
      <c r="B69" s="619">
        <v>263.13398647137501</v>
      </c>
      <c r="C69" s="619">
        <v>276.14695</v>
      </c>
      <c r="D69" s="620">
        <v>13.012963528624001</v>
      </c>
      <c r="E69" s="621">
        <v>1.0494537543519999</v>
      </c>
      <c r="F69" s="619">
        <v>187.679082547956</v>
      </c>
      <c r="G69" s="620">
        <v>172.03915900229299</v>
      </c>
      <c r="H69" s="622">
        <v>11.412419999999999</v>
      </c>
      <c r="I69" s="619">
        <v>221.71106</v>
      </c>
      <c r="J69" s="620">
        <v>49.671900997706999</v>
      </c>
      <c r="K69" s="623">
        <v>1.1813306895469999</v>
      </c>
    </row>
    <row r="70" spans="1:11" ht="14.4" customHeight="1" thickBot="1" x14ac:dyDescent="0.35">
      <c r="A70" s="643" t="s">
        <v>376</v>
      </c>
      <c r="B70" s="619">
        <v>263.13398647137501</v>
      </c>
      <c r="C70" s="619">
        <v>276.14695</v>
      </c>
      <c r="D70" s="620">
        <v>13.012963528624001</v>
      </c>
      <c r="E70" s="621">
        <v>1.0494537543519999</v>
      </c>
      <c r="F70" s="619">
        <v>187.679082547956</v>
      </c>
      <c r="G70" s="620">
        <v>172.03915900229299</v>
      </c>
      <c r="H70" s="622">
        <v>11.412419999999999</v>
      </c>
      <c r="I70" s="619">
        <v>221.71106</v>
      </c>
      <c r="J70" s="620">
        <v>49.671900997706999</v>
      </c>
      <c r="K70" s="623">
        <v>1.1813306895469999</v>
      </c>
    </row>
    <row r="71" spans="1:11" ht="14.4" customHeight="1" thickBot="1" x14ac:dyDescent="0.35">
      <c r="A71" s="641" t="s">
        <v>377</v>
      </c>
      <c r="B71" s="619">
        <v>27.065511159438</v>
      </c>
      <c r="C71" s="619">
        <v>104.42739</v>
      </c>
      <c r="D71" s="620">
        <v>77.361878840561999</v>
      </c>
      <c r="E71" s="621">
        <v>3.8583195190669999</v>
      </c>
      <c r="F71" s="619">
        <v>35.157664229909003</v>
      </c>
      <c r="G71" s="620">
        <v>32.227858877416999</v>
      </c>
      <c r="H71" s="622">
        <v>7.2983599999989996</v>
      </c>
      <c r="I71" s="619">
        <v>30.685500000000001</v>
      </c>
      <c r="J71" s="620">
        <v>-1.5423588774170001</v>
      </c>
      <c r="K71" s="623">
        <v>0.87279689001299998</v>
      </c>
    </row>
    <row r="72" spans="1:11" ht="14.4" customHeight="1" thickBot="1" x14ac:dyDescent="0.35">
      <c r="A72" s="641" t="s">
        <v>378</v>
      </c>
      <c r="B72" s="619">
        <v>0</v>
      </c>
      <c r="C72" s="619">
        <v>0</v>
      </c>
      <c r="D72" s="620">
        <v>0</v>
      </c>
      <c r="E72" s="621">
        <v>1</v>
      </c>
      <c r="F72" s="619">
        <v>0</v>
      </c>
      <c r="G72" s="620">
        <v>0</v>
      </c>
      <c r="H72" s="622">
        <v>0</v>
      </c>
      <c r="I72" s="619">
        <v>7.8159999999999998</v>
      </c>
      <c r="J72" s="620">
        <v>7.8159999999999998</v>
      </c>
      <c r="K72" s="630" t="s">
        <v>312</v>
      </c>
    </row>
    <row r="73" spans="1:11" ht="14.4" customHeight="1" thickBot="1" x14ac:dyDescent="0.35">
      <c r="A73" s="641" t="s">
        <v>379</v>
      </c>
      <c r="B73" s="619">
        <v>4.6226865000309996</v>
      </c>
      <c r="C73" s="619">
        <v>13.954700000000001</v>
      </c>
      <c r="D73" s="620">
        <v>9.3320134999679993</v>
      </c>
      <c r="E73" s="621">
        <v>3.0187424563410001</v>
      </c>
      <c r="F73" s="619">
        <v>3.3200580186319999</v>
      </c>
      <c r="G73" s="620">
        <v>3.043386517079</v>
      </c>
      <c r="H73" s="622">
        <v>0</v>
      </c>
      <c r="I73" s="619">
        <v>6.1029999999999998</v>
      </c>
      <c r="J73" s="620">
        <v>3.0596134829200001</v>
      </c>
      <c r="K73" s="623">
        <v>1.8382208882340001</v>
      </c>
    </row>
    <row r="74" spans="1:11" ht="14.4" customHeight="1" thickBot="1" x14ac:dyDescent="0.35">
      <c r="A74" s="641" t="s">
        <v>380</v>
      </c>
      <c r="B74" s="619">
        <v>167.999994708408</v>
      </c>
      <c r="C74" s="619">
        <v>71.416569999999993</v>
      </c>
      <c r="D74" s="620">
        <v>-96.583424708406994</v>
      </c>
      <c r="E74" s="621">
        <v>0.42509864434099998</v>
      </c>
      <c r="F74" s="619">
        <v>74.636169995291993</v>
      </c>
      <c r="G74" s="620">
        <v>68.416489162350999</v>
      </c>
      <c r="H74" s="622">
        <v>0.604999999999</v>
      </c>
      <c r="I74" s="619">
        <v>98.462599999999995</v>
      </c>
      <c r="J74" s="620">
        <v>30.046110837649</v>
      </c>
      <c r="K74" s="623">
        <v>1.319234360581</v>
      </c>
    </row>
    <row r="75" spans="1:11" ht="14.4" customHeight="1" thickBot="1" x14ac:dyDescent="0.35">
      <c r="A75" s="641" t="s">
        <v>381</v>
      </c>
      <c r="B75" s="619">
        <v>63.445794103498002</v>
      </c>
      <c r="C75" s="619">
        <v>86.348290000000006</v>
      </c>
      <c r="D75" s="620">
        <v>22.902495896501001</v>
      </c>
      <c r="E75" s="621">
        <v>1.360977370054</v>
      </c>
      <c r="F75" s="619">
        <v>74.565190304121998</v>
      </c>
      <c r="G75" s="620">
        <v>68.351424445445005</v>
      </c>
      <c r="H75" s="622">
        <v>3.5090599999999998</v>
      </c>
      <c r="I75" s="619">
        <v>78.643960000000007</v>
      </c>
      <c r="J75" s="620">
        <v>10.292535554554</v>
      </c>
      <c r="K75" s="623">
        <v>1.054700721331</v>
      </c>
    </row>
    <row r="76" spans="1:11" ht="14.4" customHeight="1" thickBot="1" x14ac:dyDescent="0.35">
      <c r="A76" s="644" t="s">
        <v>46</v>
      </c>
      <c r="B76" s="624">
        <v>0</v>
      </c>
      <c r="C76" s="624">
        <v>38.619</v>
      </c>
      <c r="D76" s="625">
        <v>38.619</v>
      </c>
      <c r="E76" s="626" t="s">
        <v>311</v>
      </c>
      <c r="F76" s="624">
        <v>0</v>
      </c>
      <c r="G76" s="625">
        <v>0</v>
      </c>
      <c r="H76" s="627">
        <v>0.77999999999900005</v>
      </c>
      <c r="I76" s="624">
        <v>52.998460000000001</v>
      </c>
      <c r="J76" s="625">
        <v>52.998460000000001</v>
      </c>
      <c r="K76" s="628" t="s">
        <v>311</v>
      </c>
    </row>
    <row r="77" spans="1:11" ht="14.4" customHeight="1" thickBot="1" x14ac:dyDescent="0.35">
      <c r="A77" s="640" t="s">
        <v>382</v>
      </c>
      <c r="B77" s="624">
        <v>0</v>
      </c>
      <c r="C77" s="624">
        <v>17.75</v>
      </c>
      <c r="D77" s="625">
        <v>17.75</v>
      </c>
      <c r="E77" s="626" t="s">
        <v>311</v>
      </c>
      <c r="F77" s="624">
        <v>0</v>
      </c>
      <c r="G77" s="625">
        <v>0</v>
      </c>
      <c r="H77" s="627">
        <v>0.77999999999900005</v>
      </c>
      <c r="I77" s="624">
        <v>19.393999999999998</v>
      </c>
      <c r="J77" s="625">
        <v>19.393999999999998</v>
      </c>
      <c r="K77" s="628" t="s">
        <v>311</v>
      </c>
    </row>
    <row r="78" spans="1:11" ht="14.4" customHeight="1" thickBot="1" x14ac:dyDescent="0.35">
      <c r="A78" s="641" t="s">
        <v>383</v>
      </c>
      <c r="B78" s="619">
        <v>0</v>
      </c>
      <c r="C78" s="619">
        <v>17.364999999999998</v>
      </c>
      <c r="D78" s="620">
        <v>17.364999999999998</v>
      </c>
      <c r="E78" s="629" t="s">
        <v>311</v>
      </c>
      <c r="F78" s="619">
        <v>0</v>
      </c>
      <c r="G78" s="620">
        <v>0</v>
      </c>
      <c r="H78" s="622">
        <v>0.77999999999900005</v>
      </c>
      <c r="I78" s="619">
        <v>14.414</v>
      </c>
      <c r="J78" s="620">
        <v>14.414</v>
      </c>
      <c r="K78" s="630" t="s">
        <v>311</v>
      </c>
    </row>
    <row r="79" spans="1:11" ht="14.4" customHeight="1" thickBot="1" x14ac:dyDescent="0.35">
      <c r="A79" s="641" t="s">
        <v>384</v>
      </c>
      <c r="B79" s="619">
        <v>0</v>
      </c>
      <c r="C79" s="619">
        <v>0.38500000000000001</v>
      </c>
      <c r="D79" s="620">
        <v>0.38500000000000001</v>
      </c>
      <c r="E79" s="629" t="s">
        <v>311</v>
      </c>
      <c r="F79" s="619">
        <v>0</v>
      </c>
      <c r="G79" s="620">
        <v>0</v>
      </c>
      <c r="H79" s="622">
        <v>0</v>
      </c>
      <c r="I79" s="619">
        <v>4.9800000000000004</v>
      </c>
      <c r="J79" s="620">
        <v>4.9800000000000004</v>
      </c>
      <c r="K79" s="630" t="s">
        <v>312</v>
      </c>
    </row>
    <row r="80" spans="1:11" ht="14.4" customHeight="1" thickBot="1" x14ac:dyDescent="0.35">
      <c r="A80" s="640" t="s">
        <v>385</v>
      </c>
      <c r="B80" s="624">
        <v>0</v>
      </c>
      <c r="C80" s="624">
        <v>20.869</v>
      </c>
      <c r="D80" s="625">
        <v>20.869</v>
      </c>
      <c r="E80" s="626" t="s">
        <v>311</v>
      </c>
      <c r="F80" s="624">
        <v>0</v>
      </c>
      <c r="G80" s="625">
        <v>0</v>
      </c>
      <c r="H80" s="627">
        <v>0</v>
      </c>
      <c r="I80" s="624">
        <v>33.604460000000003</v>
      </c>
      <c r="J80" s="625">
        <v>33.604460000000003</v>
      </c>
      <c r="K80" s="628" t="s">
        <v>311</v>
      </c>
    </row>
    <row r="81" spans="1:11" ht="14.4" customHeight="1" thickBot="1" x14ac:dyDescent="0.35">
      <c r="A81" s="641" t="s">
        <v>386</v>
      </c>
      <c r="B81" s="619">
        <v>0</v>
      </c>
      <c r="C81" s="619">
        <v>14.084</v>
      </c>
      <c r="D81" s="620">
        <v>14.084</v>
      </c>
      <c r="E81" s="629" t="s">
        <v>311</v>
      </c>
      <c r="F81" s="619">
        <v>0</v>
      </c>
      <c r="G81" s="620">
        <v>0</v>
      </c>
      <c r="H81" s="622">
        <v>0</v>
      </c>
      <c r="I81" s="619">
        <v>12.59</v>
      </c>
      <c r="J81" s="620">
        <v>12.59</v>
      </c>
      <c r="K81" s="630" t="s">
        <v>311</v>
      </c>
    </row>
    <row r="82" spans="1:11" ht="14.4" customHeight="1" thickBot="1" x14ac:dyDescent="0.35">
      <c r="A82" s="641" t="s">
        <v>387</v>
      </c>
      <c r="B82" s="619">
        <v>0</v>
      </c>
      <c r="C82" s="619">
        <v>6.7850000000000001</v>
      </c>
      <c r="D82" s="620">
        <v>6.7850000000000001</v>
      </c>
      <c r="E82" s="629" t="s">
        <v>311</v>
      </c>
      <c r="F82" s="619">
        <v>0</v>
      </c>
      <c r="G82" s="620">
        <v>0</v>
      </c>
      <c r="H82" s="622">
        <v>0</v>
      </c>
      <c r="I82" s="619">
        <v>21.01446</v>
      </c>
      <c r="J82" s="620">
        <v>21.01446</v>
      </c>
      <c r="K82" s="630" t="s">
        <v>311</v>
      </c>
    </row>
    <row r="83" spans="1:11" ht="14.4" customHeight="1" thickBot="1" x14ac:dyDescent="0.35">
      <c r="A83" s="639" t="s">
        <v>47</v>
      </c>
      <c r="B83" s="619">
        <v>1049.1527642977701</v>
      </c>
      <c r="C83" s="619">
        <v>987.10296000000005</v>
      </c>
      <c r="D83" s="620">
        <v>-62.049804297770997</v>
      </c>
      <c r="E83" s="621">
        <v>0.94085722650699999</v>
      </c>
      <c r="F83" s="619">
        <v>1077.8960293063601</v>
      </c>
      <c r="G83" s="620">
        <v>988.07136019749305</v>
      </c>
      <c r="H83" s="622">
        <v>90.304029999999003</v>
      </c>
      <c r="I83" s="619">
        <v>923.39493000000004</v>
      </c>
      <c r="J83" s="620">
        <v>-64.676430197493005</v>
      </c>
      <c r="K83" s="623">
        <v>0.856664191066</v>
      </c>
    </row>
    <row r="84" spans="1:11" ht="14.4" customHeight="1" thickBot="1" x14ac:dyDescent="0.35">
      <c r="A84" s="640" t="s">
        <v>388</v>
      </c>
      <c r="B84" s="624">
        <v>0.52536250866400003</v>
      </c>
      <c r="C84" s="624">
        <v>0</v>
      </c>
      <c r="D84" s="625">
        <v>-0.52536250866400003</v>
      </c>
      <c r="E84" s="631">
        <v>0</v>
      </c>
      <c r="F84" s="624">
        <v>0</v>
      </c>
      <c r="G84" s="625">
        <v>0</v>
      </c>
      <c r="H84" s="627">
        <v>0</v>
      </c>
      <c r="I84" s="624">
        <v>0</v>
      </c>
      <c r="J84" s="625">
        <v>0</v>
      </c>
      <c r="K84" s="632">
        <v>0</v>
      </c>
    </row>
    <row r="85" spans="1:11" ht="14.4" customHeight="1" thickBot="1" x14ac:dyDescent="0.35">
      <c r="A85" s="641" t="s">
        <v>389</v>
      </c>
      <c r="B85" s="619">
        <v>0.52536250866400003</v>
      </c>
      <c r="C85" s="619">
        <v>0</v>
      </c>
      <c r="D85" s="620">
        <v>-0.52536250866400003</v>
      </c>
      <c r="E85" s="621">
        <v>0</v>
      </c>
      <c r="F85" s="619">
        <v>0</v>
      </c>
      <c r="G85" s="620">
        <v>0</v>
      </c>
      <c r="H85" s="622">
        <v>0</v>
      </c>
      <c r="I85" s="619">
        <v>0</v>
      </c>
      <c r="J85" s="620">
        <v>0</v>
      </c>
      <c r="K85" s="623">
        <v>0</v>
      </c>
    </row>
    <row r="86" spans="1:11" ht="14.4" customHeight="1" thickBot="1" x14ac:dyDescent="0.35">
      <c r="A86" s="640" t="s">
        <v>390</v>
      </c>
      <c r="B86" s="624">
        <v>20.260038872479999</v>
      </c>
      <c r="C86" s="624">
        <v>23.08455</v>
      </c>
      <c r="D86" s="625">
        <v>2.824511127519</v>
      </c>
      <c r="E86" s="631">
        <v>1.139412917482</v>
      </c>
      <c r="F86" s="624">
        <v>21.122293415276999</v>
      </c>
      <c r="G86" s="625">
        <v>19.362102297338001</v>
      </c>
      <c r="H86" s="627">
        <v>1.95757</v>
      </c>
      <c r="I86" s="624">
        <v>21.67135</v>
      </c>
      <c r="J86" s="625">
        <v>2.3092477026610001</v>
      </c>
      <c r="K86" s="632">
        <v>1.025994174682</v>
      </c>
    </row>
    <row r="87" spans="1:11" ht="14.4" customHeight="1" thickBot="1" x14ac:dyDescent="0.35">
      <c r="A87" s="641" t="s">
        <v>391</v>
      </c>
      <c r="B87" s="619">
        <v>8.6874179541419991</v>
      </c>
      <c r="C87" s="619">
        <v>9.673</v>
      </c>
      <c r="D87" s="620">
        <v>0.98558204585700004</v>
      </c>
      <c r="E87" s="621">
        <v>1.1134493644779999</v>
      </c>
      <c r="F87" s="619">
        <v>6.4388829501789999</v>
      </c>
      <c r="G87" s="620">
        <v>5.902309370997</v>
      </c>
      <c r="H87" s="622">
        <v>0.75049999999899997</v>
      </c>
      <c r="I87" s="619">
        <v>7.8140000000000001</v>
      </c>
      <c r="J87" s="620">
        <v>1.9116906290019999</v>
      </c>
      <c r="K87" s="623">
        <v>1.213564536032</v>
      </c>
    </row>
    <row r="88" spans="1:11" ht="14.4" customHeight="1" thickBot="1" x14ac:dyDescent="0.35">
      <c r="A88" s="641" t="s">
        <v>392</v>
      </c>
      <c r="B88" s="619">
        <v>11.572620918338</v>
      </c>
      <c r="C88" s="619">
        <v>13.41155</v>
      </c>
      <c r="D88" s="620">
        <v>1.838929081661</v>
      </c>
      <c r="E88" s="621">
        <v>1.1589034234019999</v>
      </c>
      <c r="F88" s="619">
        <v>14.683410465098</v>
      </c>
      <c r="G88" s="620">
        <v>13.45979292634</v>
      </c>
      <c r="H88" s="622">
        <v>1.2070700000000001</v>
      </c>
      <c r="I88" s="619">
        <v>13.85735</v>
      </c>
      <c r="J88" s="620">
        <v>0.397557073659</v>
      </c>
      <c r="K88" s="623">
        <v>0.94374192105599997</v>
      </c>
    </row>
    <row r="89" spans="1:11" ht="14.4" customHeight="1" thickBot="1" x14ac:dyDescent="0.35">
      <c r="A89" s="640" t="s">
        <v>393</v>
      </c>
      <c r="B89" s="624">
        <v>61.999998047148999</v>
      </c>
      <c r="C89" s="624">
        <v>52.793170000000003</v>
      </c>
      <c r="D89" s="625">
        <v>-9.2068280471489992</v>
      </c>
      <c r="E89" s="631">
        <v>0.85150276875499997</v>
      </c>
      <c r="F89" s="624">
        <v>53.662273600577997</v>
      </c>
      <c r="G89" s="625">
        <v>49.190417467195999</v>
      </c>
      <c r="H89" s="627">
        <v>12.263870000000001</v>
      </c>
      <c r="I89" s="624">
        <v>51.578200000000002</v>
      </c>
      <c r="J89" s="625">
        <v>2.387782532803</v>
      </c>
      <c r="K89" s="632">
        <v>0.96116315130200003</v>
      </c>
    </row>
    <row r="90" spans="1:11" ht="14.4" customHeight="1" thickBot="1" x14ac:dyDescent="0.35">
      <c r="A90" s="641" t="s">
        <v>394</v>
      </c>
      <c r="B90" s="619">
        <v>46.999998519613001</v>
      </c>
      <c r="C90" s="619">
        <v>45.63</v>
      </c>
      <c r="D90" s="620">
        <v>-1.369998519613</v>
      </c>
      <c r="E90" s="621">
        <v>0.97085109440899997</v>
      </c>
      <c r="F90" s="619">
        <v>44.999928380901999</v>
      </c>
      <c r="G90" s="620">
        <v>41.24993434916</v>
      </c>
      <c r="H90" s="622">
        <v>11.07</v>
      </c>
      <c r="I90" s="619">
        <v>44.414999999999999</v>
      </c>
      <c r="J90" s="620">
        <v>3.1650656508389998</v>
      </c>
      <c r="K90" s="623">
        <v>0.987001570848</v>
      </c>
    </row>
    <row r="91" spans="1:11" ht="14.4" customHeight="1" thickBot="1" x14ac:dyDescent="0.35">
      <c r="A91" s="641" t="s">
        <v>395</v>
      </c>
      <c r="B91" s="619">
        <v>14.999999527536</v>
      </c>
      <c r="C91" s="619">
        <v>7.16317</v>
      </c>
      <c r="D91" s="620">
        <v>-7.8368295275359996</v>
      </c>
      <c r="E91" s="621">
        <v>0.47754468170800002</v>
      </c>
      <c r="F91" s="619">
        <v>8.6623452196760002</v>
      </c>
      <c r="G91" s="620">
        <v>7.940483118036</v>
      </c>
      <c r="H91" s="622">
        <v>1.19387</v>
      </c>
      <c r="I91" s="619">
        <v>7.1631999999999998</v>
      </c>
      <c r="J91" s="620">
        <v>-0.77728311803600003</v>
      </c>
      <c r="K91" s="623">
        <v>0.82693541048499997</v>
      </c>
    </row>
    <row r="92" spans="1:11" ht="14.4" customHeight="1" thickBot="1" x14ac:dyDescent="0.35">
      <c r="A92" s="640" t="s">
        <v>396</v>
      </c>
      <c r="B92" s="624">
        <v>907.49495653236795</v>
      </c>
      <c r="C92" s="624">
        <v>807.55520999999999</v>
      </c>
      <c r="D92" s="625">
        <v>-99.939746532368005</v>
      </c>
      <c r="E92" s="631">
        <v>0.88987294550399998</v>
      </c>
      <c r="F92" s="624">
        <v>838.63417158075595</v>
      </c>
      <c r="G92" s="625">
        <v>768.74799061569297</v>
      </c>
      <c r="H92" s="627">
        <v>67.767499999999004</v>
      </c>
      <c r="I92" s="624">
        <v>761.25373000000002</v>
      </c>
      <c r="J92" s="625">
        <v>-7.4942606156920002</v>
      </c>
      <c r="K92" s="632">
        <v>0.907730397588</v>
      </c>
    </row>
    <row r="93" spans="1:11" ht="14.4" customHeight="1" thickBot="1" x14ac:dyDescent="0.35">
      <c r="A93" s="641" t="s">
        <v>397</v>
      </c>
      <c r="B93" s="619">
        <v>865.73104297072405</v>
      </c>
      <c r="C93" s="619">
        <v>755.43925999999999</v>
      </c>
      <c r="D93" s="620">
        <v>-110.29178297072301</v>
      </c>
      <c r="E93" s="621">
        <v>0.87260271666699996</v>
      </c>
      <c r="F93" s="619">
        <v>786.15881735652204</v>
      </c>
      <c r="G93" s="620">
        <v>720.64558257681199</v>
      </c>
      <c r="H93" s="622">
        <v>65.167449999998993</v>
      </c>
      <c r="I93" s="619">
        <v>711.34198000000004</v>
      </c>
      <c r="J93" s="620">
        <v>-9.3036025768120005</v>
      </c>
      <c r="K93" s="623">
        <v>0.90483241336800002</v>
      </c>
    </row>
    <row r="94" spans="1:11" ht="14.4" customHeight="1" thickBot="1" x14ac:dyDescent="0.35">
      <c r="A94" s="641" t="s">
        <v>398</v>
      </c>
      <c r="B94" s="619">
        <v>0</v>
      </c>
      <c r="C94" s="619">
        <v>0</v>
      </c>
      <c r="D94" s="620">
        <v>0</v>
      </c>
      <c r="E94" s="621">
        <v>1</v>
      </c>
      <c r="F94" s="619">
        <v>0</v>
      </c>
      <c r="G94" s="620">
        <v>0</v>
      </c>
      <c r="H94" s="622">
        <v>0</v>
      </c>
      <c r="I94" s="619">
        <v>16.410019999999999</v>
      </c>
      <c r="J94" s="620">
        <v>16.410019999999999</v>
      </c>
      <c r="K94" s="630" t="s">
        <v>312</v>
      </c>
    </row>
    <row r="95" spans="1:11" ht="14.4" customHeight="1" thickBot="1" x14ac:dyDescent="0.35">
      <c r="A95" s="641" t="s">
        <v>399</v>
      </c>
      <c r="B95" s="619">
        <v>3.510378690769</v>
      </c>
      <c r="C95" s="619">
        <v>11.879</v>
      </c>
      <c r="D95" s="620">
        <v>8.3686213092300008</v>
      </c>
      <c r="E95" s="621">
        <v>3.383965391322</v>
      </c>
      <c r="F95" s="619">
        <v>17.657123082887999</v>
      </c>
      <c r="G95" s="620">
        <v>16.185696159313999</v>
      </c>
      <c r="H95" s="622">
        <v>0</v>
      </c>
      <c r="I95" s="619">
        <v>3.6059999999999999</v>
      </c>
      <c r="J95" s="620">
        <v>-12.579696159314</v>
      </c>
      <c r="K95" s="623">
        <v>0.20422352968099999</v>
      </c>
    </row>
    <row r="96" spans="1:11" ht="14.4" customHeight="1" thickBot="1" x14ac:dyDescent="0.35">
      <c r="A96" s="641" t="s">
        <v>400</v>
      </c>
      <c r="B96" s="619">
        <v>38.253534870875001</v>
      </c>
      <c r="C96" s="619">
        <v>40.23695</v>
      </c>
      <c r="D96" s="620">
        <v>1.9834151291240001</v>
      </c>
      <c r="E96" s="621">
        <v>1.051849198664</v>
      </c>
      <c r="F96" s="619">
        <v>34.818231141344</v>
      </c>
      <c r="G96" s="620">
        <v>31.916711879566002</v>
      </c>
      <c r="H96" s="622">
        <v>2.60005</v>
      </c>
      <c r="I96" s="619">
        <v>29.89573</v>
      </c>
      <c r="J96" s="620">
        <v>-2.020981879566</v>
      </c>
      <c r="K96" s="623">
        <v>0.85862288289800004</v>
      </c>
    </row>
    <row r="97" spans="1:11" ht="14.4" customHeight="1" thickBot="1" x14ac:dyDescent="0.35">
      <c r="A97" s="640" t="s">
        <v>401</v>
      </c>
      <c r="B97" s="624">
        <v>0</v>
      </c>
      <c r="C97" s="624">
        <v>8.0499999998999996E-2</v>
      </c>
      <c r="D97" s="625">
        <v>8.0499999998999996E-2</v>
      </c>
      <c r="E97" s="626" t="s">
        <v>312</v>
      </c>
      <c r="F97" s="624">
        <v>0</v>
      </c>
      <c r="G97" s="625">
        <v>0</v>
      </c>
      <c r="H97" s="627">
        <v>0</v>
      </c>
      <c r="I97" s="624">
        <v>0</v>
      </c>
      <c r="J97" s="625">
        <v>0</v>
      </c>
      <c r="K97" s="628" t="s">
        <v>311</v>
      </c>
    </row>
    <row r="98" spans="1:11" ht="14.4" customHeight="1" thickBot="1" x14ac:dyDescent="0.35">
      <c r="A98" s="641" t="s">
        <v>402</v>
      </c>
      <c r="B98" s="619">
        <v>0</v>
      </c>
      <c r="C98" s="619">
        <v>8.0499999998999996E-2</v>
      </c>
      <c r="D98" s="620">
        <v>8.0499999998999996E-2</v>
      </c>
      <c r="E98" s="629" t="s">
        <v>312</v>
      </c>
      <c r="F98" s="619">
        <v>0</v>
      </c>
      <c r="G98" s="620">
        <v>0</v>
      </c>
      <c r="H98" s="622">
        <v>0</v>
      </c>
      <c r="I98" s="619">
        <v>0</v>
      </c>
      <c r="J98" s="620">
        <v>0</v>
      </c>
      <c r="K98" s="630" t="s">
        <v>311</v>
      </c>
    </row>
    <row r="99" spans="1:11" ht="14.4" customHeight="1" thickBot="1" x14ac:dyDescent="0.35">
      <c r="A99" s="640" t="s">
        <v>403</v>
      </c>
      <c r="B99" s="624">
        <v>58.872408337109</v>
      </c>
      <c r="C99" s="624">
        <v>103.58953</v>
      </c>
      <c r="D99" s="625">
        <v>44.717121662890001</v>
      </c>
      <c r="E99" s="631">
        <v>1.7595599182349999</v>
      </c>
      <c r="F99" s="624">
        <v>164.47729070974501</v>
      </c>
      <c r="G99" s="625">
        <v>150.770849817266</v>
      </c>
      <c r="H99" s="627">
        <v>8.3150899999989996</v>
      </c>
      <c r="I99" s="624">
        <v>88.891649999999998</v>
      </c>
      <c r="J99" s="625">
        <v>-61.879199817265999</v>
      </c>
      <c r="K99" s="632">
        <v>0.54044938128700004</v>
      </c>
    </row>
    <row r="100" spans="1:11" ht="14.4" customHeight="1" thickBot="1" x14ac:dyDescent="0.35">
      <c r="A100" s="641" t="s">
        <v>404</v>
      </c>
      <c r="B100" s="619">
        <v>0</v>
      </c>
      <c r="C100" s="619">
        <v>0</v>
      </c>
      <c r="D100" s="620">
        <v>0</v>
      </c>
      <c r="E100" s="629" t="s">
        <v>311</v>
      </c>
      <c r="F100" s="619">
        <v>34.999944296256999</v>
      </c>
      <c r="G100" s="620">
        <v>32.083282271568997</v>
      </c>
      <c r="H100" s="622">
        <v>0</v>
      </c>
      <c r="I100" s="619">
        <v>12.273</v>
      </c>
      <c r="J100" s="620">
        <v>-19.810282271569001</v>
      </c>
      <c r="K100" s="623">
        <v>0.35065770094100002</v>
      </c>
    </row>
    <row r="101" spans="1:11" ht="14.4" customHeight="1" thickBot="1" x14ac:dyDescent="0.35">
      <c r="A101" s="641" t="s">
        <v>405</v>
      </c>
      <c r="B101" s="619">
        <v>24.005221120556001</v>
      </c>
      <c r="C101" s="619">
        <v>48.007950000000001</v>
      </c>
      <c r="D101" s="620">
        <v>24.002728879443001</v>
      </c>
      <c r="E101" s="621">
        <v>1.9998961792059999</v>
      </c>
      <c r="F101" s="619">
        <v>29.678161336681999</v>
      </c>
      <c r="G101" s="620">
        <v>27.204981225291998</v>
      </c>
      <c r="H101" s="622">
        <v>0</v>
      </c>
      <c r="I101" s="619">
        <v>25.082899999999999</v>
      </c>
      <c r="J101" s="620">
        <v>-2.1220812252919998</v>
      </c>
      <c r="K101" s="623">
        <v>0.84516354350400003</v>
      </c>
    </row>
    <row r="102" spans="1:11" ht="14.4" customHeight="1" thickBot="1" x14ac:dyDescent="0.35">
      <c r="A102" s="641" t="s">
        <v>406</v>
      </c>
      <c r="B102" s="619">
        <v>5.9999998110139998</v>
      </c>
      <c r="C102" s="619">
        <v>4.2939999999999996</v>
      </c>
      <c r="D102" s="620">
        <v>-1.705999811014</v>
      </c>
      <c r="E102" s="621">
        <v>0.71566668920800003</v>
      </c>
      <c r="F102" s="619">
        <v>2.999995225393</v>
      </c>
      <c r="G102" s="620">
        <v>2.749995623277</v>
      </c>
      <c r="H102" s="622">
        <v>3.853999999999</v>
      </c>
      <c r="I102" s="619">
        <v>3.853999999999</v>
      </c>
      <c r="J102" s="620">
        <v>1.104004376722</v>
      </c>
      <c r="K102" s="623">
        <v>1.2846687112620001</v>
      </c>
    </row>
    <row r="103" spans="1:11" ht="14.4" customHeight="1" thickBot="1" x14ac:dyDescent="0.35">
      <c r="A103" s="641" t="s">
        <v>407</v>
      </c>
      <c r="B103" s="619">
        <v>4.9580693777890001</v>
      </c>
      <c r="C103" s="619">
        <v>18.638909999999999</v>
      </c>
      <c r="D103" s="620">
        <v>13.680840622210001</v>
      </c>
      <c r="E103" s="621">
        <v>3.759308024913</v>
      </c>
      <c r="F103" s="619">
        <v>38.915398350992</v>
      </c>
      <c r="G103" s="620">
        <v>35.672448488409998</v>
      </c>
      <c r="H103" s="622">
        <v>0.38719999999900001</v>
      </c>
      <c r="I103" s="619">
        <v>2.3231999999999999</v>
      </c>
      <c r="J103" s="620">
        <v>-33.349248488409998</v>
      </c>
      <c r="K103" s="623">
        <v>5.9698733623000003E-2</v>
      </c>
    </row>
    <row r="104" spans="1:11" ht="14.4" customHeight="1" thickBot="1" x14ac:dyDescent="0.35">
      <c r="A104" s="641" t="s">
        <v>408</v>
      </c>
      <c r="B104" s="619">
        <v>23.909118027748001</v>
      </c>
      <c r="C104" s="619">
        <v>32.648670000000003</v>
      </c>
      <c r="D104" s="620">
        <v>8.7395519722510002</v>
      </c>
      <c r="E104" s="621">
        <v>1.365532177393</v>
      </c>
      <c r="F104" s="619">
        <v>57.883791500417999</v>
      </c>
      <c r="G104" s="620">
        <v>53.060142208716002</v>
      </c>
      <c r="H104" s="622">
        <v>4.0738899999999996</v>
      </c>
      <c r="I104" s="619">
        <v>45.358550000000001</v>
      </c>
      <c r="J104" s="620">
        <v>-7.7015922087159998</v>
      </c>
      <c r="K104" s="623">
        <v>0.78361401048900003</v>
      </c>
    </row>
    <row r="105" spans="1:11" ht="14.4" customHeight="1" thickBot="1" x14ac:dyDescent="0.35">
      <c r="A105" s="638" t="s">
        <v>48</v>
      </c>
      <c r="B105" s="619">
        <v>23272.9992669569</v>
      </c>
      <c r="C105" s="619">
        <v>23936.878840000001</v>
      </c>
      <c r="D105" s="620">
        <v>663.879573043101</v>
      </c>
      <c r="E105" s="621">
        <v>1.0285257420160001</v>
      </c>
      <c r="F105" s="619">
        <v>23762.0021452213</v>
      </c>
      <c r="G105" s="620">
        <v>21781.835299786198</v>
      </c>
      <c r="H105" s="622">
        <v>2460.8635100000001</v>
      </c>
      <c r="I105" s="619">
        <v>22759.269209999999</v>
      </c>
      <c r="J105" s="620">
        <v>977.43391021378898</v>
      </c>
      <c r="K105" s="623">
        <v>0.95780099130100005</v>
      </c>
    </row>
    <row r="106" spans="1:11" ht="14.4" customHeight="1" thickBot="1" x14ac:dyDescent="0.35">
      <c r="A106" s="644" t="s">
        <v>409</v>
      </c>
      <c r="B106" s="624">
        <v>17252.999456572299</v>
      </c>
      <c r="C106" s="624">
        <v>17742.745999999999</v>
      </c>
      <c r="D106" s="625">
        <v>489.74654342769298</v>
      </c>
      <c r="E106" s="631">
        <v>1.028386168136</v>
      </c>
      <c r="F106" s="624">
        <v>17550.001584405101</v>
      </c>
      <c r="G106" s="625">
        <v>16087.5014523713</v>
      </c>
      <c r="H106" s="627">
        <v>1816.5409999999999</v>
      </c>
      <c r="I106" s="624">
        <v>16803.236000000001</v>
      </c>
      <c r="J106" s="625">
        <v>715.73454762865197</v>
      </c>
      <c r="K106" s="632">
        <v>0.95744925829100003</v>
      </c>
    </row>
    <row r="107" spans="1:11" ht="14.4" customHeight="1" thickBot="1" x14ac:dyDescent="0.35">
      <c r="A107" s="640" t="s">
        <v>410</v>
      </c>
      <c r="B107" s="624">
        <v>17199.999458241698</v>
      </c>
      <c r="C107" s="624">
        <v>17696.190999999999</v>
      </c>
      <c r="D107" s="625">
        <v>496.19154175832199</v>
      </c>
      <c r="E107" s="631">
        <v>1.0288483463589999</v>
      </c>
      <c r="F107" s="624">
        <v>17500.001579891101</v>
      </c>
      <c r="G107" s="625">
        <v>16041.6681149002</v>
      </c>
      <c r="H107" s="627">
        <v>1798.066</v>
      </c>
      <c r="I107" s="624">
        <v>16735.788</v>
      </c>
      <c r="J107" s="625">
        <v>694.11988509979005</v>
      </c>
      <c r="K107" s="632">
        <v>0.95633065652000004</v>
      </c>
    </row>
    <row r="108" spans="1:11" ht="14.4" customHeight="1" thickBot="1" x14ac:dyDescent="0.35">
      <c r="A108" s="641" t="s">
        <v>411</v>
      </c>
      <c r="B108" s="619">
        <v>17199.999458241698</v>
      </c>
      <c r="C108" s="619">
        <v>17696.190999999999</v>
      </c>
      <c r="D108" s="620">
        <v>496.19154175832199</v>
      </c>
      <c r="E108" s="621">
        <v>1.0288483463589999</v>
      </c>
      <c r="F108" s="619">
        <v>17500.001579891101</v>
      </c>
      <c r="G108" s="620">
        <v>16041.6681149002</v>
      </c>
      <c r="H108" s="622">
        <v>1798.066</v>
      </c>
      <c r="I108" s="619">
        <v>16735.788</v>
      </c>
      <c r="J108" s="620">
        <v>694.11988509979005</v>
      </c>
      <c r="K108" s="623">
        <v>0.95633065652000004</v>
      </c>
    </row>
    <row r="109" spans="1:11" ht="14.4" customHeight="1" thickBot="1" x14ac:dyDescent="0.35">
      <c r="A109" s="640" t="s">
        <v>412</v>
      </c>
      <c r="B109" s="624">
        <v>0</v>
      </c>
      <c r="C109" s="624">
        <v>0</v>
      </c>
      <c r="D109" s="625">
        <v>0</v>
      </c>
      <c r="E109" s="631">
        <v>1</v>
      </c>
      <c r="F109" s="624">
        <v>0</v>
      </c>
      <c r="G109" s="625">
        <v>0</v>
      </c>
      <c r="H109" s="627">
        <v>17.64</v>
      </c>
      <c r="I109" s="624">
        <v>42.515000000000001</v>
      </c>
      <c r="J109" s="625">
        <v>42.515000000000001</v>
      </c>
      <c r="K109" s="628" t="s">
        <v>312</v>
      </c>
    </row>
    <row r="110" spans="1:11" ht="14.4" customHeight="1" thickBot="1" x14ac:dyDescent="0.35">
      <c r="A110" s="641" t="s">
        <v>413</v>
      </c>
      <c r="B110" s="619">
        <v>0</v>
      </c>
      <c r="C110" s="619">
        <v>0</v>
      </c>
      <c r="D110" s="620">
        <v>0</v>
      </c>
      <c r="E110" s="621">
        <v>1</v>
      </c>
      <c r="F110" s="619">
        <v>0</v>
      </c>
      <c r="G110" s="620">
        <v>0</v>
      </c>
      <c r="H110" s="622">
        <v>17.64</v>
      </c>
      <c r="I110" s="619">
        <v>42.515000000000001</v>
      </c>
      <c r="J110" s="620">
        <v>42.515000000000001</v>
      </c>
      <c r="K110" s="630" t="s">
        <v>312</v>
      </c>
    </row>
    <row r="111" spans="1:11" ht="14.4" customHeight="1" thickBot="1" x14ac:dyDescent="0.35">
      <c r="A111" s="640" t="s">
        <v>414</v>
      </c>
      <c r="B111" s="624">
        <v>52.999998330628003</v>
      </c>
      <c r="C111" s="624">
        <v>46.555</v>
      </c>
      <c r="D111" s="625">
        <v>-6.4449983306279996</v>
      </c>
      <c r="E111" s="631">
        <v>0.87839625408199995</v>
      </c>
      <c r="F111" s="624">
        <v>50.000004513973998</v>
      </c>
      <c r="G111" s="625">
        <v>45.833337471142997</v>
      </c>
      <c r="H111" s="627">
        <v>0.83499999999899999</v>
      </c>
      <c r="I111" s="624">
        <v>24.933</v>
      </c>
      <c r="J111" s="625">
        <v>-20.900337471143001</v>
      </c>
      <c r="K111" s="632">
        <v>0.49865995498100002</v>
      </c>
    </row>
    <row r="112" spans="1:11" ht="14.4" customHeight="1" thickBot="1" x14ac:dyDescent="0.35">
      <c r="A112" s="641" t="s">
        <v>415</v>
      </c>
      <c r="B112" s="619">
        <v>52.999998330628003</v>
      </c>
      <c r="C112" s="619">
        <v>46.555</v>
      </c>
      <c r="D112" s="620">
        <v>-6.4449983306279996</v>
      </c>
      <c r="E112" s="621">
        <v>0.87839625408199995</v>
      </c>
      <c r="F112" s="619">
        <v>50.000004513973998</v>
      </c>
      <c r="G112" s="620">
        <v>45.833337471142997</v>
      </c>
      <c r="H112" s="622">
        <v>0.83499999999899999</v>
      </c>
      <c r="I112" s="619">
        <v>24.933</v>
      </c>
      <c r="J112" s="620">
        <v>-20.900337471143001</v>
      </c>
      <c r="K112" s="623">
        <v>0.49865995498100002</v>
      </c>
    </row>
    <row r="113" spans="1:11" ht="14.4" customHeight="1" thickBot="1" x14ac:dyDescent="0.35">
      <c r="A113" s="639" t="s">
        <v>416</v>
      </c>
      <c r="B113" s="619">
        <v>5847.9998158021699</v>
      </c>
      <c r="C113" s="619">
        <v>6016.7057299999997</v>
      </c>
      <c r="D113" s="620">
        <v>168.70591419782801</v>
      </c>
      <c r="E113" s="621">
        <v>1.0288484814479999</v>
      </c>
      <c r="F113" s="619">
        <v>5950.0005371629904</v>
      </c>
      <c r="G113" s="620">
        <v>5454.1671590660699</v>
      </c>
      <c r="H113" s="622">
        <v>617.33749999999895</v>
      </c>
      <c r="I113" s="619">
        <v>5704.6224000000002</v>
      </c>
      <c r="J113" s="620">
        <v>250.45524093392899</v>
      </c>
      <c r="K113" s="623">
        <v>0.95875998067000001</v>
      </c>
    </row>
    <row r="114" spans="1:11" ht="14.4" customHeight="1" thickBot="1" x14ac:dyDescent="0.35">
      <c r="A114" s="640" t="s">
        <v>417</v>
      </c>
      <c r="B114" s="624">
        <v>1547.9999512417501</v>
      </c>
      <c r="C114" s="624">
        <v>1592.6579899999999</v>
      </c>
      <c r="D114" s="625">
        <v>44.658038758247997</v>
      </c>
      <c r="E114" s="631">
        <v>1.0288488631549999</v>
      </c>
      <c r="F114" s="624">
        <v>1575.0001421902</v>
      </c>
      <c r="G114" s="625">
        <v>1443.7501303410199</v>
      </c>
      <c r="H114" s="627">
        <v>163.411</v>
      </c>
      <c r="I114" s="624">
        <v>1510.04664</v>
      </c>
      <c r="J114" s="625">
        <v>66.296509658980995</v>
      </c>
      <c r="K114" s="632">
        <v>0.95875968487200003</v>
      </c>
    </row>
    <row r="115" spans="1:11" ht="14.4" customHeight="1" thickBot="1" x14ac:dyDescent="0.35">
      <c r="A115" s="641" t="s">
        <v>418</v>
      </c>
      <c r="B115" s="619">
        <v>1547.9999512417501</v>
      </c>
      <c r="C115" s="619">
        <v>1592.6579899999999</v>
      </c>
      <c r="D115" s="620">
        <v>44.658038758247997</v>
      </c>
      <c r="E115" s="621">
        <v>1.0288488631549999</v>
      </c>
      <c r="F115" s="619">
        <v>1575.0001421902</v>
      </c>
      <c r="G115" s="620">
        <v>1443.7501303410199</v>
      </c>
      <c r="H115" s="622">
        <v>163.411</v>
      </c>
      <c r="I115" s="619">
        <v>1510.04664</v>
      </c>
      <c r="J115" s="620">
        <v>66.296509658980995</v>
      </c>
      <c r="K115" s="623">
        <v>0.95875968487200003</v>
      </c>
    </row>
    <row r="116" spans="1:11" ht="14.4" customHeight="1" thickBot="1" x14ac:dyDescent="0.35">
      <c r="A116" s="640" t="s">
        <v>419</v>
      </c>
      <c r="B116" s="624">
        <v>4299.9998645604201</v>
      </c>
      <c r="C116" s="624">
        <v>4424.04774</v>
      </c>
      <c r="D116" s="625">
        <v>124.047875439579</v>
      </c>
      <c r="E116" s="631">
        <v>1.0288483440339999</v>
      </c>
      <c r="F116" s="624">
        <v>4375.0003949727798</v>
      </c>
      <c r="G116" s="625">
        <v>4010.4170287250499</v>
      </c>
      <c r="H116" s="627">
        <v>453.92649999999901</v>
      </c>
      <c r="I116" s="624">
        <v>4194.5757599999997</v>
      </c>
      <c r="J116" s="625">
        <v>184.158731274947</v>
      </c>
      <c r="K116" s="632">
        <v>0.95876008715700001</v>
      </c>
    </row>
    <row r="117" spans="1:11" ht="14.4" customHeight="1" thickBot="1" x14ac:dyDescent="0.35">
      <c r="A117" s="641" t="s">
        <v>420</v>
      </c>
      <c r="B117" s="619">
        <v>4299.9998645604201</v>
      </c>
      <c r="C117" s="619">
        <v>4424.04774</v>
      </c>
      <c r="D117" s="620">
        <v>124.047875439579</v>
      </c>
      <c r="E117" s="621">
        <v>1.0288483440339999</v>
      </c>
      <c r="F117" s="619">
        <v>4375.0003949727798</v>
      </c>
      <c r="G117" s="620">
        <v>4010.4170287250499</v>
      </c>
      <c r="H117" s="622">
        <v>453.92649999999901</v>
      </c>
      <c r="I117" s="619">
        <v>4194.5757599999997</v>
      </c>
      <c r="J117" s="620">
        <v>184.158731274947</v>
      </c>
      <c r="K117" s="623">
        <v>0.95876008715700001</v>
      </c>
    </row>
    <row r="118" spans="1:11" ht="14.4" customHeight="1" thickBot="1" x14ac:dyDescent="0.35">
      <c r="A118" s="639" t="s">
        <v>421</v>
      </c>
      <c r="B118" s="619">
        <v>171.999994582417</v>
      </c>
      <c r="C118" s="619">
        <v>177.42711</v>
      </c>
      <c r="D118" s="620">
        <v>5.4271154175829999</v>
      </c>
      <c r="E118" s="621">
        <v>1.0315529976069999</v>
      </c>
      <c r="F118" s="619">
        <v>262.000023653227</v>
      </c>
      <c r="G118" s="620">
        <v>240.16668834879201</v>
      </c>
      <c r="H118" s="622">
        <v>26.985009999999999</v>
      </c>
      <c r="I118" s="619">
        <v>251.41081</v>
      </c>
      <c r="J118" s="620">
        <v>11.244121651207999</v>
      </c>
      <c r="K118" s="623">
        <v>0.95958315764400004</v>
      </c>
    </row>
    <row r="119" spans="1:11" ht="14.4" customHeight="1" thickBot="1" x14ac:dyDescent="0.35">
      <c r="A119" s="640" t="s">
        <v>422</v>
      </c>
      <c r="B119" s="624">
        <v>171.999994582417</v>
      </c>
      <c r="C119" s="624">
        <v>177.42711</v>
      </c>
      <c r="D119" s="625">
        <v>5.4271154175829999</v>
      </c>
      <c r="E119" s="631">
        <v>1.0315529976069999</v>
      </c>
      <c r="F119" s="624">
        <v>262.000023653227</v>
      </c>
      <c r="G119" s="625">
        <v>240.16668834879201</v>
      </c>
      <c r="H119" s="627">
        <v>26.985009999999999</v>
      </c>
      <c r="I119" s="624">
        <v>251.41081</v>
      </c>
      <c r="J119" s="625">
        <v>11.244121651207999</v>
      </c>
      <c r="K119" s="632">
        <v>0.95958315764400004</v>
      </c>
    </row>
    <row r="120" spans="1:11" ht="14.4" customHeight="1" thickBot="1" x14ac:dyDescent="0.35">
      <c r="A120" s="641" t="s">
        <v>423</v>
      </c>
      <c r="B120" s="619">
        <v>171.999994582417</v>
      </c>
      <c r="C120" s="619">
        <v>177.42711</v>
      </c>
      <c r="D120" s="620">
        <v>5.4271154175829999</v>
      </c>
      <c r="E120" s="621">
        <v>1.0315529976069999</v>
      </c>
      <c r="F120" s="619">
        <v>262.000023653227</v>
      </c>
      <c r="G120" s="620">
        <v>240.16668834879201</v>
      </c>
      <c r="H120" s="622">
        <v>26.985009999999999</v>
      </c>
      <c r="I120" s="619">
        <v>251.41081</v>
      </c>
      <c r="J120" s="620">
        <v>11.244121651207999</v>
      </c>
      <c r="K120" s="623">
        <v>0.95958315764400004</v>
      </c>
    </row>
    <row r="121" spans="1:11" ht="14.4" customHeight="1" thickBot="1" x14ac:dyDescent="0.35">
      <c r="A121" s="638" t="s">
        <v>424</v>
      </c>
      <c r="B121" s="619">
        <v>0</v>
      </c>
      <c r="C121" s="619">
        <v>44.132660000000001</v>
      </c>
      <c r="D121" s="620">
        <v>44.132660000000001</v>
      </c>
      <c r="E121" s="629" t="s">
        <v>311</v>
      </c>
      <c r="F121" s="619">
        <v>0</v>
      </c>
      <c r="G121" s="620">
        <v>0</v>
      </c>
      <c r="H121" s="622">
        <v>1.605</v>
      </c>
      <c r="I121" s="619">
        <v>47.319540000000003</v>
      </c>
      <c r="J121" s="620">
        <v>47.319540000000003</v>
      </c>
      <c r="K121" s="630" t="s">
        <v>311</v>
      </c>
    </row>
    <row r="122" spans="1:11" ht="14.4" customHeight="1" thickBot="1" x14ac:dyDescent="0.35">
      <c r="A122" s="639" t="s">
        <v>425</v>
      </c>
      <c r="B122" s="619">
        <v>0</v>
      </c>
      <c r="C122" s="619">
        <v>44.132660000000001</v>
      </c>
      <c r="D122" s="620">
        <v>44.132660000000001</v>
      </c>
      <c r="E122" s="629" t="s">
        <v>311</v>
      </c>
      <c r="F122" s="619">
        <v>0</v>
      </c>
      <c r="G122" s="620">
        <v>0</v>
      </c>
      <c r="H122" s="622">
        <v>1.605</v>
      </c>
      <c r="I122" s="619">
        <v>47.319540000000003</v>
      </c>
      <c r="J122" s="620">
        <v>47.319540000000003</v>
      </c>
      <c r="K122" s="630" t="s">
        <v>311</v>
      </c>
    </row>
    <row r="123" spans="1:11" ht="14.4" customHeight="1" thickBot="1" x14ac:dyDescent="0.35">
      <c r="A123" s="640" t="s">
        <v>426</v>
      </c>
      <c r="B123" s="624">
        <v>0</v>
      </c>
      <c r="C123" s="624">
        <v>12.11666</v>
      </c>
      <c r="D123" s="625">
        <v>12.11666</v>
      </c>
      <c r="E123" s="626" t="s">
        <v>311</v>
      </c>
      <c r="F123" s="624">
        <v>0</v>
      </c>
      <c r="G123" s="625">
        <v>0</v>
      </c>
      <c r="H123" s="627">
        <v>0.604999999999</v>
      </c>
      <c r="I123" s="624">
        <v>27.990539999999999</v>
      </c>
      <c r="J123" s="625">
        <v>27.990539999999999</v>
      </c>
      <c r="K123" s="628" t="s">
        <v>311</v>
      </c>
    </row>
    <row r="124" spans="1:11" ht="14.4" customHeight="1" thickBot="1" x14ac:dyDescent="0.35">
      <c r="A124" s="641" t="s">
        <v>427</v>
      </c>
      <c r="B124" s="619">
        <v>0</v>
      </c>
      <c r="C124" s="619">
        <v>0</v>
      </c>
      <c r="D124" s="620">
        <v>0</v>
      </c>
      <c r="E124" s="629" t="s">
        <v>311</v>
      </c>
      <c r="F124" s="619">
        <v>0</v>
      </c>
      <c r="G124" s="620">
        <v>0</v>
      </c>
      <c r="H124" s="622">
        <v>0</v>
      </c>
      <c r="I124" s="619">
        <v>0.32045000000000001</v>
      </c>
      <c r="J124" s="620">
        <v>0.32045000000000001</v>
      </c>
      <c r="K124" s="630" t="s">
        <v>312</v>
      </c>
    </row>
    <row r="125" spans="1:11" ht="14.4" customHeight="1" thickBot="1" x14ac:dyDescent="0.35">
      <c r="A125" s="641" t="s">
        <v>428</v>
      </c>
      <c r="B125" s="619">
        <v>0</v>
      </c>
      <c r="C125" s="619">
        <v>11.61666</v>
      </c>
      <c r="D125" s="620">
        <v>11.61666</v>
      </c>
      <c r="E125" s="629" t="s">
        <v>311</v>
      </c>
      <c r="F125" s="619">
        <v>0</v>
      </c>
      <c r="G125" s="620">
        <v>0</v>
      </c>
      <c r="H125" s="622">
        <v>0.604999999999</v>
      </c>
      <c r="I125" s="619">
        <v>27.450089999999999</v>
      </c>
      <c r="J125" s="620">
        <v>27.450089999999999</v>
      </c>
      <c r="K125" s="630" t="s">
        <v>311</v>
      </c>
    </row>
    <row r="126" spans="1:11" ht="14.4" customHeight="1" thickBot="1" x14ac:dyDescent="0.35">
      <c r="A126" s="641" t="s">
        <v>429</v>
      </c>
      <c r="B126" s="619">
        <v>0</v>
      </c>
      <c r="C126" s="619">
        <v>0.5</v>
      </c>
      <c r="D126" s="620">
        <v>0.5</v>
      </c>
      <c r="E126" s="629" t="s">
        <v>311</v>
      </c>
      <c r="F126" s="619">
        <v>0</v>
      </c>
      <c r="G126" s="620">
        <v>0</v>
      </c>
      <c r="H126" s="622">
        <v>0</v>
      </c>
      <c r="I126" s="619">
        <v>0.22</v>
      </c>
      <c r="J126" s="620">
        <v>0.22</v>
      </c>
      <c r="K126" s="630" t="s">
        <v>311</v>
      </c>
    </row>
    <row r="127" spans="1:11" ht="14.4" customHeight="1" thickBot="1" x14ac:dyDescent="0.35">
      <c r="A127" s="643" t="s">
        <v>430</v>
      </c>
      <c r="B127" s="619">
        <v>0</v>
      </c>
      <c r="C127" s="619">
        <v>13.749000000000001</v>
      </c>
      <c r="D127" s="620">
        <v>13.749000000000001</v>
      </c>
      <c r="E127" s="629" t="s">
        <v>311</v>
      </c>
      <c r="F127" s="619">
        <v>0</v>
      </c>
      <c r="G127" s="620">
        <v>0</v>
      </c>
      <c r="H127" s="622">
        <v>0</v>
      </c>
      <c r="I127" s="619">
        <v>10.3</v>
      </c>
      <c r="J127" s="620">
        <v>10.3</v>
      </c>
      <c r="K127" s="630" t="s">
        <v>311</v>
      </c>
    </row>
    <row r="128" spans="1:11" ht="14.4" customHeight="1" thickBot="1" x14ac:dyDescent="0.35">
      <c r="A128" s="641" t="s">
        <v>431</v>
      </c>
      <c r="B128" s="619">
        <v>0</v>
      </c>
      <c r="C128" s="619">
        <v>13.749000000000001</v>
      </c>
      <c r="D128" s="620">
        <v>13.749000000000001</v>
      </c>
      <c r="E128" s="629" t="s">
        <v>311</v>
      </c>
      <c r="F128" s="619">
        <v>0</v>
      </c>
      <c r="G128" s="620">
        <v>0</v>
      </c>
      <c r="H128" s="622">
        <v>0</v>
      </c>
      <c r="I128" s="619">
        <v>10.3</v>
      </c>
      <c r="J128" s="620">
        <v>10.3</v>
      </c>
      <c r="K128" s="630" t="s">
        <v>311</v>
      </c>
    </row>
    <row r="129" spans="1:11" ht="14.4" customHeight="1" thickBot="1" x14ac:dyDescent="0.35">
      <c r="A129" s="643" t="s">
        <v>432</v>
      </c>
      <c r="B129" s="619">
        <v>0</v>
      </c>
      <c r="C129" s="619">
        <v>5.8</v>
      </c>
      <c r="D129" s="620">
        <v>5.8</v>
      </c>
      <c r="E129" s="629" t="s">
        <v>311</v>
      </c>
      <c r="F129" s="619">
        <v>0</v>
      </c>
      <c r="G129" s="620">
        <v>0</v>
      </c>
      <c r="H129" s="622">
        <v>0.99999999999900002</v>
      </c>
      <c r="I129" s="619">
        <v>7.65</v>
      </c>
      <c r="J129" s="620">
        <v>7.65</v>
      </c>
      <c r="K129" s="630" t="s">
        <v>311</v>
      </c>
    </row>
    <row r="130" spans="1:11" ht="14.4" customHeight="1" thickBot="1" x14ac:dyDescent="0.35">
      <c r="A130" s="641" t="s">
        <v>433</v>
      </c>
      <c r="B130" s="619">
        <v>0</v>
      </c>
      <c r="C130" s="619">
        <v>5.8</v>
      </c>
      <c r="D130" s="620">
        <v>5.8</v>
      </c>
      <c r="E130" s="629" t="s">
        <v>311</v>
      </c>
      <c r="F130" s="619">
        <v>0</v>
      </c>
      <c r="G130" s="620">
        <v>0</v>
      </c>
      <c r="H130" s="622">
        <v>0.99999999999900002</v>
      </c>
      <c r="I130" s="619">
        <v>7.65</v>
      </c>
      <c r="J130" s="620">
        <v>7.65</v>
      </c>
      <c r="K130" s="630" t="s">
        <v>311</v>
      </c>
    </row>
    <row r="131" spans="1:11" ht="14.4" customHeight="1" thickBot="1" x14ac:dyDescent="0.35">
      <c r="A131" s="643" t="s">
        <v>434</v>
      </c>
      <c r="B131" s="619">
        <v>0</v>
      </c>
      <c r="C131" s="619">
        <v>12.467000000000001</v>
      </c>
      <c r="D131" s="620">
        <v>12.467000000000001</v>
      </c>
      <c r="E131" s="629" t="s">
        <v>312</v>
      </c>
      <c r="F131" s="619">
        <v>0</v>
      </c>
      <c r="G131" s="620">
        <v>0</v>
      </c>
      <c r="H131" s="622">
        <v>0</v>
      </c>
      <c r="I131" s="619">
        <v>1.379</v>
      </c>
      <c r="J131" s="620">
        <v>1.379</v>
      </c>
      <c r="K131" s="630" t="s">
        <v>311</v>
      </c>
    </row>
    <row r="132" spans="1:11" ht="14.4" customHeight="1" thickBot="1" x14ac:dyDescent="0.35">
      <c r="A132" s="641" t="s">
        <v>435</v>
      </c>
      <c r="B132" s="619">
        <v>0</v>
      </c>
      <c r="C132" s="619">
        <v>12.467000000000001</v>
      </c>
      <c r="D132" s="620">
        <v>12.467000000000001</v>
      </c>
      <c r="E132" s="629" t="s">
        <v>312</v>
      </c>
      <c r="F132" s="619">
        <v>0</v>
      </c>
      <c r="G132" s="620">
        <v>0</v>
      </c>
      <c r="H132" s="622">
        <v>0</v>
      </c>
      <c r="I132" s="619">
        <v>1.379</v>
      </c>
      <c r="J132" s="620">
        <v>1.379</v>
      </c>
      <c r="K132" s="630" t="s">
        <v>311</v>
      </c>
    </row>
    <row r="133" spans="1:11" ht="14.4" customHeight="1" thickBot="1" x14ac:dyDescent="0.35">
      <c r="A133" s="638" t="s">
        <v>436</v>
      </c>
      <c r="B133" s="619">
        <v>484.99944563606499</v>
      </c>
      <c r="C133" s="619">
        <v>532.90885000000003</v>
      </c>
      <c r="D133" s="620">
        <v>47.909404363934001</v>
      </c>
      <c r="E133" s="621">
        <v>1.0987823899489999</v>
      </c>
      <c r="F133" s="619">
        <v>337.00077822050298</v>
      </c>
      <c r="G133" s="620">
        <v>308.91738003546197</v>
      </c>
      <c r="H133" s="622">
        <v>39.329999999999004</v>
      </c>
      <c r="I133" s="619">
        <v>355.49669999999998</v>
      </c>
      <c r="J133" s="620">
        <v>46.579319964538001</v>
      </c>
      <c r="K133" s="623">
        <v>1.0548839141469999</v>
      </c>
    </row>
    <row r="134" spans="1:11" ht="14.4" customHeight="1" thickBot="1" x14ac:dyDescent="0.35">
      <c r="A134" s="639" t="s">
        <v>437</v>
      </c>
      <c r="B134" s="619">
        <v>392.99944563606499</v>
      </c>
      <c r="C134" s="619">
        <v>408.649</v>
      </c>
      <c r="D134" s="620">
        <v>15.649554363934</v>
      </c>
      <c r="E134" s="621">
        <v>1.039820805188</v>
      </c>
      <c r="F134" s="619">
        <v>337.00077822050298</v>
      </c>
      <c r="G134" s="620">
        <v>308.91738003546197</v>
      </c>
      <c r="H134" s="622">
        <v>29.63</v>
      </c>
      <c r="I134" s="619">
        <v>319.74599999999998</v>
      </c>
      <c r="J134" s="620">
        <v>10.828619964537999</v>
      </c>
      <c r="K134" s="623">
        <v>0.94879899592000005</v>
      </c>
    </row>
    <row r="135" spans="1:11" ht="14.4" customHeight="1" thickBot="1" x14ac:dyDescent="0.35">
      <c r="A135" s="640" t="s">
        <v>438</v>
      </c>
      <c r="B135" s="624">
        <v>392.99944563606499</v>
      </c>
      <c r="C135" s="624">
        <v>408.649</v>
      </c>
      <c r="D135" s="625">
        <v>15.649554363934</v>
      </c>
      <c r="E135" s="631">
        <v>1.039820805188</v>
      </c>
      <c r="F135" s="624">
        <v>337.00077822050298</v>
      </c>
      <c r="G135" s="625">
        <v>308.91738003546197</v>
      </c>
      <c r="H135" s="627">
        <v>29.63</v>
      </c>
      <c r="I135" s="624">
        <v>319.74599999999998</v>
      </c>
      <c r="J135" s="625">
        <v>10.828619964537999</v>
      </c>
      <c r="K135" s="632">
        <v>0.94879899592000005</v>
      </c>
    </row>
    <row r="136" spans="1:11" ht="14.4" customHeight="1" thickBot="1" x14ac:dyDescent="0.35">
      <c r="A136" s="641" t="s">
        <v>439</v>
      </c>
      <c r="B136" s="619">
        <v>150.999995243863</v>
      </c>
      <c r="C136" s="619">
        <v>150.756</v>
      </c>
      <c r="D136" s="620">
        <v>-0.24399524386300001</v>
      </c>
      <c r="E136" s="621">
        <v>0.99838413740599996</v>
      </c>
      <c r="F136" s="619">
        <v>151.000348698208</v>
      </c>
      <c r="G136" s="620">
        <v>138.41698630669001</v>
      </c>
      <c r="H136" s="622">
        <v>12.563000000000001</v>
      </c>
      <c r="I136" s="619">
        <v>138.19300000000001</v>
      </c>
      <c r="J136" s="620">
        <v>-0.22398630669</v>
      </c>
      <c r="K136" s="623">
        <v>0.91518331706699996</v>
      </c>
    </row>
    <row r="137" spans="1:11" ht="14.4" customHeight="1" thickBot="1" x14ac:dyDescent="0.35">
      <c r="A137" s="641" t="s">
        <v>440</v>
      </c>
      <c r="B137" s="619">
        <v>106.99999662975701</v>
      </c>
      <c r="C137" s="619">
        <v>123.133</v>
      </c>
      <c r="D137" s="620">
        <v>16.133003370242001</v>
      </c>
      <c r="E137" s="621">
        <v>1.1507757371809999</v>
      </c>
      <c r="F137" s="619">
        <v>87.000200905588997</v>
      </c>
      <c r="G137" s="620">
        <v>79.750184163457007</v>
      </c>
      <c r="H137" s="622">
        <v>8.7959999999989993</v>
      </c>
      <c r="I137" s="619">
        <v>90.572000000000003</v>
      </c>
      <c r="J137" s="620">
        <v>10.821815836541999</v>
      </c>
      <c r="K137" s="623">
        <v>1.041055067197</v>
      </c>
    </row>
    <row r="138" spans="1:11" ht="14.4" customHeight="1" thickBot="1" x14ac:dyDescent="0.35">
      <c r="A138" s="641" t="s">
        <v>441</v>
      </c>
      <c r="B138" s="619">
        <v>43.999456628726001</v>
      </c>
      <c r="C138" s="619">
        <v>43.8</v>
      </c>
      <c r="D138" s="620">
        <v>-0.19945662872600001</v>
      </c>
      <c r="E138" s="621">
        <v>0.99546683881999998</v>
      </c>
      <c r="F138" s="619">
        <v>44.000101607424</v>
      </c>
      <c r="G138" s="620">
        <v>40.333426473472002</v>
      </c>
      <c r="H138" s="622">
        <v>3.65</v>
      </c>
      <c r="I138" s="619">
        <v>40.15</v>
      </c>
      <c r="J138" s="620">
        <v>-0.183426473472</v>
      </c>
      <c r="K138" s="623">
        <v>0.91249789280500004</v>
      </c>
    </row>
    <row r="139" spans="1:11" ht="14.4" customHeight="1" thickBot="1" x14ac:dyDescent="0.35">
      <c r="A139" s="641" t="s">
        <v>442</v>
      </c>
      <c r="B139" s="619">
        <v>83.999997354201994</v>
      </c>
      <c r="C139" s="619">
        <v>83.628</v>
      </c>
      <c r="D139" s="620">
        <v>-0.371997354201</v>
      </c>
      <c r="E139" s="621">
        <v>0.99557145992899998</v>
      </c>
      <c r="F139" s="619">
        <v>48.000110844463002</v>
      </c>
      <c r="G139" s="620">
        <v>44.000101607424</v>
      </c>
      <c r="H139" s="622">
        <v>4.0099999999989997</v>
      </c>
      <c r="I139" s="619">
        <v>44.11</v>
      </c>
      <c r="J139" s="620">
        <v>0.109898392575</v>
      </c>
      <c r="K139" s="623">
        <v>0.91895621122399995</v>
      </c>
    </row>
    <row r="140" spans="1:11" ht="14.4" customHeight="1" thickBot="1" x14ac:dyDescent="0.35">
      <c r="A140" s="641" t="s">
        <v>443</v>
      </c>
      <c r="B140" s="619">
        <v>6.9999997795160001</v>
      </c>
      <c r="C140" s="619">
        <v>7.3319999999999999</v>
      </c>
      <c r="D140" s="620">
        <v>0.33200022048299999</v>
      </c>
      <c r="E140" s="621">
        <v>1.0474286044200001</v>
      </c>
      <c r="F140" s="619">
        <v>7.0000161648169996</v>
      </c>
      <c r="G140" s="620">
        <v>6.4166814844160003</v>
      </c>
      <c r="H140" s="622">
        <v>0.61099999999900001</v>
      </c>
      <c r="I140" s="619">
        <v>6.7210000000000001</v>
      </c>
      <c r="J140" s="620">
        <v>0.30431851558299999</v>
      </c>
      <c r="K140" s="623">
        <v>0.96014063992800003</v>
      </c>
    </row>
    <row r="141" spans="1:11" ht="14.4" customHeight="1" thickBot="1" x14ac:dyDescent="0.35">
      <c r="A141" s="639" t="s">
        <v>444</v>
      </c>
      <c r="B141" s="619">
        <v>92</v>
      </c>
      <c r="C141" s="619">
        <v>124.25985</v>
      </c>
      <c r="D141" s="620">
        <v>32.25985</v>
      </c>
      <c r="E141" s="621">
        <v>1.3506505434780001</v>
      </c>
      <c r="F141" s="619">
        <v>0</v>
      </c>
      <c r="G141" s="620">
        <v>0</v>
      </c>
      <c r="H141" s="622">
        <v>9.6999999999989992</v>
      </c>
      <c r="I141" s="619">
        <v>35.750700000000002</v>
      </c>
      <c r="J141" s="620">
        <v>35.750700000000002</v>
      </c>
      <c r="K141" s="630" t="s">
        <v>311</v>
      </c>
    </row>
    <row r="142" spans="1:11" ht="14.4" customHeight="1" thickBot="1" x14ac:dyDescent="0.35">
      <c r="A142" s="640" t="s">
        <v>445</v>
      </c>
      <c r="B142" s="624">
        <v>92</v>
      </c>
      <c r="C142" s="624">
        <v>100.76134999999999</v>
      </c>
      <c r="D142" s="625">
        <v>8.7613500000000002</v>
      </c>
      <c r="E142" s="631">
        <v>1.095232065217</v>
      </c>
      <c r="F142" s="624">
        <v>0</v>
      </c>
      <c r="G142" s="625">
        <v>0</v>
      </c>
      <c r="H142" s="627">
        <v>0</v>
      </c>
      <c r="I142" s="624">
        <v>17.859000000000002</v>
      </c>
      <c r="J142" s="625">
        <v>17.859000000000002</v>
      </c>
      <c r="K142" s="628" t="s">
        <v>311</v>
      </c>
    </row>
    <row r="143" spans="1:11" ht="14.4" customHeight="1" thickBot="1" x14ac:dyDescent="0.35">
      <c r="A143" s="641" t="s">
        <v>446</v>
      </c>
      <c r="B143" s="619">
        <v>92</v>
      </c>
      <c r="C143" s="619">
        <v>100.76134999999999</v>
      </c>
      <c r="D143" s="620">
        <v>8.7613500000000002</v>
      </c>
      <c r="E143" s="621">
        <v>1.095232065217</v>
      </c>
      <c r="F143" s="619">
        <v>0</v>
      </c>
      <c r="G143" s="620">
        <v>0</v>
      </c>
      <c r="H143" s="622">
        <v>0</v>
      </c>
      <c r="I143" s="619">
        <v>0</v>
      </c>
      <c r="J143" s="620">
        <v>0</v>
      </c>
      <c r="K143" s="630" t="s">
        <v>311</v>
      </c>
    </row>
    <row r="144" spans="1:11" ht="14.4" customHeight="1" thickBot="1" x14ac:dyDescent="0.35">
      <c r="A144" s="641" t="s">
        <v>447</v>
      </c>
      <c r="B144" s="619">
        <v>0</v>
      </c>
      <c r="C144" s="619">
        <v>0</v>
      </c>
      <c r="D144" s="620">
        <v>0</v>
      </c>
      <c r="E144" s="629" t="s">
        <v>311</v>
      </c>
      <c r="F144" s="619">
        <v>0</v>
      </c>
      <c r="G144" s="620">
        <v>0</v>
      </c>
      <c r="H144" s="622">
        <v>0</v>
      </c>
      <c r="I144" s="619">
        <v>17.859000000000002</v>
      </c>
      <c r="J144" s="620">
        <v>17.859000000000002</v>
      </c>
      <c r="K144" s="630" t="s">
        <v>312</v>
      </c>
    </row>
    <row r="145" spans="1:11" ht="14.4" customHeight="1" thickBot="1" x14ac:dyDescent="0.35">
      <c r="A145" s="640" t="s">
        <v>448</v>
      </c>
      <c r="B145" s="624">
        <v>0</v>
      </c>
      <c r="C145" s="624">
        <v>6.7275</v>
      </c>
      <c r="D145" s="625">
        <v>6.7275</v>
      </c>
      <c r="E145" s="626" t="s">
        <v>312</v>
      </c>
      <c r="F145" s="624">
        <v>0</v>
      </c>
      <c r="G145" s="625">
        <v>0</v>
      </c>
      <c r="H145" s="627">
        <v>9.6999999999989992</v>
      </c>
      <c r="I145" s="624">
        <v>9.6999999999989992</v>
      </c>
      <c r="J145" s="625">
        <v>9.6999999999989992</v>
      </c>
      <c r="K145" s="628" t="s">
        <v>311</v>
      </c>
    </row>
    <row r="146" spans="1:11" ht="14.4" customHeight="1" thickBot="1" x14ac:dyDescent="0.35">
      <c r="A146" s="641" t="s">
        <v>449</v>
      </c>
      <c r="B146" s="619">
        <v>0</v>
      </c>
      <c r="C146" s="619">
        <v>0</v>
      </c>
      <c r="D146" s="620">
        <v>0</v>
      </c>
      <c r="E146" s="621">
        <v>1</v>
      </c>
      <c r="F146" s="619">
        <v>0</v>
      </c>
      <c r="G146" s="620">
        <v>0</v>
      </c>
      <c r="H146" s="622">
        <v>9.6999999999989992</v>
      </c>
      <c r="I146" s="619">
        <v>9.6999999999989992</v>
      </c>
      <c r="J146" s="620">
        <v>9.6999999999989992</v>
      </c>
      <c r="K146" s="630" t="s">
        <v>312</v>
      </c>
    </row>
    <row r="147" spans="1:11" ht="14.4" customHeight="1" thickBot="1" x14ac:dyDescent="0.35">
      <c r="A147" s="641" t="s">
        <v>450</v>
      </c>
      <c r="B147" s="619">
        <v>0</v>
      </c>
      <c r="C147" s="619">
        <v>6.7275</v>
      </c>
      <c r="D147" s="620">
        <v>6.7275</v>
      </c>
      <c r="E147" s="629" t="s">
        <v>312</v>
      </c>
      <c r="F147" s="619">
        <v>0</v>
      </c>
      <c r="G147" s="620">
        <v>0</v>
      </c>
      <c r="H147" s="622">
        <v>0</v>
      </c>
      <c r="I147" s="619">
        <v>0</v>
      </c>
      <c r="J147" s="620">
        <v>0</v>
      </c>
      <c r="K147" s="630" t="s">
        <v>311</v>
      </c>
    </row>
    <row r="148" spans="1:11" ht="14.4" customHeight="1" thickBot="1" x14ac:dyDescent="0.35">
      <c r="A148" s="640" t="s">
        <v>451</v>
      </c>
      <c r="B148" s="624">
        <v>0</v>
      </c>
      <c r="C148" s="624">
        <v>0</v>
      </c>
      <c r="D148" s="625">
        <v>0</v>
      </c>
      <c r="E148" s="631">
        <v>1</v>
      </c>
      <c r="F148" s="624">
        <v>0</v>
      </c>
      <c r="G148" s="625">
        <v>0</v>
      </c>
      <c r="H148" s="627">
        <v>0</v>
      </c>
      <c r="I148" s="624">
        <v>4.5617000000000001</v>
      </c>
      <c r="J148" s="625">
        <v>4.5617000000000001</v>
      </c>
      <c r="K148" s="628" t="s">
        <v>312</v>
      </c>
    </row>
    <row r="149" spans="1:11" ht="14.4" customHeight="1" thickBot="1" x14ac:dyDescent="0.35">
      <c r="A149" s="641" t="s">
        <v>452</v>
      </c>
      <c r="B149" s="619">
        <v>0</v>
      </c>
      <c r="C149" s="619">
        <v>0</v>
      </c>
      <c r="D149" s="620">
        <v>0</v>
      </c>
      <c r="E149" s="621">
        <v>1</v>
      </c>
      <c r="F149" s="619">
        <v>0</v>
      </c>
      <c r="G149" s="620">
        <v>0</v>
      </c>
      <c r="H149" s="622">
        <v>0</v>
      </c>
      <c r="I149" s="619">
        <v>4.5617000000000001</v>
      </c>
      <c r="J149" s="620">
        <v>4.5617000000000001</v>
      </c>
      <c r="K149" s="630" t="s">
        <v>312</v>
      </c>
    </row>
    <row r="150" spans="1:11" ht="14.4" customHeight="1" thickBot="1" x14ac:dyDescent="0.35">
      <c r="A150" s="640" t="s">
        <v>453</v>
      </c>
      <c r="B150" s="624">
        <v>0</v>
      </c>
      <c r="C150" s="624">
        <v>16.771000000000001</v>
      </c>
      <c r="D150" s="625">
        <v>16.771000000000001</v>
      </c>
      <c r="E150" s="626" t="s">
        <v>311</v>
      </c>
      <c r="F150" s="624">
        <v>0</v>
      </c>
      <c r="G150" s="625">
        <v>0</v>
      </c>
      <c r="H150" s="627">
        <v>0</v>
      </c>
      <c r="I150" s="624">
        <v>3.63</v>
      </c>
      <c r="J150" s="625">
        <v>3.63</v>
      </c>
      <c r="K150" s="628" t="s">
        <v>311</v>
      </c>
    </row>
    <row r="151" spans="1:11" ht="14.4" customHeight="1" thickBot="1" x14ac:dyDescent="0.35">
      <c r="A151" s="641" t="s">
        <v>454</v>
      </c>
      <c r="B151" s="619">
        <v>0</v>
      </c>
      <c r="C151" s="619">
        <v>0</v>
      </c>
      <c r="D151" s="620">
        <v>0</v>
      </c>
      <c r="E151" s="629" t="s">
        <v>311</v>
      </c>
      <c r="F151" s="619">
        <v>0</v>
      </c>
      <c r="G151" s="620">
        <v>0</v>
      </c>
      <c r="H151" s="622">
        <v>0</v>
      </c>
      <c r="I151" s="619">
        <v>3.63</v>
      </c>
      <c r="J151" s="620">
        <v>3.63</v>
      </c>
      <c r="K151" s="630" t="s">
        <v>312</v>
      </c>
    </row>
    <row r="152" spans="1:11" ht="14.4" customHeight="1" thickBot="1" x14ac:dyDescent="0.35">
      <c r="A152" s="641" t="s">
        <v>455</v>
      </c>
      <c r="B152" s="619">
        <v>0</v>
      </c>
      <c r="C152" s="619">
        <v>16.771000000000001</v>
      </c>
      <c r="D152" s="620">
        <v>16.771000000000001</v>
      </c>
      <c r="E152" s="629" t="s">
        <v>312</v>
      </c>
      <c r="F152" s="619">
        <v>0</v>
      </c>
      <c r="G152" s="620">
        <v>0</v>
      </c>
      <c r="H152" s="622">
        <v>0</v>
      </c>
      <c r="I152" s="619">
        <v>0</v>
      </c>
      <c r="J152" s="620">
        <v>0</v>
      </c>
      <c r="K152" s="630" t="s">
        <v>311</v>
      </c>
    </row>
    <row r="153" spans="1:11" ht="14.4" customHeight="1" thickBot="1" x14ac:dyDescent="0.35">
      <c r="A153" s="638" t="s">
        <v>456</v>
      </c>
      <c r="B153" s="619">
        <v>0</v>
      </c>
      <c r="C153" s="619">
        <v>2.231E-2</v>
      </c>
      <c r="D153" s="620">
        <v>2.231E-2</v>
      </c>
      <c r="E153" s="629" t="s">
        <v>311</v>
      </c>
      <c r="F153" s="619">
        <v>0</v>
      </c>
      <c r="G153" s="620">
        <v>0</v>
      </c>
      <c r="H153" s="622">
        <v>0</v>
      </c>
      <c r="I153" s="619">
        <v>0.71231999999999995</v>
      </c>
      <c r="J153" s="620">
        <v>0.71231999999999995</v>
      </c>
      <c r="K153" s="630" t="s">
        <v>311</v>
      </c>
    </row>
    <row r="154" spans="1:11" ht="14.4" customHeight="1" thickBot="1" x14ac:dyDescent="0.35">
      <c r="A154" s="639" t="s">
        <v>457</v>
      </c>
      <c r="B154" s="619">
        <v>0</v>
      </c>
      <c r="C154" s="619">
        <v>2.231E-2</v>
      </c>
      <c r="D154" s="620">
        <v>2.231E-2</v>
      </c>
      <c r="E154" s="629" t="s">
        <v>311</v>
      </c>
      <c r="F154" s="619">
        <v>0</v>
      </c>
      <c r="G154" s="620">
        <v>0</v>
      </c>
      <c r="H154" s="622">
        <v>0</v>
      </c>
      <c r="I154" s="619">
        <v>0.71231999999999995</v>
      </c>
      <c r="J154" s="620">
        <v>0.71231999999999995</v>
      </c>
      <c r="K154" s="630" t="s">
        <v>311</v>
      </c>
    </row>
    <row r="155" spans="1:11" ht="14.4" customHeight="1" thickBot="1" x14ac:dyDescent="0.35">
      <c r="A155" s="640" t="s">
        <v>458</v>
      </c>
      <c r="B155" s="624">
        <v>0</v>
      </c>
      <c r="C155" s="624">
        <v>2.231E-2</v>
      </c>
      <c r="D155" s="625">
        <v>2.231E-2</v>
      </c>
      <c r="E155" s="626" t="s">
        <v>311</v>
      </c>
      <c r="F155" s="624">
        <v>0</v>
      </c>
      <c r="G155" s="625">
        <v>0</v>
      </c>
      <c r="H155" s="627">
        <v>0</v>
      </c>
      <c r="I155" s="624">
        <v>0.71231999999999995</v>
      </c>
      <c r="J155" s="625">
        <v>0.71231999999999995</v>
      </c>
      <c r="K155" s="628" t="s">
        <v>311</v>
      </c>
    </row>
    <row r="156" spans="1:11" ht="14.4" customHeight="1" thickBot="1" x14ac:dyDescent="0.35">
      <c r="A156" s="641" t="s">
        <v>459</v>
      </c>
      <c r="B156" s="619">
        <v>0</v>
      </c>
      <c r="C156" s="619">
        <v>2.231E-2</v>
      </c>
      <c r="D156" s="620">
        <v>2.231E-2</v>
      </c>
      <c r="E156" s="629" t="s">
        <v>311</v>
      </c>
      <c r="F156" s="619">
        <v>0</v>
      </c>
      <c r="G156" s="620">
        <v>0</v>
      </c>
      <c r="H156" s="622">
        <v>0</v>
      </c>
      <c r="I156" s="619">
        <v>0.71231999999999995</v>
      </c>
      <c r="J156" s="620">
        <v>0.71231999999999995</v>
      </c>
      <c r="K156" s="630" t="s">
        <v>311</v>
      </c>
    </row>
    <row r="157" spans="1:11" ht="14.4" customHeight="1" thickBot="1" x14ac:dyDescent="0.35">
      <c r="A157" s="637" t="s">
        <v>460</v>
      </c>
      <c r="B157" s="619">
        <v>18547.000000004798</v>
      </c>
      <c r="C157" s="619">
        <v>19083.887119999999</v>
      </c>
      <c r="D157" s="620">
        <v>536.88711999516499</v>
      </c>
      <c r="E157" s="621">
        <v>1.0289473834039999</v>
      </c>
      <c r="F157" s="619">
        <v>20438.130740502002</v>
      </c>
      <c r="G157" s="620">
        <v>18734.953178793501</v>
      </c>
      <c r="H157" s="622">
        <v>1621.5474400000001</v>
      </c>
      <c r="I157" s="619">
        <v>17071.58353</v>
      </c>
      <c r="J157" s="620">
        <v>-1663.3696487934899</v>
      </c>
      <c r="K157" s="623">
        <v>0.83528106100999999</v>
      </c>
    </row>
    <row r="158" spans="1:11" ht="14.4" customHeight="1" thickBot="1" x14ac:dyDescent="0.35">
      <c r="A158" s="638" t="s">
        <v>461</v>
      </c>
      <c r="B158" s="619">
        <v>18510.000000004798</v>
      </c>
      <c r="C158" s="619">
        <v>19028.66619</v>
      </c>
      <c r="D158" s="620">
        <v>518.66618999516095</v>
      </c>
      <c r="E158" s="621">
        <v>1.0280208638570001</v>
      </c>
      <c r="F158" s="619">
        <v>20406.967335343499</v>
      </c>
      <c r="G158" s="620">
        <v>18706.3867240648</v>
      </c>
      <c r="H158" s="622">
        <v>1613.28298</v>
      </c>
      <c r="I158" s="619">
        <v>17020.999800000001</v>
      </c>
      <c r="J158" s="620">
        <v>-1685.3869240648301</v>
      </c>
      <c r="K158" s="623">
        <v>0.834077867636</v>
      </c>
    </row>
    <row r="159" spans="1:11" ht="14.4" customHeight="1" thickBot="1" x14ac:dyDescent="0.35">
      <c r="A159" s="639" t="s">
        <v>462</v>
      </c>
      <c r="B159" s="619">
        <v>18510.000000004798</v>
      </c>
      <c r="C159" s="619">
        <v>19028.66619</v>
      </c>
      <c r="D159" s="620">
        <v>518.66618999516095</v>
      </c>
      <c r="E159" s="621">
        <v>1.0280208638570001</v>
      </c>
      <c r="F159" s="619">
        <v>20406.967335343499</v>
      </c>
      <c r="G159" s="620">
        <v>18706.3867240648</v>
      </c>
      <c r="H159" s="622">
        <v>1613.28298</v>
      </c>
      <c r="I159" s="619">
        <v>17020.999800000001</v>
      </c>
      <c r="J159" s="620">
        <v>-1685.3869240648301</v>
      </c>
      <c r="K159" s="623">
        <v>0.834077867636</v>
      </c>
    </row>
    <row r="160" spans="1:11" ht="14.4" customHeight="1" thickBot="1" x14ac:dyDescent="0.35">
      <c r="A160" s="640" t="s">
        <v>463</v>
      </c>
      <c r="B160" s="624">
        <v>0</v>
      </c>
      <c r="C160" s="624">
        <v>0</v>
      </c>
      <c r="D160" s="625">
        <v>0</v>
      </c>
      <c r="E160" s="631">
        <v>1</v>
      </c>
      <c r="F160" s="624">
        <v>0</v>
      </c>
      <c r="G160" s="625">
        <v>0</v>
      </c>
      <c r="H160" s="627">
        <v>0</v>
      </c>
      <c r="I160" s="624">
        <v>0.249</v>
      </c>
      <c r="J160" s="625">
        <v>0.249</v>
      </c>
      <c r="K160" s="628" t="s">
        <v>312</v>
      </c>
    </row>
    <row r="161" spans="1:11" ht="14.4" customHeight="1" thickBot="1" x14ac:dyDescent="0.35">
      <c r="A161" s="641" t="s">
        <v>464</v>
      </c>
      <c r="B161" s="619">
        <v>0</v>
      </c>
      <c r="C161" s="619">
        <v>0</v>
      </c>
      <c r="D161" s="620">
        <v>0</v>
      </c>
      <c r="E161" s="621">
        <v>1</v>
      </c>
      <c r="F161" s="619">
        <v>0</v>
      </c>
      <c r="G161" s="620">
        <v>0</v>
      </c>
      <c r="H161" s="622">
        <v>0</v>
      </c>
      <c r="I161" s="619">
        <v>0.249</v>
      </c>
      <c r="J161" s="620">
        <v>0.249</v>
      </c>
      <c r="K161" s="630" t="s">
        <v>312</v>
      </c>
    </row>
    <row r="162" spans="1:11" ht="14.4" customHeight="1" thickBot="1" x14ac:dyDescent="0.35">
      <c r="A162" s="640" t="s">
        <v>465</v>
      </c>
      <c r="B162" s="624">
        <v>0</v>
      </c>
      <c r="C162" s="624">
        <v>21.28096</v>
      </c>
      <c r="D162" s="625">
        <v>21.28096</v>
      </c>
      <c r="E162" s="626" t="s">
        <v>312</v>
      </c>
      <c r="F162" s="624">
        <v>20.000002005372998</v>
      </c>
      <c r="G162" s="625">
        <v>18.333335171592001</v>
      </c>
      <c r="H162" s="627">
        <v>0</v>
      </c>
      <c r="I162" s="624">
        <v>0</v>
      </c>
      <c r="J162" s="625">
        <v>-18.333335171592001</v>
      </c>
      <c r="K162" s="632">
        <v>0</v>
      </c>
    </row>
    <row r="163" spans="1:11" ht="14.4" customHeight="1" thickBot="1" x14ac:dyDescent="0.35">
      <c r="A163" s="641" t="s">
        <v>466</v>
      </c>
      <c r="B163" s="619">
        <v>0</v>
      </c>
      <c r="C163" s="619">
        <v>21.28096</v>
      </c>
      <c r="D163" s="620">
        <v>21.28096</v>
      </c>
      <c r="E163" s="629" t="s">
        <v>312</v>
      </c>
      <c r="F163" s="619">
        <v>20.000002005372998</v>
      </c>
      <c r="G163" s="620">
        <v>18.333335171592001</v>
      </c>
      <c r="H163" s="622">
        <v>0</v>
      </c>
      <c r="I163" s="619">
        <v>0</v>
      </c>
      <c r="J163" s="620">
        <v>-18.333335171592001</v>
      </c>
      <c r="K163" s="623">
        <v>0</v>
      </c>
    </row>
    <row r="164" spans="1:11" ht="14.4" customHeight="1" thickBot="1" x14ac:dyDescent="0.35">
      <c r="A164" s="640" t="s">
        <v>467</v>
      </c>
      <c r="B164" s="624">
        <v>1</v>
      </c>
      <c r="C164" s="624">
        <v>42.226909999999997</v>
      </c>
      <c r="D164" s="625">
        <v>41.226909999999002</v>
      </c>
      <c r="E164" s="631">
        <v>42.226909999988997</v>
      </c>
      <c r="F164" s="624">
        <v>24.965291667683001</v>
      </c>
      <c r="G164" s="625">
        <v>22.884850695375999</v>
      </c>
      <c r="H164" s="627">
        <v>13.0992</v>
      </c>
      <c r="I164" s="624">
        <v>13.8072</v>
      </c>
      <c r="J164" s="625">
        <v>-9.0776506953760006</v>
      </c>
      <c r="K164" s="632">
        <v>0.55305582581500001</v>
      </c>
    </row>
    <row r="165" spans="1:11" ht="14.4" customHeight="1" thickBot="1" x14ac:dyDescent="0.35">
      <c r="A165" s="641" t="s">
        <v>468</v>
      </c>
      <c r="B165" s="619">
        <v>0</v>
      </c>
      <c r="C165" s="619">
        <v>42.226909999999997</v>
      </c>
      <c r="D165" s="620">
        <v>42.226909999999997</v>
      </c>
      <c r="E165" s="629" t="s">
        <v>312</v>
      </c>
      <c r="F165" s="619">
        <v>24.965291667683001</v>
      </c>
      <c r="G165" s="620">
        <v>22.884850695375999</v>
      </c>
      <c r="H165" s="622">
        <v>0</v>
      </c>
      <c r="I165" s="619">
        <v>0</v>
      </c>
      <c r="J165" s="620">
        <v>-22.884850695375999</v>
      </c>
      <c r="K165" s="623">
        <v>0</v>
      </c>
    </row>
    <row r="166" spans="1:11" ht="14.4" customHeight="1" thickBot="1" x14ac:dyDescent="0.35">
      <c r="A166" s="641" t="s">
        <v>469</v>
      </c>
      <c r="B166" s="619">
        <v>1</v>
      </c>
      <c r="C166" s="619">
        <v>0</v>
      </c>
      <c r="D166" s="620">
        <v>-1</v>
      </c>
      <c r="E166" s="621">
        <v>0</v>
      </c>
      <c r="F166" s="619">
        <v>0</v>
      </c>
      <c r="G166" s="620">
        <v>0</v>
      </c>
      <c r="H166" s="622">
        <v>13.0992</v>
      </c>
      <c r="I166" s="619">
        <v>13.8072</v>
      </c>
      <c r="J166" s="620">
        <v>13.8072</v>
      </c>
      <c r="K166" s="630" t="s">
        <v>311</v>
      </c>
    </row>
    <row r="167" spans="1:11" ht="14.4" customHeight="1" thickBot="1" x14ac:dyDescent="0.35">
      <c r="A167" s="640" t="s">
        <v>470</v>
      </c>
      <c r="B167" s="624">
        <v>0</v>
      </c>
      <c r="C167" s="624">
        <v>-0.41</v>
      </c>
      <c r="D167" s="625">
        <v>-0.41</v>
      </c>
      <c r="E167" s="626" t="s">
        <v>312</v>
      </c>
      <c r="F167" s="624">
        <v>0</v>
      </c>
      <c r="G167" s="625">
        <v>0</v>
      </c>
      <c r="H167" s="627">
        <v>0</v>
      </c>
      <c r="I167" s="624">
        <v>-0.41</v>
      </c>
      <c r="J167" s="625">
        <v>-0.41</v>
      </c>
      <c r="K167" s="628" t="s">
        <v>311</v>
      </c>
    </row>
    <row r="168" spans="1:11" ht="14.4" customHeight="1" thickBot="1" x14ac:dyDescent="0.35">
      <c r="A168" s="641" t="s">
        <v>471</v>
      </c>
      <c r="B168" s="619">
        <v>0</v>
      </c>
      <c r="C168" s="619">
        <v>-0.41</v>
      </c>
      <c r="D168" s="620">
        <v>-0.41</v>
      </c>
      <c r="E168" s="629" t="s">
        <v>312</v>
      </c>
      <c r="F168" s="619">
        <v>0</v>
      </c>
      <c r="G168" s="620">
        <v>0</v>
      </c>
      <c r="H168" s="622">
        <v>0</v>
      </c>
      <c r="I168" s="619">
        <v>-0.41</v>
      </c>
      <c r="J168" s="620">
        <v>-0.41</v>
      </c>
      <c r="K168" s="630" t="s">
        <v>311</v>
      </c>
    </row>
    <row r="169" spans="1:11" ht="14.4" customHeight="1" thickBot="1" x14ac:dyDescent="0.35">
      <c r="A169" s="640" t="s">
        <v>472</v>
      </c>
      <c r="B169" s="624">
        <v>18509.000000004798</v>
      </c>
      <c r="C169" s="624">
        <v>18183.73444</v>
      </c>
      <c r="D169" s="625">
        <v>-325.26556000483498</v>
      </c>
      <c r="E169" s="631">
        <v>0.98242662704600003</v>
      </c>
      <c r="F169" s="624">
        <v>20362.002041670399</v>
      </c>
      <c r="G169" s="625">
        <v>18665.1685381979</v>
      </c>
      <c r="H169" s="627">
        <v>1577.92869</v>
      </c>
      <c r="I169" s="624">
        <v>15990.723</v>
      </c>
      <c r="J169" s="625">
        <v>-2674.4455381978701</v>
      </c>
      <c r="K169" s="632">
        <v>0.78532174622399997</v>
      </c>
    </row>
    <row r="170" spans="1:11" ht="14.4" customHeight="1" thickBot="1" x14ac:dyDescent="0.35">
      <c r="A170" s="641" t="s">
        <v>473</v>
      </c>
      <c r="B170" s="619">
        <v>11378.000000003</v>
      </c>
      <c r="C170" s="619">
        <v>9769.5511100000003</v>
      </c>
      <c r="D170" s="620">
        <v>-1608.4488900029801</v>
      </c>
      <c r="E170" s="621">
        <v>0.858635182808</v>
      </c>
      <c r="F170" s="619">
        <v>11670.0011701352</v>
      </c>
      <c r="G170" s="620">
        <v>10697.501072624</v>
      </c>
      <c r="H170" s="622">
        <v>741.73499000000004</v>
      </c>
      <c r="I170" s="619">
        <v>8540.1632200000004</v>
      </c>
      <c r="J170" s="620">
        <v>-2157.3378526239599</v>
      </c>
      <c r="K170" s="623">
        <v>0.73180482979299999</v>
      </c>
    </row>
    <row r="171" spans="1:11" ht="14.4" customHeight="1" thickBot="1" x14ac:dyDescent="0.35">
      <c r="A171" s="641" t="s">
        <v>474</v>
      </c>
      <c r="B171" s="619">
        <v>7131.0000000018599</v>
      </c>
      <c r="C171" s="619">
        <v>8414.1833299999998</v>
      </c>
      <c r="D171" s="620">
        <v>1283.1833299981399</v>
      </c>
      <c r="E171" s="621">
        <v>1.17994437386</v>
      </c>
      <c r="F171" s="619">
        <v>8692.0008715351705</v>
      </c>
      <c r="G171" s="620">
        <v>7967.6674655738998</v>
      </c>
      <c r="H171" s="622">
        <v>836.19370000000004</v>
      </c>
      <c r="I171" s="619">
        <v>7450.5597799999996</v>
      </c>
      <c r="J171" s="620">
        <v>-517.10768557390395</v>
      </c>
      <c r="K171" s="623">
        <v>0.857174301995</v>
      </c>
    </row>
    <row r="172" spans="1:11" ht="14.4" customHeight="1" thickBot="1" x14ac:dyDescent="0.35">
      <c r="A172" s="640" t="s">
        <v>475</v>
      </c>
      <c r="B172" s="624">
        <v>0</v>
      </c>
      <c r="C172" s="624">
        <v>781.83388000000002</v>
      </c>
      <c r="D172" s="625">
        <v>781.83388000000002</v>
      </c>
      <c r="E172" s="626" t="s">
        <v>311</v>
      </c>
      <c r="F172" s="624">
        <v>0</v>
      </c>
      <c r="G172" s="625">
        <v>0</v>
      </c>
      <c r="H172" s="627">
        <v>22.255089999999999</v>
      </c>
      <c r="I172" s="624">
        <v>1016.6306</v>
      </c>
      <c r="J172" s="625">
        <v>1016.6306</v>
      </c>
      <c r="K172" s="628" t="s">
        <v>311</v>
      </c>
    </row>
    <row r="173" spans="1:11" ht="14.4" customHeight="1" thickBot="1" x14ac:dyDescent="0.35">
      <c r="A173" s="641" t="s">
        <v>476</v>
      </c>
      <c r="B173" s="619">
        <v>0</v>
      </c>
      <c r="C173" s="619">
        <v>259.13082000000003</v>
      </c>
      <c r="D173" s="620">
        <v>259.13082000000003</v>
      </c>
      <c r="E173" s="629" t="s">
        <v>311</v>
      </c>
      <c r="F173" s="619">
        <v>0</v>
      </c>
      <c r="G173" s="620">
        <v>0</v>
      </c>
      <c r="H173" s="622">
        <v>0</v>
      </c>
      <c r="I173" s="619">
        <v>171.79652999999999</v>
      </c>
      <c r="J173" s="620">
        <v>171.79652999999999</v>
      </c>
      <c r="K173" s="630" t="s">
        <v>311</v>
      </c>
    </row>
    <row r="174" spans="1:11" ht="14.4" customHeight="1" thickBot="1" x14ac:dyDescent="0.35">
      <c r="A174" s="641" t="s">
        <v>477</v>
      </c>
      <c r="B174" s="619">
        <v>0</v>
      </c>
      <c r="C174" s="619">
        <v>522.70306000000005</v>
      </c>
      <c r="D174" s="620">
        <v>522.70306000000005</v>
      </c>
      <c r="E174" s="629" t="s">
        <v>311</v>
      </c>
      <c r="F174" s="619">
        <v>0</v>
      </c>
      <c r="G174" s="620">
        <v>0</v>
      </c>
      <c r="H174" s="622">
        <v>22.255089999999999</v>
      </c>
      <c r="I174" s="619">
        <v>844.83407</v>
      </c>
      <c r="J174" s="620">
        <v>844.83407</v>
      </c>
      <c r="K174" s="630" t="s">
        <v>311</v>
      </c>
    </row>
    <row r="175" spans="1:11" ht="14.4" customHeight="1" thickBot="1" x14ac:dyDescent="0.35">
      <c r="A175" s="638" t="s">
        <v>478</v>
      </c>
      <c r="B175" s="619">
        <v>37</v>
      </c>
      <c r="C175" s="619">
        <v>55.220930000000003</v>
      </c>
      <c r="D175" s="620">
        <v>18.220929999999999</v>
      </c>
      <c r="E175" s="621">
        <v>1.492457567567</v>
      </c>
      <c r="F175" s="619">
        <v>31.163405158532001</v>
      </c>
      <c r="G175" s="620">
        <v>28.566454728654001</v>
      </c>
      <c r="H175" s="622">
        <v>8.2644599999999997</v>
      </c>
      <c r="I175" s="619">
        <v>50.580979999999997</v>
      </c>
      <c r="J175" s="620">
        <v>22.014525271345001</v>
      </c>
      <c r="K175" s="623">
        <v>1.623088996298</v>
      </c>
    </row>
    <row r="176" spans="1:11" ht="14.4" customHeight="1" thickBot="1" x14ac:dyDescent="0.35">
      <c r="A176" s="639" t="s">
        <v>479</v>
      </c>
      <c r="B176" s="619">
        <v>0</v>
      </c>
      <c r="C176" s="619">
        <v>11.829000000000001</v>
      </c>
      <c r="D176" s="620">
        <v>11.829000000000001</v>
      </c>
      <c r="E176" s="629" t="s">
        <v>311</v>
      </c>
      <c r="F176" s="619">
        <v>0</v>
      </c>
      <c r="G176" s="620">
        <v>0</v>
      </c>
      <c r="H176" s="622">
        <v>0</v>
      </c>
      <c r="I176" s="619">
        <v>18.731010000000001</v>
      </c>
      <c r="J176" s="620">
        <v>18.731010000000001</v>
      </c>
      <c r="K176" s="630" t="s">
        <v>311</v>
      </c>
    </row>
    <row r="177" spans="1:11" ht="14.4" customHeight="1" thickBot="1" x14ac:dyDescent="0.35">
      <c r="A177" s="640" t="s">
        <v>480</v>
      </c>
      <c r="B177" s="624">
        <v>0</v>
      </c>
      <c r="C177" s="624">
        <v>11.829000000000001</v>
      </c>
      <c r="D177" s="625">
        <v>11.829000000000001</v>
      </c>
      <c r="E177" s="626" t="s">
        <v>311</v>
      </c>
      <c r="F177" s="624">
        <v>0</v>
      </c>
      <c r="G177" s="625">
        <v>0</v>
      </c>
      <c r="H177" s="627">
        <v>0</v>
      </c>
      <c r="I177" s="624">
        <v>18.731010000000001</v>
      </c>
      <c r="J177" s="625">
        <v>18.731010000000001</v>
      </c>
      <c r="K177" s="628" t="s">
        <v>311</v>
      </c>
    </row>
    <row r="178" spans="1:11" ht="14.4" customHeight="1" thickBot="1" x14ac:dyDescent="0.35">
      <c r="A178" s="641" t="s">
        <v>481</v>
      </c>
      <c r="B178" s="619">
        <v>0</v>
      </c>
      <c r="C178" s="619">
        <v>11.829000000000001</v>
      </c>
      <c r="D178" s="620">
        <v>11.829000000000001</v>
      </c>
      <c r="E178" s="629" t="s">
        <v>311</v>
      </c>
      <c r="F178" s="619">
        <v>0</v>
      </c>
      <c r="G178" s="620">
        <v>0</v>
      </c>
      <c r="H178" s="622">
        <v>0</v>
      </c>
      <c r="I178" s="619">
        <v>18.731010000000001</v>
      </c>
      <c r="J178" s="620">
        <v>18.731010000000001</v>
      </c>
      <c r="K178" s="630" t="s">
        <v>311</v>
      </c>
    </row>
    <row r="179" spans="1:11" ht="14.4" customHeight="1" thickBot="1" x14ac:dyDescent="0.35">
      <c r="A179" s="644" t="s">
        <v>482</v>
      </c>
      <c r="B179" s="624">
        <v>37</v>
      </c>
      <c r="C179" s="624">
        <v>43.391930000000002</v>
      </c>
      <c r="D179" s="625">
        <v>6.3919300000000003</v>
      </c>
      <c r="E179" s="631">
        <v>1.172754864864</v>
      </c>
      <c r="F179" s="624">
        <v>31.163405158532001</v>
      </c>
      <c r="G179" s="625">
        <v>28.566454728654001</v>
      </c>
      <c r="H179" s="627">
        <v>8.2644599999999997</v>
      </c>
      <c r="I179" s="624">
        <v>31.849969999999999</v>
      </c>
      <c r="J179" s="625">
        <v>3.2835152713450002</v>
      </c>
      <c r="K179" s="632">
        <v>1.02203112394</v>
      </c>
    </row>
    <row r="180" spans="1:11" ht="14.4" customHeight="1" thickBot="1" x14ac:dyDescent="0.35">
      <c r="A180" s="640" t="s">
        <v>483</v>
      </c>
      <c r="B180" s="624">
        <v>0</v>
      </c>
      <c r="C180" s="624">
        <v>2.0000000000000002E-5</v>
      </c>
      <c r="D180" s="625">
        <v>2.0000000000000002E-5</v>
      </c>
      <c r="E180" s="626" t="s">
        <v>311</v>
      </c>
      <c r="F180" s="624">
        <v>0</v>
      </c>
      <c r="G180" s="625">
        <v>0</v>
      </c>
      <c r="H180" s="627">
        <v>0</v>
      </c>
      <c r="I180" s="624">
        <v>6.0000000000000002E-5</v>
      </c>
      <c r="J180" s="625">
        <v>6.0000000000000002E-5</v>
      </c>
      <c r="K180" s="628" t="s">
        <v>311</v>
      </c>
    </row>
    <row r="181" spans="1:11" ht="14.4" customHeight="1" thickBot="1" x14ac:dyDescent="0.35">
      <c r="A181" s="641" t="s">
        <v>484</v>
      </c>
      <c r="B181" s="619">
        <v>0</v>
      </c>
      <c r="C181" s="619">
        <v>2.0000000000000002E-5</v>
      </c>
      <c r="D181" s="620">
        <v>2.0000000000000002E-5</v>
      </c>
      <c r="E181" s="629" t="s">
        <v>311</v>
      </c>
      <c r="F181" s="619">
        <v>0</v>
      </c>
      <c r="G181" s="620">
        <v>0</v>
      </c>
      <c r="H181" s="622">
        <v>0</v>
      </c>
      <c r="I181" s="619">
        <v>6.0000000000000002E-5</v>
      </c>
      <c r="J181" s="620">
        <v>6.0000000000000002E-5</v>
      </c>
      <c r="K181" s="630" t="s">
        <v>311</v>
      </c>
    </row>
    <row r="182" spans="1:11" ht="14.4" customHeight="1" thickBot="1" x14ac:dyDescent="0.35">
      <c r="A182" s="640" t="s">
        <v>485</v>
      </c>
      <c r="B182" s="624">
        <v>37</v>
      </c>
      <c r="C182" s="624">
        <v>26.554379999999998</v>
      </c>
      <c r="D182" s="625">
        <v>-10.44562</v>
      </c>
      <c r="E182" s="631">
        <v>0.71768594594500001</v>
      </c>
      <c r="F182" s="624">
        <v>31.163405158532001</v>
      </c>
      <c r="G182" s="625">
        <v>28.566454728654001</v>
      </c>
      <c r="H182" s="627">
        <v>8.2644599999999997</v>
      </c>
      <c r="I182" s="624">
        <v>31.849910000000001</v>
      </c>
      <c r="J182" s="625">
        <v>3.2834552713449998</v>
      </c>
      <c r="K182" s="632">
        <v>1.0220291986050001</v>
      </c>
    </row>
    <row r="183" spans="1:11" ht="14.4" customHeight="1" thickBot="1" x14ac:dyDescent="0.35">
      <c r="A183" s="641" t="s">
        <v>486</v>
      </c>
      <c r="B183" s="619">
        <v>0</v>
      </c>
      <c r="C183" s="619">
        <v>0.46100000000000002</v>
      </c>
      <c r="D183" s="620">
        <v>0.46100000000000002</v>
      </c>
      <c r="E183" s="629" t="s">
        <v>311</v>
      </c>
      <c r="F183" s="619">
        <v>0.45796230795300003</v>
      </c>
      <c r="G183" s="620">
        <v>0.41979878229099998</v>
      </c>
      <c r="H183" s="622">
        <v>0</v>
      </c>
      <c r="I183" s="619">
        <v>4.4999999999999998E-2</v>
      </c>
      <c r="J183" s="620">
        <v>-0.374798782291</v>
      </c>
      <c r="K183" s="623">
        <v>9.8261361727999999E-2</v>
      </c>
    </row>
    <row r="184" spans="1:11" ht="14.4" customHeight="1" thickBot="1" x14ac:dyDescent="0.35">
      <c r="A184" s="641" t="s">
        <v>487</v>
      </c>
      <c r="B184" s="619">
        <v>37</v>
      </c>
      <c r="C184" s="619">
        <v>26.09338</v>
      </c>
      <c r="D184" s="620">
        <v>-10.90662</v>
      </c>
      <c r="E184" s="621">
        <v>0.70522648648599995</v>
      </c>
      <c r="F184" s="619">
        <v>30.705442850577999</v>
      </c>
      <c r="G184" s="620">
        <v>28.146655946363001</v>
      </c>
      <c r="H184" s="622">
        <v>8.2644599999999997</v>
      </c>
      <c r="I184" s="619">
        <v>31.80491</v>
      </c>
      <c r="J184" s="620">
        <v>3.658254053636</v>
      </c>
      <c r="K184" s="623">
        <v>1.0358069139320001</v>
      </c>
    </row>
    <row r="185" spans="1:11" ht="14.4" customHeight="1" thickBot="1" x14ac:dyDescent="0.35">
      <c r="A185" s="640" t="s">
        <v>488</v>
      </c>
      <c r="B185" s="624">
        <v>0</v>
      </c>
      <c r="C185" s="624">
        <v>6.6530000000000006E-2</v>
      </c>
      <c r="D185" s="625">
        <v>6.6530000000000006E-2</v>
      </c>
      <c r="E185" s="626" t="s">
        <v>312</v>
      </c>
      <c r="F185" s="624">
        <v>0</v>
      </c>
      <c r="G185" s="625">
        <v>0</v>
      </c>
      <c r="H185" s="627">
        <v>0</v>
      </c>
      <c r="I185" s="624">
        <v>0</v>
      </c>
      <c r="J185" s="625">
        <v>0</v>
      </c>
      <c r="K185" s="628" t="s">
        <v>311</v>
      </c>
    </row>
    <row r="186" spans="1:11" ht="14.4" customHeight="1" thickBot="1" x14ac:dyDescent="0.35">
      <c r="A186" s="641" t="s">
        <v>489</v>
      </c>
      <c r="B186" s="619">
        <v>0</v>
      </c>
      <c r="C186" s="619">
        <v>6.6530000000000006E-2</v>
      </c>
      <c r="D186" s="620">
        <v>6.6530000000000006E-2</v>
      </c>
      <c r="E186" s="629" t="s">
        <v>312</v>
      </c>
      <c r="F186" s="619">
        <v>0</v>
      </c>
      <c r="G186" s="620">
        <v>0</v>
      </c>
      <c r="H186" s="622">
        <v>0</v>
      </c>
      <c r="I186" s="619">
        <v>0</v>
      </c>
      <c r="J186" s="620">
        <v>0</v>
      </c>
      <c r="K186" s="630" t="s">
        <v>311</v>
      </c>
    </row>
    <row r="187" spans="1:11" ht="14.4" customHeight="1" thickBot="1" x14ac:dyDescent="0.35">
      <c r="A187" s="640" t="s">
        <v>490</v>
      </c>
      <c r="B187" s="624">
        <v>0</v>
      </c>
      <c r="C187" s="624">
        <v>16.771000000000001</v>
      </c>
      <c r="D187" s="625">
        <v>16.771000000000001</v>
      </c>
      <c r="E187" s="626" t="s">
        <v>312</v>
      </c>
      <c r="F187" s="624">
        <v>0</v>
      </c>
      <c r="G187" s="625">
        <v>0</v>
      </c>
      <c r="H187" s="627">
        <v>0</v>
      </c>
      <c r="I187" s="624">
        <v>0</v>
      </c>
      <c r="J187" s="625">
        <v>0</v>
      </c>
      <c r="K187" s="628" t="s">
        <v>311</v>
      </c>
    </row>
    <row r="188" spans="1:11" ht="14.4" customHeight="1" thickBot="1" x14ac:dyDescent="0.35">
      <c r="A188" s="641" t="s">
        <v>491</v>
      </c>
      <c r="B188" s="619">
        <v>0</v>
      </c>
      <c r="C188" s="619">
        <v>16.771000000000001</v>
      </c>
      <c r="D188" s="620">
        <v>16.771000000000001</v>
      </c>
      <c r="E188" s="629" t="s">
        <v>312</v>
      </c>
      <c r="F188" s="619">
        <v>0</v>
      </c>
      <c r="G188" s="620">
        <v>0</v>
      </c>
      <c r="H188" s="622">
        <v>0</v>
      </c>
      <c r="I188" s="619">
        <v>0</v>
      </c>
      <c r="J188" s="620">
        <v>0</v>
      </c>
      <c r="K188" s="630" t="s">
        <v>311</v>
      </c>
    </row>
    <row r="189" spans="1:11" ht="14.4" customHeight="1" thickBot="1" x14ac:dyDescent="0.35">
      <c r="A189" s="638" t="s">
        <v>492</v>
      </c>
      <c r="B189" s="619">
        <v>0</v>
      </c>
      <c r="C189" s="619">
        <v>0</v>
      </c>
      <c r="D189" s="620">
        <v>0</v>
      </c>
      <c r="E189" s="621">
        <v>1</v>
      </c>
      <c r="F189" s="619">
        <v>0</v>
      </c>
      <c r="G189" s="620">
        <v>0</v>
      </c>
      <c r="H189" s="622">
        <v>0</v>
      </c>
      <c r="I189" s="619">
        <v>2.7499999999999998E-3</v>
      </c>
      <c r="J189" s="620">
        <v>2.7499999999999998E-3</v>
      </c>
      <c r="K189" s="630" t="s">
        <v>312</v>
      </c>
    </row>
    <row r="190" spans="1:11" ht="14.4" customHeight="1" thickBot="1" x14ac:dyDescent="0.35">
      <c r="A190" s="644" t="s">
        <v>493</v>
      </c>
      <c r="B190" s="624">
        <v>0</v>
      </c>
      <c r="C190" s="624">
        <v>0</v>
      </c>
      <c r="D190" s="625">
        <v>0</v>
      </c>
      <c r="E190" s="631">
        <v>1</v>
      </c>
      <c r="F190" s="624">
        <v>0</v>
      </c>
      <c r="G190" s="625">
        <v>0</v>
      </c>
      <c r="H190" s="627">
        <v>0</v>
      </c>
      <c r="I190" s="624">
        <v>2.7499999999999998E-3</v>
      </c>
      <c r="J190" s="625">
        <v>2.7499999999999998E-3</v>
      </c>
      <c r="K190" s="628" t="s">
        <v>312</v>
      </c>
    </row>
    <row r="191" spans="1:11" ht="14.4" customHeight="1" thickBot="1" x14ac:dyDescent="0.35">
      <c r="A191" s="640" t="s">
        <v>494</v>
      </c>
      <c r="B191" s="624">
        <v>0</v>
      </c>
      <c r="C191" s="624">
        <v>0</v>
      </c>
      <c r="D191" s="625">
        <v>0</v>
      </c>
      <c r="E191" s="631">
        <v>1</v>
      </c>
      <c r="F191" s="624">
        <v>0</v>
      </c>
      <c r="G191" s="625">
        <v>0</v>
      </c>
      <c r="H191" s="627">
        <v>0</v>
      </c>
      <c r="I191" s="624">
        <v>2.7499999999999998E-3</v>
      </c>
      <c r="J191" s="625">
        <v>2.7499999999999998E-3</v>
      </c>
      <c r="K191" s="628" t="s">
        <v>312</v>
      </c>
    </row>
    <row r="192" spans="1:11" ht="14.4" customHeight="1" thickBot="1" x14ac:dyDescent="0.35">
      <c r="A192" s="641" t="s">
        <v>495</v>
      </c>
      <c r="B192" s="619">
        <v>0</v>
      </c>
      <c r="C192" s="619">
        <v>0</v>
      </c>
      <c r="D192" s="620">
        <v>0</v>
      </c>
      <c r="E192" s="621">
        <v>1</v>
      </c>
      <c r="F192" s="619">
        <v>0</v>
      </c>
      <c r="G192" s="620">
        <v>0</v>
      </c>
      <c r="H192" s="622">
        <v>0</v>
      </c>
      <c r="I192" s="619">
        <v>2.7499999999999998E-3</v>
      </c>
      <c r="J192" s="620">
        <v>2.7499999999999998E-3</v>
      </c>
      <c r="K192" s="630" t="s">
        <v>312</v>
      </c>
    </row>
    <row r="193" spans="1:11" ht="14.4" customHeight="1" thickBot="1" x14ac:dyDescent="0.35">
      <c r="A193" s="637" t="s">
        <v>496</v>
      </c>
      <c r="B193" s="619">
        <v>4672.6531034008503</v>
      </c>
      <c r="C193" s="619">
        <v>5101.7035400000104</v>
      </c>
      <c r="D193" s="620">
        <v>429.05043659915998</v>
      </c>
      <c r="E193" s="621">
        <v>1.0918215898129999</v>
      </c>
      <c r="F193" s="619">
        <v>4542.6882206764203</v>
      </c>
      <c r="G193" s="620">
        <v>4164.1308689533898</v>
      </c>
      <c r="H193" s="622">
        <v>509.72262000000001</v>
      </c>
      <c r="I193" s="619">
        <v>4749.4594800000004</v>
      </c>
      <c r="J193" s="620">
        <v>585.32861104661197</v>
      </c>
      <c r="K193" s="623">
        <v>1.0455173785380001</v>
      </c>
    </row>
    <row r="194" spans="1:11" ht="14.4" customHeight="1" thickBot="1" x14ac:dyDescent="0.35">
      <c r="A194" s="642" t="s">
        <v>497</v>
      </c>
      <c r="B194" s="624">
        <v>4672.6531034008503</v>
      </c>
      <c r="C194" s="624">
        <v>5101.7035400000104</v>
      </c>
      <c r="D194" s="625">
        <v>429.05043659915998</v>
      </c>
      <c r="E194" s="631">
        <v>1.0918215898129999</v>
      </c>
      <c r="F194" s="624">
        <v>4542.6882206764203</v>
      </c>
      <c r="G194" s="625">
        <v>4164.1308689533898</v>
      </c>
      <c r="H194" s="627">
        <v>509.72262000000001</v>
      </c>
      <c r="I194" s="624">
        <v>4749.4594800000004</v>
      </c>
      <c r="J194" s="625">
        <v>585.32861104661197</v>
      </c>
      <c r="K194" s="632">
        <v>1.0455173785380001</v>
      </c>
    </row>
    <row r="195" spans="1:11" ht="14.4" customHeight="1" thickBot="1" x14ac:dyDescent="0.35">
      <c r="A195" s="644" t="s">
        <v>54</v>
      </c>
      <c r="B195" s="624">
        <v>4672.6531034008503</v>
      </c>
      <c r="C195" s="624">
        <v>5101.7035400000104</v>
      </c>
      <c r="D195" s="625">
        <v>429.05043659915998</v>
      </c>
      <c r="E195" s="631">
        <v>1.0918215898129999</v>
      </c>
      <c r="F195" s="624">
        <v>4542.6882206764203</v>
      </c>
      <c r="G195" s="625">
        <v>4164.1308689533898</v>
      </c>
      <c r="H195" s="627">
        <v>509.72262000000001</v>
      </c>
      <c r="I195" s="624">
        <v>4749.4594800000004</v>
      </c>
      <c r="J195" s="625">
        <v>585.32861104661197</v>
      </c>
      <c r="K195" s="632">
        <v>1.0455173785380001</v>
      </c>
    </row>
    <row r="196" spans="1:11" ht="14.4" customHeight="1" thickBot="1" x14ac:dyDescent="0.35">
      <c r="A196" s="640" t="s">
        <v>498</v>
      </c>
      <c r="B196" s="624">
        <v>95.340636362989002</v>
      </c>
      <c r="C196" s="624">
        <v>97.196749999999994</v>
      </c>
      <c r="D196" s="625">
        <v>1.85611363701</v>
      </c>
      <c r="E196" s="631">
        <v>1.0194682320970001</v>
      </c>
      <c r="F196" s="624">
        <v>104.75978949461</v>
      </c>
      <c r="G196" s="625">
        <v>96.029807036725003</v>
      </c>
      <c r="H196" s="627">
        <v>7.7770000000000001</v>
      </c>
      <c r="I196" s="624">
        <v>88.637</v>
      </c>
      <c r="J196" s="625">
        <v>-7.3928070367250003</v>
      </c>
      <c r="K196" s="632">
        <v>0.84609753825900003</v>
      </c>
    </row>
    <row r="197" spans="1:11" ht="14.4" customHeight="1" thickBot="1" x14ac:dyDescent="0.35">
      <c r="A197" s="641" t="s">
        <v>499</v>
      </c>
      <c r="B197" s="619">
        <v>95.340636362989002</v>
      </c>
      <c r="C197" s="619">
        <v>97.196749999999994</v>
      </c>
      <c r="D197" s="620">
        <v>1.85611363701</v>
      </c>
      <c r="E197" s="621">
        <v>1.0194682320970001</v>
      </c>
      <c r="F197" s="619">
        <v>104.75978949461</v>
      </c>
      <c r="G197" s="620">
        <v>96.029807036725003</v>
      </c>
      <c r="H197" s="622">
        <v>7.7770000000000001</v>
      </c>
      <c r="I197" s="619">
        <v>88.637</v>
      </c>
      <c r="J197" s="620">
        <v>-7.3928070367250003</v>
      </c>
      <c r="K197" s="623">
        <v>0.84609753825900003</v>
      </c>
    </row>
    <row r="198" spans="1:11" ht="14.4" customHeight="1" thickBot="1" x14ac:dyDescent="0.35">
      <c r="A198" s="640" t="s">
        <v>500</v>
      </c>
      <c r="B198" s="624">
        <v>195.71886633703801</v>
      </c>
      <c r="C198" s="624">
        <v>114.89424</v>
      </c>
      <c r="D198" s="625">
        <v>-80.824626337037998</v>
      </c>
      <c r="E198" s="631">
        <v>0.58703712192000002</v>
      </c>
      <c r="F198" s="624">
        <v>159.62265216410501</v>
      </c>
      <c r="G198" s="625">
        <v>146.32076448376301</v>
      </c>
      <c r="H198" s="627">
        <v>29.172519999999999</v>
      </c>
      <c r="I198" s="624">
        <v>177.89776000000001</v>
      </c>
      <c r="J198" s="625">
        <v>31.576995516237002</v>
      </c>
      <c r="K198" s="632">
        <v>1.114489438611</v>
      </c>
    </row>
    <row r="199" spans="1:11" ht="14.4" customHeight="1" thickBot="1" x14ac:dyDescent="0.35">
      <c r="A199" s="641" t="s">
        <v>501</v>
      </c>
      <c r="B199" s="619">
        <v>142.365549493375</v>
      </c>
      <c r="C199" s="619">
        <v>91.02</v>
      </c>
      <c r="D199" s="620">
        <v>-51.345549493375003</v>
      </c>
      <c r="E199" s="621">
        <v>0.63934006734000004</v>
      </c>
      <c r="F199" s="619">
        <v>123.725697280609</v>
      </c>
      <c r="G199" s="620">
        <v>113.415222507225</v>
      </c>
      <c r="H199" s="622">
        <v>28.12</v>
      </c>
      <c r="I199" s="619">
        <v>159.47</v>
      </c>
      <c r="J199" s="620">
        <v>46.054777492775003</v>
      </c>
      <c r="K199" s="623">
        <v>1.288899585979</v>
      </c>
    </row>
    <row r="200" spans="1:11" ht="14.4" customHeight="1" thickBot="1" x14ac:dyDescent="0.35">
      <c r="A200" s="641" t="s">
        <v>502</v>
      </c>
      <c r="B200" s="619">
        <v>41.418404025880001</v>
      </c>
      <c r="C200" s="619">
        <v>14.301600000000001</v>
      </c>
      <c r="D200" s="620">
        <v>-27.11680402588</v>
      </c>
      <c r="E200" s="621">
        <v>0.34529577699399999</v>
      </c>
      <c r="F200" s="619">
        <v>25.512248171625</v>
      </c>
      <c r="G200" s="620">
        <v>23.386227490656001</v>
      </c>
      <c r="H200" s="622">
        <v>0</v>
      </c>
      <c r="I200" s="619">
        <v>10.198700000000001</v>
      </c>
      <c r="J200" s="620">
        <v>-13.187527490656</v>
      </c>
      <c r="K200" s="623">
        <v>0.399757008139</v>
      </c>
    </row>
    <row r="201" spans="1:11" ht="14.4" customHeight="1" thickBot="1" x14ac:dyDescent="0.35">
      <c r="A201" s="641" t="s">
        <v>503</v>
      </c>
      <c r="B201" s="619">
        <v>11.934912817781999</v>
      </c>
      <c r="C201" s="619">
        <v>9.5726399999999998</v>
      </c>
      <c r="D201" s="620">
        <v>-2.3622728177819998</v>
      </c>
      <c r="E201" s="621">
        <v>0.80207037505400003</v>
      </c>
      <c r="F201" s="619">
        <v>10.384706711871001</v>
      </c>
      <c r="G201" s="620">
        <v>9.5193144858810008</v>
      </c>
      <c r="H201" s="622">
        <v>1.0525199999999999</v>
      </c>
      <c r="I201" s="619">
        <v>8.2290600000000005</v>
      </c>
      <c r="J201" s="620">
        <v>-1.2902544858809999</v>
      </c>
      <c r="K201" s="623">
        <v>0.79242103107100004</v>
      </c>
    </row>
    <row r="202" spans="1:11" ht="14.4" customHeight="1" thickBot="1" x14ac:dyDescent="0.35">
      <c r="A202" s="640" t="s">
        <v>504</v>
      </c>
      <c r="B202" s="624">
        <v>1184.3845660091199</v>
      </c>
      <c r="C202" s="624">
        <v>1179.1632400000001</v>
      </c>
      <c r="D202" s="625">
        <v>-5.2213260091200002</v>
      </c>
      <c r="E202" s="631">
        <v>0.99559152815800001</v>
      </c>
      <c r="F202" s="624">
        <v>1077.62939302979</v>
      </c>
      <c r="G202" s="625">
        <v>987.82694361064398</v>
      </c>
      <c r="H202" s="627">
        <v>86.447739999999996</v>
      </c>
      <c r="I202" s="624">
        <v>981.83034999999995</v>
      </c>
      <c r="J202" s="625">
        <v>-5.9965936106440001</v>
      </c>
      <c r="K202" s="632">
        <v>0.91110205080700002</v>
      </c>
    </row>
    <row r="203" spans="1:11" ht="14.4" customHeight="1" thickBot="1" x14ac:dyDescent="0.35">
      <c r="A203" s="641" t="s">
        <v>505</v>
      </c>
      <c r="B203" s="619">
        <v>1184.3845660091199</v>
      </c>
      <c r="C203" s="619">
        <v>1179.1632400000001</v>
      </c>
      <c r="D203" s="620">
        <v>-5.2213260091200002</v>
      </c>
      <c r="E203" s="621">
        <v>0.99559152815800001</v>
      </c>
      <c r="F203" s="619">
        <v>1077.62939302979</v>
      </c>
      <c r="G203" s="620">
        <v>987.82694361064398</v>
      </c>
      <c r="H203" s="622">
        <v>86.447739999999996</v>
      </c>
      <c r="I203" s="619">
        <v>981.83034999999995</v>
      </c>
      <c r="J203" s="620">
        <v>-5.9965936106440001</v>
      </c>
      <c r="K203" s="623">
        <v>0.91110205080700002</v>
      </c>
    </row>
    <row r="204" spans="1:11" ht="14.4" customHeight="1" thickBot="1" x14ac:dyDescent="0.35">
      <c r="A204" s="640" t="s">
        <v>506</v>
      </c>
      <c r="B204" s="624">
        <v>0</v>
      </c>
      <c r="C204" s="624">
        <v>2.0649999999999999</v>
      </c>
      <c r="D204" s="625">
        <v>2.0649999999999999</v>
      </c>
      <c r="E204" s="626" t="s">
        <v>311</v>
      </c>
      <c r="F204" s="624">
        <v>0</v>
      </c>
      <c r="G204" s="625">
        <v>0</v>
      </c>
      <c r="H204" s="627">
        <v>0.151</v>
      </c>
      <c r="I204" s="624">
        <v>1.9890000000000001</v>
      </c>
      <c r="J204" s="625">
        <v>1.9890000000000001</v>
      </c>
      <c r="K204" s="628" t="s">
        <v>312</v>
      </c>
    </row>
    <row r="205" spans="1:11" ht="14.4" customHeight="1" thickBot="1" x14ac:dyDescent="0.35">
      <c r="A205" s="641" t="s">
        <v>507</v>
      </c>
      <c r="B205" s="619">
        <v>0</v>
      </c>
      <c r="C205" s="619">
        <v>2.0649999999999999</v>
      </c>
      <c r="D205" s="620">
        <v>2.0649999999999999</v>
      </c>
      <c r="E205" s="629" t="s">
        <v>311</v>
      </c>
      <c r="F205" s="619">
        <v>0</v>
      </c>
      <c r="G205" s="620">
        <v>0</v>
      </c>
      <c r="H205" s="622">
        <v>0.151</v>
      </c>
      <c r="I205" s="619">
        <v>1.9890000000000001</v>
      </c>
      <c r="J205" s="620">
        <v>1.9890000000000001</v>
      </c>
      <c r="K205" s="630" t="s">
        <v>312</v>
      </c>
    </row>
    <row r="206" spans="1:11" ht="14.4" customHeight="1" thickBot="1" x14ac:dyDescent="0.35">
      <c r="A206" s="640" t="s">
        <v>508</v>
      </c>
      <c r="B206" s="624">
        <v>626</v>
      </c>
      <c r="C206" s="624">
        <v>571.48968000000002</v>
      </c>
      <c r="D206" s="625">
        <v>-54.510319999998998</v>
      </c>
      <c r="E206" s="631">
        <v>0.91292281150099996</v>
      </c>
      <c r="F206" s="624">
        <v>588.43796277981403</v>
      </c>
      <c r="G206" s="625">
        <v>539.40146588149605</v>
      </c>
      <c r="H206" s="627">
        <v>59.63053</v>
      </c>
      <c r="I206" s="624">
        <v>504.24175000000002</v>
      </c>
      <c r="J206" s="625">
        <v>-35.159715881495003</v>
      </c>
      <c r="K206" s="632">
        <v>0.85691573605799998</v>
      </c>
    </row>
    <row r="207" spans="1:11" ht="14.4" customHeight="1" thickBot="1" x14ac:dyDescent="0.35">
      <c r="A207" s="641" t="s">
        <v>509</v>
      </c>
      <c r="B207" s="619">
        <v>626</v>
      </c>
      <c r="C207" s="619">
        <v>571.48968000000002</v>
      </c>
      <c r="D207" s="620">
        <v>-54.510319999998998</v>
      </c>
      <c r="E207" s="621">
        <v>0.91292281150099996</v>
      </c>
      <c r="F207" s="619">
        <v>588.43796277981403</v>
      </c>
      <c r="G207" s="620">
        <v>539.40146588149605</v>
      </c>
      <c r="H207" s="622">
        <v>59.63053</v>
      </c>
      <c r="I207" s="619">
        <v>504.24175000000002</v>
      </c>
      <c r="J207" s="620">
        <v>-35.159715881495003</v>
      </c>
      <c r="K207" s="623">
        <v>0.85691573605799998</v>
      </c>
    </row>
    <row r="208" spans="1:11" ht="14.4" customHeight="1" thickBot="1" x14ac:dyDescent="0.35">
      <c r="A208" s="640" t="s">
        <v>510</v>
      </c>
      <c r="B208" s="624">
        <v>0</v>
      </c>
      <c r="C208" s="624">
        <v>622.88588000000095</v>
      </c>
      <c r="D208" s="625">
        <v>622.88588000000095</v>
      </c>
      <c r="E208" s="626" t="s">
        <v>311</v>
      </c>
      <c r="F208" s="624">
        <v>0</v>
      </c>
      <c r="G208" s="625">
        <v>0</v>
      </c>
      <c r="H208" s="627">
        <v>66.237849999999995</v>
      </c>
      <c r="I208" s="624">
        <v>670.39683000000002</v>
      </c>
      <c r="J208" s="625">
        <v>670.39683000000002</v>
      </c>
      <c r="K208" s="628" t="s">
        <v>312</v>
      </c>
    </row>
    <row r="209" spans="1:11" ht="14.4" customHeight="1" thickBot="1" x14ac:dyDescent="0.35">
      <c r="A209" s="641" t="s">
        <v>511</v>
      </c>
      <c r="B209" s="619">
        <v>0</v>
      </c>
      <c r="C209" s="619">
        <v>0.33</v>
      </c>
      <c r="D209" s="620">
        <v>0.33</v>
      </c>
      <c r="E209" s="629" t="s">
        <v>312</v>
      </c>
      <c r="F209" s="619">
        <v>0</v>
      </c>
      <c r="G209" s="620">
        <v>0</v>
      </c>
      <c r="H209" s="622">
        <v>0</v>
      </c>
      <c r="I209" s="619">
        <v>0</v>
      </c>
      <c r="J209" s="620">
        <v>0</v>
      </c>
      <c r="K209" s="623">
        <v>11</v>
      </c>
    </row>
    <row r="210" spans="1:11" ht="14.4" customHeight="1" thickBot="1" x14ac:dyDescent="0.35">
      <c r="A210" s="641" t="s">
        <v>512</v>
      </c>
      <c r="B210" s="619">
        <v>0</v>
      </c>
      <c r="C210" s="619">
        <v>622.55588000000103</v>
      </c>
      <c r="D210" s="620">
        <v>622.55588000000103</v>
      </c>
      <c r="E210" s="629" t="s">
        <v>311</v>
      </c>
      <c r="F210" s="619">
        <v>0</v>
      </c>
      <c r="G210" s="620">
        <v>0</v>
      </c>
      <c r="H210" s="622">
        <v>66.237849999999995</v>
      </c>
      <c r="I210" s="619">
        <v>670.39683000000002</v>
      </c>
      <c r="J210" s="620">
        <v>670.39683000000002</v>
      </c>
      <c r="K210" s="630" t="s">
        <v>312</v>
      </c>
    </row>
    <row r="211" spans="1:11" ht="14.4" customHeight="1" thickBot="1" x14ac:dyDescent="0.35">
      <c r="A211" s="640" t="s">
        <v>513</v>
      </c>
      <c r="B211" s="624">
        <v>2571.2090346916998</v>
      </c>
      <c r="C211" s="624">
        <v>2514.00875</v>
      </c>
      <c r="D211" s="625">
        <v>-57.200284691693</v>
      </c>
      <c r="E211" s="631">
        <v>0.977753545542</v>
      </c>
      <c r="F211" s="624">
        <v>2612.2384232080999</v>
      </c>
      <c r="G211" s="625">
        <v>2394.55188794076</v>
      </c>
      <c r="H211" s="627">
        <v>260.30597999999998</v>
      </c>
      <c r="I211" s="624">
        <v>2324.4667899999999</v>
      </c>
      <c r="J211" s="625">
        <v>-70.085097940756995</v>
      </c>
      <c r="K211" s="632">
        <v>0.88983714861100005</v>
      </c>
    </row>
    <row r="212" spans="1:11" ht="14.4" customHeight="1" thickBot="1" x14ac:dyDescent="0.35">
      <c r="A212" s="641" t="s">
        <v>514</v>
      </c>
      <c r="B212" s="619">
        <v>2571.2090346916998</v>
      </c>
      <c r="C212" s="619">
        <v>2514.00875</v>
      </c>
      <c r="D212" s="620">
        <v>-57.200284691693</v>
      </c>
      <c r="E212" s="621">
        <v>0.977753545542</v>
      </c>
      <c r="F212" s="619">
        <v>2612.2384232080999</v>
      </c>
      <c r="G212" s="620">
        <v>2394.55188794076</v>
      </c>
      <c r="H212" s="622">
        <v>260.30597999999998</v>
      </c>
      <c r="I212" s="619">
        <v>2324.4667899999999</v>
      </c>
      <c r="J212" s="620">
        <v>-70.085097940756995</v>
      </c>
      <c r="K212" s="623">
        <v>0.88983714861100005</v>
      </c>
    </row>
    <row r="213" spans="1:11" ht="14.4" customHeight="1" thickBot="1" x14ac:dyDescent="0.35">
      <c r="A213" s="645" t="s">
        <v>515</v>
      </c>
      <c r="B213" s="624">
        <v>0</v>
      </c>
      <c r="C213" s="624">
        <v>0.33</v>
      </c>
      <c r="D213" s="625">
        <v>0.33</v>
      </c>
      <c r="E213" s="626" t="s">
        <v>311</v>
      </c>
      <c r="F213" s="624">
        <v>0</v>
      </c>
      <c r="G213" s="625">
        <v>0</v>
      </c>
      <c r="H213" s="627">
        <v>0</v>
      </c>
      <c r="I213" s="624">
        <v>0</v>
      </c>
      <c r="J213" s="625">
        <v>0</v>
      </c>
      <c r="K213" s="632">
        <v>0</v>
      </c>
    </row>
    <row r="214" spans="1:11" ht="14.4" customHeight="1" thickBot="1" x14ac:dyDescent="0.35">
      <c r="A214" s="642" t="s">
        <v>516</v>
      </c>
      <c r="B214" s="624">
        <v>0</v>
      </c>
      <c r="C214" s="624">
        <v>0.33</v>
      </c>
      <c r="D214" s="625">
        <v>0.33</v>
      </c>
      <c r="E214" s="626" t="s">
        <v>311</v>
      </c>
      <c r="F214" s="624">
        <v>0</v>
      </c>
      <c r="G214" s="625">
        <v>0</v>
      </c>
      <c r="H214" s="627">
        <v>0</v>
      </c>
      <c r="I214" s="624">
        <v>0</v>
      </c>
      <c r="J214" s="625">
        <v>0</v>
      </c>
      <c r="K214" s="632">
        <v>0</v>
      </c>
    </row>
    <row r="215" spans="1:11" ht="14.4" customHeight="1" thickBot="1" x14ac:dyDescent="0.35">
      <c r="A215" s="644" t="s">
        <v>517</v>
      </c>
      <c r="B215" s="624">
        <v>0</v>
      </c>
      <c r="C215" s="624">
        <v>0.33</v>
      </c>
      <c r="D215" s="625">
        <v>0.33</v>
      </c>
      <c r="E215" s="626" t="s">
        <v>311</v>
      </c>
      <c r="F215" s="624">
        <v>0</v>
      </c>
      <c r="G215" s="625">
        <v>0</v>
      </c>
      <c r="H215" s="627">
        <v>0</v>
      </c>
      <c r="I215" s="624">
        <v>0</v>
      </c>
      <c r="J215" s="625">
        <v>0</v>
      </c>
      <c r="K215" s="632">
        <v>0</v>
      </c>
    </row>
    <row r="216" spans="1:11" ht="14.4" customHeight="1" thickBot="1" x14ac:dyDescent="0.35">
      <c r="A216" s="640" t="s">
        <v>518</v>
      </c>
      <c r="B216" s="624">
        <v>0</v>
      </c>
      <c r="C216" s="624">
        <v>0.33</v>
      </c>
      <c r="D216" s="625">
        <v>0.33</v>
      </c>
      <c r="E216" s="626" t="s">
        <v>312</v>
      </c>
      <c r="F216" s="624">
        <v>0</v>
      </c>
      <c r="G216" s="625">
        <v>0</v>
      </c>
      <c r="H216" s="627">
        <v>0</v>
      </c>
      <c r="I216" s="624">
        <v>0</v>
      </c>
      <c r="J216" s="625">
        <v>0</v>
      </c>
      <c r="K216" s="632">
        <v>0</v>
      </c>
    </row>
    <row r="217" spans="1:11" ht="14.4" customHeight="1" thickBot="1" x14ac:dyDescent="0.35">
      <c r="A217" s="641" t="s">
        <v>519</v>
      </c>
      <c r="B217" s="619">
        <v>0</v>
      </c>
      <c r="C217" s="619">
        <v>0.33</v>
      </c>
      <c r="D217" s="620">
        <v>0.33</v>
      </c>
      <c r="E217" s="629" t="s">
        <v>312</v>
      </c>
      <c r="F217" s="619">
        <v>0</v>
      </c>
      <c r="G217" s="620">
        <v>0</v>
      </c>
      <c r="H217" s="622">
        <v>0</v>
      </c>
      <c r="I217" s="619">
        <v>0</v>
      </c>
      <c r="J217" s="620">
        <v>0</v>
      </c>
      <c r="K217" s="623">
        <v>0</v>
      </c>
    </row>
    <row r="218" spans="1:11" ht="14.4" customHeight="1" thickBot="1" x14ac:dyDescent="0.35">
      <c r="A218" s="646"/>
      <c r="B218" s="619">
        <v>-17034.7463630944</v>
      </c>
      <c r="C218" s="619">
        <v>-17679.93058</v>
      </c>
      <c r="D218" s="620">
        <v>-645.18421690557796</v>
      </c>
      <c r="E218" s="621">
        <v>1.0378746007220001</v>
      </c>
      <c r="F218" s="619">
        <v>-15554.5045193444</v>
      </c>
      <c r="G218" s="620">
        <v>-14258.295809399</v>
      </c>
      <c r="H218" s="622">
        <v>-2066.2205199999999</v>
      </c>
      <c r="I218" s="619">
        <v>-17451.038710000001</v>
      </c>
      <c r="J218" s="620">
        <v>-3192.7429006009802</v>
      </c>
      <c r="K218" s="623">
        <v>1.1219282933950001</v>
      </c>
    </row>
    <row r="219" spans="1:11" ht="14.4" customHeight="1" thickBot="1" x14ac:dyDescent="0.35">
      <c r="A219" s="647" t="s">
        <v>66</v>
      </c>
      <c r="B219" s="633">
        <v>-17034.7463630944</v>
      </c>
      <c r="C219" s="633">
        <v>-17679.93058</v>
      </c>
      <c r="D219" s="634">
        <v>-645.18421690558205</v>
      </c>
      <c r="E219" s="635" t="s">
        <v>311</v>
      </c>
      <c r="F219" s="633">
        <v>-15554.5045193444</v>
      </c>
      <c r="G219" s="634">
        <v>-14258.295809399</v>
      </c>
      <c r="H219" s="633">
        <v>-2066.2205199999999</v>
      </c>
      <c r="I219" s="633">
        <v>-17451.038710000001</v>
      </c>
      <c r="J219" s="634">
        <v>-3192.7429006009802</v>
      </c>
      <c r="K219" s="636">
        <v>1.1219282933950001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35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337" customWidth="1"/>
    <col min="2" max="2" width="61.109375" style="337" customWidth="1"/>
    <col min="3" max="3" width="9.5546875" style="254" customWidth="1"/>
    <col min="4" max="4" width="9.5546875" style="338" customWidth="1"/>
    <col min="5" max="5" width="2.21875" style="338" customWidth="1"/>
    <col min="6" max="6" width="9.5546875" style="339" customWidth="1"/>
    <col min="7" max="7" width="9.5546875" style="336" customWidth="1"/>
    <col min="8" max="9" width="9.5546875" style="254" customWidth="1"/>
    <col min="10" max="10" width="0" style="254" hidden="1" customWidth="1"/>
    <col min="11" max="16384" width="8.88671875" style="254"/>
  </cols>
  <sheetData>
    <row r="1" spans="1:10" ht="18.600000000000001" customHeight="1" thickBot="1" x14ac:dyDescent="0.4">
      <c r="A1" s="510" t="s">
        <v>176</v>
      </c>
      <c r="B1" s="511"/>
      <c r="C1" s="511"/>
      <c r="D1" s="511"/>
      <c r="E1" s="511"/>
      <c r="F1" s="511"/>
      <c r="G1" s="482"/>
      <c r="H1" s="512"/>
      <c r="I1" s="512"/>
    </row>
    <row r="2" spans="1:10" ht="14.4" customHeight="1" thickBot="1" x14ac:dyDescent="0.35">
      <c r="A2" s="382" t="s">
        <v>310</v>
      </c>
      <c r="B2" s="335"/>
      <c r="C2" s="335"/>
      <c r="D2" s="335"/>
      <c r="E2" s="335"/>
      <c r="F2" s="335"/>
    </row>
    <row r="3" spans="1:10" ht="14.4" customHeight="1" thickBot="1" x14ac:dyDescent="0.35">
      <c r="A3" s="382"/>
      <c r="B3" s="335"/>
      <c r="C3" s="442">
        <v>2014</v>
      </c>
      <c r="D3" s="443">
        <v>2015</v>
      </c>
      <c r="E3" s="11"/>
      <c r="F3" s="505">
        <v>2016</v>
      </c>
      <c r="G3" s="506"/>
      <c r="H3" s="506"/>
      <c r="I3" s="507"/>
    </row>
    <row r="4" spans="1:10" ht="14.4" customHeight="1" thickBot="1" x14ac:dyDescent="0.35">
      <c r="A4" s="447" t="s">
        <v>0</v>
      </c>
      <c r="B4" s="448" t="s">
        <v>257</v>
      </c>
      <c r="C4" s="508" t="s">
        <v>94</v>
      </c>
      <c r="D4" s="509"/>
      <c r="E4" s="449"/>
      <c r="F4" s="444" t="s">
        <v>94</v>
      </c>
      <c r="G4" s="445" t="s">
        <v>95</v>
      </c>
      <c r="H4" s="445" t="s">
        <v>69</v>
      </c>
      <c r="I4" s="446" t="s">
        <v>96</v>
      </c>
    </row>
    <row r="5" spans="1:10" ht="14.4" customHeight="1" x14ac:dyDescent="0.3">
      <c r="A5" s="648" t="s">
        <v>520</v>
      </c>
      <c r="B5" s="649" t="s">
        <v>521</v>
      </c>
      <c r="C5" s="650" t="s">
        <v>522</v>
      </c>
      <c r="D5" s="650" t="s">
        <v>522</v>
      </c>
      <c r="E5" s="650"/>
      <c r="F5" s="650" t="s">
        <v>522</v>
      </c>
      <c r="G5" s="650" t="s">
        <v>522</v>
      </c>
      <c r="H5" s="650" t="s">
        <v>522</v>
      </c>
      <c r="I5" s="651" t="s">
        <v>522</v>
      </c>
      <c r="J5" s="652" t="s">
        <v>74</v>
      </c>
    </row>
    <row r="6" spans="1:10" ht="14.4" customHeight="1" x14ac:dyDescent="0.3">
      <c r="A6" s="648" t="s">
        <v>520</v>
      </c>
      <c r="B6" s="649" t="s">
        <v>320</v>
      </c>
      <c r="C6" s="650">
        <v>1660.4231000000011</v>
      </c>
      <c r="D6" s="650">
        <v>1658.0466400000012</v>
      </c>
      <c r="E6" s="650"/>
      <c r="F6" s="650">
        <v>1492.2437999999991</v>
      </c>
      <c r="G6" s="650">
        <v>1640.8334814669231</v>
      </c>
      <c r="H6" s="650">
        <v>-148.58968146692405</v>
      </c>
      <c r="I6" s="651">
        <v>0.90944255883047731</v>
      </c>
      <c r="J6" s="652" t="s">
        <v>1</v>
      </c>
    </row>
    <row r="7" spans="1:10" ht="14.4" customHeight="1" x14ac:dyDescent="0.3">
      <c r="A7" s="648" t="s">
        <v>520</v>
      </c>
      <c r="B7" s="649" t="s">
        <v>321</v>
      </c>
      <c r="C7" s="650" t="s">
        <v>522</v>
      </c>
      <c r="D7" s="650">
        <v>47.375869999999999</v>
      </c>
      <c r="E7" s="650"/>
      <c r="F7" s="650">
        <v>79.960850000000008</v>
      </c>
      <c r="G7" s="650">
        <v>79.750007199788755</v>
      </c>
      <c r="H7" s="650">
        <v>0.21084280021125323</v>
      </c>
      <c r="I7" s="651">
        <v>1.0026437966291721</v>
      </c>
      <c r="J7" s="652" t="s">
        <v>1</v>
      </c>
    </row>
    <row r="8" spans="1:10" ht="14.4" customHeight="1" x14ac:dyDescent="0.3">
      <c r="A8" s="648" t="s">
        <v>520</v>
      </c>
      <c r="B8" s="649" t="s">
        <v>322</v>
      </c>
      <c r="C8" s="650">
        <v>113.87635</v>
      </c>
      <c r="D8" s="650">
        <v>111.23343999999999</v>
      </c>
      <c r="E8" s="650"/>
      <c r="F8" s="650">
        <v>161.87554</v>
      </c>
      <c r="G8" s="650">
        <v>162.26325448018676</v>
      </c>
      <c r="H8" s="650">
        <v>-0.38771448018675869</v>
      </c>
      <c r="I8" s="651">
        <v>0.99761058360730648</v>
      </c>
      <c r="J8" s="652" t="s">
        <v>1</v>
      </c>
    </row>
    <row r="9" spans="1:10" ht="14.4" customHeight="1" x14ac:dyDescent="0.3">
      <c r="A9" s="648" t="s">
        <v>520</v>
      </c>
      <c r="B9" s="649" t="s">
        <v>323</v>
      </c>
      <c r="C9" s="650">
        <v>15.482939999999999</v>
      </c>
      <c r="D9" s="650">
        <v>0</v>
      </c>
      <c r="E9" s="650"/>
      <c r="F9" s="650">
        <v>3.8610000000000002</v>
      </c>
      <c r="G9" s="650">
        <v>0</v>
      </c>
      <c r="H9" s="650">
        <v>3.8610000000000002</v>
      </c>
      <c r="I9" s="651" t="s">
        <v>522</v>
      </c>
      <c r="J9" s="652" t="s">
        <v>1</v>
      </c>
    </row>
    <row r="10" spans="1:10" ht="14.4" customHeight="1" x14ac:dyDescent="0.3">
      <c r="A10" s="648" t="s">
        <v>520</v>
      </c>
      <c r="B10" s="649" t="s">
        <v>324</v>
      </c>
      <c r="C10" s="650">
        <v>312.91536000000002</v>
      </c>
      <c r="D10" s="650">
        <v>217.93525</v>
      </c>
      <c r="E10" s="650"/>
      <c r="F10" s="650">
        <v>302.17380000000003</v>
      </c>
      <c r="G10" s="650">
        <v>339.49321237200598</v>
      </c>
      <c r="H10" s="650">
        <v>-37.319412372005957</v>
      </c>
      <c r="I10" s="651">
        <v>0.89007317079696868</v>
      </c>
      <c r="J10" s="652" t="s">
        <v>1</v>
      </c>
    </row>
    <row r="11" spans="1:10" ht="14.4" customHeight="1" x14ac:dyDescent="0.3">
      <c r="A11" s="648" t="s">
        <v>520</v>
      </c>
      <c r="B11" s="649" t="s">
        <v>325</v>
      </c>
      <c r="C11" s="650">
        <v>46.87518</v>
      </c>
      <c r="D11" s="650">
        <v>50.249899999999997</v>
      </c>
      <c r="E11" s="650"/>
      <c r="F11" s="650">
        <v>71.825079999998991</v>
      </c>
      <c r="G11" s="650">
        <v>59.581378243939753</v>
      </c>
      <c r="H11" s="650">
        <v>12.243701756059238</v>
      </c>
      <c r="I11" s="651">
        <v>1.2054954436591032</v>
      </c>
      <c r="J11" s="652" t="s">
        <v>1</v>
      </c>
    </row>
    <row r="12" spans="1:10" ht="14.4" customHeight="1" x14ac:dyDescent="0.3">
      <c r="A12" s="648" t="s">
        <v>520</v>
      </c>
      <c r="B12" s="649" t="s">
        <v>326</v>
      </c>
      <c r="C12" s="650">
        <v>33.098660000000002</v>
      </c>
      <c r="D12" s="650">
        <v>31.339779999999998</v>
      </c>
      <c r="E12" s="650"/>
      <c r="F12" s="650">
        <v>30.154920000000004</v>
      </c>
      <c r="G12" s="650">
        <v>31.166669480376832</v>
      </c>
      <c r="H12" s="650">
        <v>-1.0117494803768281</v>
      </c>
      <c r="I12" s="651">
        <v>0.96753745275818304</v>
      </c>
      <c r="J12" s="652" t="s">
        <v>1</v>
      </c>
    </row>
    <row r="13" spans="1:10" ht="14.4" customHeight="1" x14ac:dyDescent="0.3">
      <c r="A13" s="648" t="s">
        <v>520</v>
      </c>
      <c r="B13" s="649" t="s">
        <v>523</v>
      </c>
      <c r="C13" s="650">
        <v>2182.6715900000013</v>
      </c>
      <c r="D13" s="650">
        <v>2116.1808800000008</v>
      </c>
      <c r="E13" s="650"/>
      <c r="F13" s="650">
        <v>2142.0949899999982</v>
      </c>
      <c r="G13" s="650">
        <v>2313.088003243221</v>
      </c>
      <c r="H13" s="650">
        <v>-170.99301324322278</v>
      </c>
      <c r="I13" s="651">
        <v>0.92607587216592258</v>
      </c>
      <c r="J13" s="652" t="s">
        <v>524</v>
      </c>
    </row>
    <row r="15" spans="1:10" ht="14.4" customHeight="1" x14ac:dyDescent="0.3">
      <c r="A15" s="648" t="s">
        <v>520</v>
      </c>
      <c r="B15" s="649" t="s">
        <v>521</v>
      </c>
      <c r="C15" s="650" t="s">
        <v>522</v>
      </c>
      <c r="D15" s="650" t="s">
        <v>522</v>
      </c>
      <c r="E15" s="650"/>
      <c r="F15" s="650" t="s">
        <v>522</v>
      </c>
      <c r="G15" s="650" t="s">
        <v>522</v>
      </c>
      <c r="H15" s="650" t="s">
        <v>522</v>
      </c>
      <c r="I15" s="651" t="s">
        <v>522</v>
      </c>
      <c r="J15" s="652" t="s">
        <v>74</v>
      </c>
    </row>
    <row r="16" spans="1:10" ht="14.4" customHeight="1" x14ac:dyDescent="0.3">
      <c r="A16" s="648" t="s">
        <v>525</v>
      </c>
      <c r="B16" s="649" t="s">
        <v>526</v>
      </c>
      <c r="C16" s="650" t="s">
        <v>522</v>
      </c>
      <c r="D16" s="650" t="s">
        <v>522</v>
      </c>
      <c r="E16" s="650"/>
      <c r="F16" s="650" t="s">
        <v>522</v>
      </c>
      <c r="G16" s="650" t="s">
        <v>522</v>
      </c>
      <c r="H16" s="650" t="s">
        <v>522</v>
      </c>
      <c r="I16" s="651" t="s">
        <v>522</v>
      </c>
      <c r="J16" s="652" t="s">
        <v>0</v>
      </c>
    </row>
    <row r="17" spans="1:10" ht="14.4" customHeight="1" x14ac:dyDescent="0.3">
      <c r="A17" s="648" t="s">
        <v>525</v>
      </c>
      <c r="B17" s="649" t="s">
        <v>320</v>
      </c>
      <c r="C17" s="650" t="s">
        <v>522</v>
      </c>
      <c r="D17" s="650">
        <v>0.63161</v>
      </c>
      <c r="E17" s="650"/>
      <c r="F17" s="650">
        <v>0</v>
      </c>
      <c r="G17" s="650">
        <v>0.57276288658691665</v>
      </c>
      <c r="H17" s="650">
        <v>-0.57276288658691665</v>
      </c>
      <c r="I17" s="651">
        <v>0</v>
      </c>
      <c r="J17" s="652" t="s">
        <v>1</v>
      </c>
    </row>
    <row r="18" spans="1:10" ht="14.4" customHeight="1" x14ac:dyDescent="0.3">
      <c r="A18" s="648" t="s">
        <v>525</v>
      </c>
      <c r="B18" s="649" t="s">
        <v>527</v>
      </c>
      <c r="C18" s="650" t="s">
        <v>522</v>
      </c>
      <c r="D18" s="650">
        <v>0.63161</v>
      </c>
      <c r="E18" s="650"/>
      <c r="F18" s="650">
        <v>0</v>
      </c>
      <c r="G18" s="650">
        <v>0.57276288658691665</v>
      </c>
      <c r="H18" s="650">
        <v>-0.57276288658691665</v>
      </c>
      <c r="I18" s="651">
        <v>0</v>
      </c>
      <c r="J18" s="652" t="s">
        <v>528</v>
      </c>
    </row>
    <row r="19" spans="1:10" ht="14.4" customHeight="1" x14ac:dyDescent="0.3">
      <c r="A19" s="648" t="s">
        <v>522</v>
      </c>
      <c r="B19" s="649" t="s">
        <v>522</v>
      </c>
      <c r="C19" s="650" t="s">
        <v>522</v>
      </c>
      <c r="D19" s="650" t="s">
        <v>522</v>
      </c>
      <c r="E19" s="650"/>
      <c r="F19" s="650" t="s">
        <v>522</v>
      </c>
      <c r="G19" s="650" t="s">
        <v>522</v>
      </c>
      <c r="H19" s="650" t="s">
        <v>522</v>
      </c>
      <c r="I19" s="651" t="s">
        <v>522</v>
      </c>
      <c r="J19" s="652" t="s">
        <v>529</v>
      </c>
    </row>
    <row r="20" spans="1:10" ht="14.4" customHeight="1" x14ac:dyDescent="0.3">
      <c r="A20" s="648" t="s">
        <v>530</v>
      </c>
      <c r="B20" s="649" t="s">
        <v>531</v>
      </c>
      <c r="C20" s="650" t="s">
        <v>522</v>
      </c>
      <c r="D20" s="650" t="s">
        <v>522</v>
      </c>
      <c r="E20" s="650"/>
      <c r="F20" s="650" t="s">
        <v>522</v>
      </c>
      <c r="G20" s="650" t="s">
        <v>522</v>
      </c>
      <c r="H20" s="650" t="s">
        <v>522</v>
      </c>
      <c r="I20" s="651" t="s">
        <v>522</v>
      </c>
      <c r="J20" s="652" t="s">
        <v>0</v>
      </c>
    </row>
    <row r="21" spans="1:10" ht="14.4" customHeight="1" x14ac:dyDescent="0.3">
      <c r="A21" s="648" t="s">
        <v>530</v>
      </c>
      <c r="B21" s="649" t="s">
        <v>320</v>
      </c>
      <c r="C21" s="650">
        <v>1628.8561000000011</v>
      </c>
      <c r="D21" s="650">
        <v>1625.1259600000012</v>
      </c>
      <c r="E21" s="650"/>
      <c r="F21" s="650">
        <v>1447.30872</v>
      </c>
      <c r="G21" s="650">
        <v>1606.158597134804</v>
      </c>
      <c r="H21" s="650">
        <v>-158.84987713480405</v>
      </c>
      <c r="I21" s="651">
        <v>0.90109950697386088</v>
      </c>
      <c r="J21" s="652" t="s">
        <v>1</v>
      </c>
    </row>
    <row r="22" spans="1:10" ht="14.4" customHeight="1" x14ac:dyDescent="0.3">
      <c r="A22" s="648" t="s">
        <v>530</v>
      </c>
      <c r="B22" s="649" t="s">
        <v>321</v>
      </c>
      <c r="C22" s="650" t="s">
        <v>522</v>
      </c>
      <c r="D22" s="650">
        <v>47.375869999999999</v>
      </c>
      <c r="E22" s="650"/>
      <c r="F22" s="650">
        <v>79.960850000000008</v>
      </c>
      <c r="G22" s="650">
        <v>79.750007199788755</v>
      </c>
      <c r="H22" s="650">
        <v>0.21084280021125323</v>
      </c>
      <c r="I22" s="651">
        <v>1.0026437966291721</v>
      </c>
      <c r="J22" s="652" t="s">
        <v>1</v>
      </c>
    </row>
    <row r="23" spans="1:10" ht="14.4" customHeight="1" x14ac:dyDescent="0.3">
      <c r="A23" s="648" t="s">
        <v>530</v>
      </c>
      <c r="B23" s="649" t="s">
        <v>322</v>
      </c>
      <c r="C23" s="650">
        <v>113.87635</v>
      </c>
      <c r="D23" s="650">
        <v>111.23343999999999</v>
      </c>
      <c r="E23" s="650"/>
      <c r="F23" s="650">
        <v>161.87554</v>
      </c>
      <c r="G23" s="650">
        <v>162.26325448018676</v>
      </c>
      <c r="H23" s="650">
        <v>-0.38771448018675869</v>
      </c>
      <c r="I23" s="651">
        <v>0.99761058360730648</v>
      </c>
      <c r="J23" s="652" t="s">
        <v>1</v>
      </c>
    </row>
    <row r="24" spans="1:10" ht="14.4" customHeight="1" x14ac:dyDescent="0.3">
      <c r="A24" s="648" t="s">
        <v>530</v>
      </c>
      <c r="B24" s="649" t="s">
        <v>323</v>
      </c>
      <c r="C24" s="650">
        <v>15.482939999999999</v>
      </c>
      <c r="D24" s="650">
        <v>0</v>
      </c>
      <c r="E24" s="650"/>
      <c r="F24" s="650">
        <v>3.8610000000000002</v>
      </c>
      <c r="G24" s="650">
        <v>0</v>
      </c>
      <c r="H24" s="650">
        <v>3.8610000000000002</v>
      </c>
      <c r="I24" s="651" t="s">
        <v>522</v>
      </c>
      <c r="J24" s="652" t="s">
        <v>1</v>
      </c>
    </row>
    <row r="25" spans="1:10" ht="14.4" customHeight="1" x14ac:dyDescent="0.3">
      <c r="A25" s="648" t="s">
        <v>530</v>
      </c>
      <c r="B25" s="649" t="s">
        <v>324</v>
      </c>
      <c r="C25" s="650">
        <v>312.91536000000002</v>
      </c>
      <c r="D25" s="650">
        <v>217.93525</v>
      </c>
      <c r="E25" s="650"/>
      <c r="F25" s="650">
        <v>302.17380000000003</v>
      </c>
      <c r="G25" s="650">
        <v>339.49321237200598</v>
      </c>
      <c r="H25" s="650">
        <v>-37.319412372005957</v>
      </c>
      <c r="I25" s="651">
        <v>0.89007317079696868</v>
      </c>
      <c r="J25" s="652" t="s">
        <v>1</v>
      </c>
    </row>
    <row r="26" spans="1:10" ht="14.4" customHeight="1" x14ac:dyDescent="0.3">
      <c r="A26" s="648" t="s">
        <v>530</v>
      </c>
      <c r="B26" s="649" t="s">
        <v>325</v>
      </c>
      <c r="C26" s="650">
        <v>46.87518</v>
      </c>
      <c r="D26" s="650">
        <v>50.249899999999997</v>
      </c>
      <c r="E26" s="650"/>
      <c r="F26" s="650">
        <v>71.825079999998991</v>
      </c>
      <c r="G26" s="650">
        <v>59.581378243939753</v>
      </c>
      <c r="H26" s="650">
        <v>12.243701756059238</v>
      </c>
      <c r="I26" s="651">
        <v>1.2054954436591032</v>
      </c>
      <c r="J26" s="652" t="s">
        <v>1</v>
      </c>
    </row>
    <row r="27" spans="1:10" ht="14.4" customHeight="1" x14ac:dyDescent="0.3">
      <c r="A27" s="648" t="s">
        <v>530</v>
      </c>
      <c r="B27" s="649" t="s">
        <v>326</v>
      </c>
      <c r="C27" s="650">
        <v>33.098660000000002</v>
      </c>
      <c r="D27" s="650">
        <v>31.339779999999998</v>
      </c>
      <c r="E27" s="650"/>
      <c r="F27" s="650">
        <v>30.154920000000004</v>
      </c>
      <c r="G27" s="650">
        <v>31.166669480376832</v>
      </c>
      <c r="H27" s="650">
        <v>-1.0117494803768281</v>
      </c>
      <c r="I27" s="651">
        <v>0.96753745275818304</v>
      </c>
      <c r="J27" s="652" t="s">
        <v>1</v>
      </c>
    </row>
    <row r="28" spans="1:10" ht="14.4" customHeight="1" x14ac:dyDescent="0.3">
      <c r="A28" s="648" t="s">
        <v>530</v>
      </c>
      <c r="B28" s="649" t="s">
        <v>532</v>
      </c>
      <c r="C28" s="650">
        <v>2151.1045900000013</v>
      </c>
      <c r="D28" s="650">
        <v>2083.2602000000011</v>
      </c>
      <c r="E28" s="650"/>
      <c r="F28" s="650">
        <v>2097.1599099999989</v>
      </c>
      <c r="G28" s="650">
        <v>2278.4131189111017</v>
      </c>
      <c r="H28" s="650">
        <v>-181.25320891110277</v>
      </c>
      <c r="I28" s="651">
        <v>0.920447610046361</v>
      </c>
      <c r="J28" s="652" t="s">
        <v>528</v>
      </c>
    </row>
    <row r="29" spans="1:10" ht="14.4" customHeight="1" x14ac:dyDescent="0.3">
      <c r="A29" s="648" t="s">
        <v>522</v>
      </c>
      <c r="B29" s="649" t="s">
        <v>522</v>
      </c>
      <c r="C29" s="650" t="s">
        <v>522</v>
      </c>
      <c r="D29" s="650" t="s">
        <v>522</v>
      </c>
      <c r="E29" s="650"/>
      <c r="F29" s="650" t="s">
        <v>522</v>
      </c>
      <c r="G29" s="650" t="s">
        <v>522</v>
      </c>
      <c r="H29" s="650" t="s">
        <v>522</v>
      </c>
      <c r="I29" s="651" t="s">
        <v>522</v>
      </c>
      <c r="J29" s="652" t="s">
        <v>529</v>
      </c>
    </row>
    <row r="30" spans="1:10" ht="14.4" customHeight="1" x14ac:dyDescent="0.3">
      <c r="A30" s="648" t="s">
        <v>533</v>
      </c>
      <c r="B30" s="649" t="s">
        <v>534</v>
      </c>
      <c r="C30" s="650" t="s">
        <v>522</v>
      </c>
      <c r="D30" s="650" t="s">
        <v>522</v>
      </c>
      <c r="E30" s="650"/>
      <c r="F30" s="650" t="s">
        <v>522</v>
      </c>
      <c r="G30" s="650" t="s">
        <v>522</v>
      </c>
      <c r="H30" s="650" t="s">
        <v>522</v>
      </c>
      <c r="I30" s="651" t="s">
        <v>522</v>
      </c>
      <c r="J30" s="652" t="s">
        <v>0</v>
      </c>
    </row>
    <row r="31" spans="1:10" ht="14.4" customHeight="1" x14ac:dyDescent="0.3">
      <c r="A31" s="648" t="s">
        <v>533</v>
      </c>
      <c r="B31" s="649" t="s">
        <v>320</v>
      </c>
      <c r="C31" s="650">
        <v>31.567</v>
      </c>
      <c r="D31" s="650">
        <v>32.289070000000002</v>
      </c>
      <c r="E31" s="650"/>
      <c r="F31" s="650">
        <v>44.935079999999004</v>
      </c>
      <c r="G31" s="650">
        <v>34.102121445532248</v>
      </c>
      <c r="H31" s="650">
        <v>10.832958554466757</v>
      </c>
      <c r="I31" s="651">
        <v>1.3176623064863899</v>
      </c>
      <c r="J31" s="652" t="s">
        <v>1</v>
      </c>
    </row>
    <row r="32" spans="1:10" ht="14.4" customHeight="1" x14ac:dyDescent="0.3">
      <c r="A32" s="648" t="s">
        <v>533</v>
      </c>
      <c r="B32" s="649" t="s">
        <v>324</v>
      </c>
      <c r="C32" s="650">
        <v>0</v>
      </c>
      <c r="D32" s="650" t="s">
        <v>522</v>
      </c>
      <c r="E32" s="650"/>
      <c r="F32" s="650" t="s">
        <v>522</v>
      </c>
      <c r="G32" s="650" t="s">
        <v>522</v>
      </c>
      <c r="H32" s="650" t="s">
        <v>522</v>
      </c>
      <c r="I32" s="651" t="s">
        <v>522</v>
      </c>
      <c r="J32" s="652" t="s">
        <v>1</v>
      </c>
    </row>
    <row r="33" spans="1:10" ht="14.4" customHeight="1" x14ac:dyDescent="0.3">
      <c r="A33" s="648" t="s">
        <v>533</v>
      </c>
      <c r="B33" s="649" t="s">
        <v>535</v>
      </c>
      <c r="C33" s="650">
        <v>31.567</v>
      </c>
      <c r="D33" s="650">
        <v>32.289070000000002</v>
      </c>
      <c r="E33" s="650"/>
      <c r="F33" s="650">
        <v>44.935079999999004</v>
      </c>
      <c r="G33" s="650">
        <v>34.102121445532248</v>
      </c>
      <c r="H33" s="650">
        <v>10.832958554466757</v>
      </c>
      <c r="I33" s="651">
        <v>1.3176623064863899</v>
      </c>
      <c r="J33" s="652" t="s">
        <v>528</v>
      </c>
    </row>
    <row r="34" spans="1:10" ht="14.4" customHeight="1" x14ac:dyDescent="0.3">
      <c r="A34" s="648" t="s">
        <v>522</v>
      </c>
      <c r="B34" s="649" t="s">
        <v>522</v>
      </c>
      <c r="C34" s="650" t="s">
        <v>522</v>
      </c>
      <c r="D34" s="650" t="s">
        <v>522</v>
      </c>
      <c r="E34" s="650"/>
      <c r="F34" s="650" t="s">
        <v>522</v>
      </c>
      <c r="G34" s="650" t="s">
        <v>522</v>
      </c>
      <c r="H34" s="650" t="s">
        <v>522</v>
      </c>
      <c r="I34" s="651" t="s">
        <v>522</v>
      </c>
      <c r="J34" s="652" t="s">
        <v>529</v>
      </c>
    </row>
    <row r="35" spans="1:10" ht="14.4" customHeight="1" x14ac:dyDescent="0.3">
      <c r="A35" s="648" t="s">
        <v>520</v>
      </c>
      <c r="B35" s="649" t="s">
        <v>523</v>
      </c>
      <c r="C35" s="650">
        <v>2182.6715900000013</v>
      </c>
      <c r="D35" s="650">
        <v>2116.1808800000008</v>
      </c>
      <c r="E35" s="650"/>
      <c r="F35" s="650">
        <v>2142.0949899999978</v>
      </c>
      <c r="G35" s="650">
        <v>2313.088003243221</v>
      </c>
      <c r="H35" s="650">
        <v>-170.99301324322323</v>
      </c>
      <c r="I35" s="651">
        <v>0.92607587216592235</v>
      </c>
      <c r="J35" s="652" t="s">
        <v>524</v>
      </c>
    </row>
  </sheetData>
  <mergeCells count="3">
    <mergeCell ref="F3:I3"/>
    <mergeCell ref="C4:D4"/>
    <mergeCell ref="A1:I1"/>
  </mergeCells>
  <conditionalFormatting sqref="F14 F36:F65537">
    <cfRule type="cellIs" dxfId="76" priority="18" stopIfTrue="1" operator="greaterThan">
      <formula>1</formula>
    </cfRule>
  </conditionalFormatting>
  <conditionalFormatting sqref="H5:H13">
    <cfRule type="expression" dxfId="75" priority="14">
      <formula>$H5&gt;0</formula>
    </cfRule>
  </conditionalFormatting>
  <conditionalFormatting sqref="I5:I13">
    <cfRule type="expression" dxfId="74" priority="15">
      <formula>$I5&gt;1</formula>
    </cfRule>
  </conditionalFormatting>
  <conditionalFormatting sqref="B5:B13">
    <cfRule type="expression" dxfId="73" priority="11">
      <formula>OR($J5="NS",$J5="SumaNS",$J5="Účet")</formula>
    </cfRule>
  </conditionalFormatting>
  <conditionalFormatting sqref="B5:D13 F5:I13">
    <cfRule type="expression" dxfId="72" priority="17">
      <formula>AND($J5&lt;&gt;"",$J5&lt;&gt;"mezeraKL")</formula>
    </cfRule>
  </conditionalFormatting>
  <conditionalFormatting sqref="B5:D13 F5:I13">
    <cfRule type="expression" dxfId="71" priority="12">
      <formula>OR($J5="KL",$J5="SumaKL")</formula>
    </cfRule>
    <cfRule type="expression" priority="16" stopIfTrue="1">
      <formula>OR($J5="mezeraNS",$J5="mezeraKL")</formula>
    </cfRule>
  </conditionalFormatting>
  <conditionalFormatting sqref="F5:I13 B5:D13">
    <cfRule type="expression" dxfId="70" priority="13">
      <formula>OR($J5="SumaNS",$J5="NS")</formula>
    </cfRule>
  </conditionalFormatting>
  <conditionalFormatting sqref="A5:A13">
    <cfRule type="expression" dxfId="69" priority="9">
      <formula>AND($J5&lt;&gt;"mezeraKL",$J5&lt;&gt;"")</formula>
    </cfRule>
  </conditionalFormatting>
  <conditionalFormatting sqref="A5:A13">
    <cfRule type="expression" dxfId="68" priority="10">
      <formula>AND($J5&lt;&gt;"",$J5&lt;&gt;"mezeraKL")</formula>
    </cfRule>
  </conditionalFormatting>
  <conditionalFormatting sqref="H15:H35">
    <cfRule type="expression" dxfId="67" priority="5">
      <formula>$H15&gt;0</formula>
    </cfRule>
  </conditionalFormatting>
  <conditionalFormatting sqref="A15:A35">
    <cfRule type="expression" dxfId="66" priority="2">
      <formula>AND($J15&lt;&gt;"mezeraKL",$J15&lt;&gt;"")</formula>
    </cfRule>
  </conditionalFormatting>
  <conditionalFormatting sqref="I15:I35">
    <cfRule type="expression" dxfId="65" priority="6">
      <formula>$I15&gt;1</formula>
    </cfRule>
  </conditionalFormatting>
  <conditionalFormatting sqref="B15:B35">
    <cfRule type="expression" dxfId="64" priority="1">
      <formula>OR($J15="NS",$J15="SumaNS",$J15="Účet")</formula>
    </cfRule>
  </conditionalFormatting>
  <conditionalFormatting sqref="A15:D35 F15:I35">
    <cfRule type="expression" dxfId="63" priority="8">
      <formula>AND($J15&lt;&gt;"",$J15&lt;&gt;"mezeraKL")</formula>
    </cfRule>
  </conditionalFormatting>
  <conditionalFormatting sqref="B15:D35 F15:I35">
    <cfRule type="expression" dxfId="62" priority="3">
      <formula>OR($J15="KL",$J15="SumaKL")</formula>
    </cfRule>
    <cfRule type="expression" priority="7" stopIfTrue="1">
      <formula>OR($J15="mezeraNS",$J15="mezeraKL")</formula>
    </cfRule>
  </conditionalFormatting>
  <conditionalFormatting sqref="B15:D35 F15:I35">
    <cfRule type="expression" dxfId="61" priority="4">
      <formula>OR($J15="SumaNS",$J15="NS")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947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254" hidden="1" customWidth="1" outlineLevel="1"/>
    <col min="2" max="2" width="28.33203125" style="254" hidden="1" customWidth="1" outlineLevel="1"/>
    <col min="3" max="3" width="5.33203125" style="338" bestFit="1" customWidth="1" collapsed="1"/>
    <col min="4" max="4" width="18.77734375" style="342" customWidth="1"/>
    <col min="5" max="5" width="9" style="338" bestFit="1" customWidth="1"/>
    <col min="6" max="6" width="18.77734375" style="342" customWidth="1"/>
    <col min="7" max="7" width="5" style="338" customWidth="1"/>
    <col min="8" max="8" width="12.44140625" style="338" hidden="1" customWidth="1" outlineLevel="1"/>
    <col min="9" max="9" width="8.5546875" style="338" hidden="1" customWidth="1" outlineLevel="1"/>
    <col min="10" max="10" width="25.77734375" style="338" customWidth="1" collapsed="1"/>
    <col min="11" max="11" width="8.77734375" style="338" customWidth="1"/>
    <col min="12" max="13" width="7.77734375" style="336" customWidth="1"/>
    <col min="14" max="14" width="12.6640625" style="336" customWidth="1"/>
    <col min="15" max="16384" width="8.88671875" style="254"/>
  </cols>
  <sheetData>
    <row r="1" spans="1:14" ht="18.600000000000001" customHeight="1" thickBot="1" x14ac:dyDescent="0.4">
      <c r="A1" s="517" t="s">
        <v>205</v>
      </c>
      <c r="B1" s="482"/>
      <c r="C1" s="482"/>
      <c r="D1" s="482"/>
      <c r="E1" s="482"/>
      <c r="F1" s="482"/>
      <c r="G1" s="482"/>
      <c r="H1" s="482"/>
      <c r="I1" s="482"/>
      <c r="J1" s="482"/>
      <c r="K1" s="482"/>
      <c r="L1" s="482"/>
      <c r="M1" s="482"/>
      <c r="N1" s="482"/>
    </row>
    <row r="2" spans="1:14" ht="14.4" customHeight="1" thickBot="1" x14ac:dyDescent="0.35">
      <c r="A2" s="382" t="s">
        <v>310</v>
      </c>
      <c r="B2" s="66"/>
      <c r="C2" s="340"/>
      <c r="D2" s="340"/>
      <c r="E2" s="340"/>
      <c r="F2" s="340"/>
      <c r="G2" s="340"/>
      <c r="H2" s="340"/>
      <c r="I2" s="340"/>
      <c r="J2" s="340"/>
      <c r="K2" s="340"/>
      <c r="L2" s="341"/>
      <c r="M2" s="341"/>
      <c r="N2" s="341"/>
    </row>
    <row r="3" spans="1:14" ht="14.4" customHeight="1" thickBot="1" x14ac:dyDescent="0.35">
      <c r="A3" s="66"/>
      <c r="B3" s="66"/>
      <c r="C3" s="513"/>
      <c r="D3" s="514"/>
      <c r="E3" s="514"/>
      <c r="F3" s="514"/>
      <c r="G3" s="514"/>
      <c r="H3" s="514"/>
      <c r="I3" s="514"/>
      <c r="J3" s="515" t="s">
        <v>159</v>
      </c>
      <c r="K3" s="516"/>
      <c r="L3" s="207">
        <f>IF(M3&lt;&gt;0,N3/M3,0)</f>
        <v>161.28880852119426</v>
      </c>
      <c r="M3" s="207">
        <f>SUBTOTAL(9,M5:M1048576)</f>
        <v>13815.1</v>
      </c>
      <c r="N3" s="208">
        <f>SUBTOTAL(9,N5:N1048576)</f>
        <v>2228221.0186011507</v>
      </c>
    </row>
    <row r="4" spans="1:14" s="337" customFormat="1" ht="14.4" customHeight="1" thickBot="1" x14ac:dyDescent="0.35">
      <c r="A4" s="653" t="s">
        <v>4</v>
      </c>
      <c r="B4" s="654" t="s">
        <v>5</v>
      </c>
      <c r="C4" s="654" t="s">
        <v>0</v>
      </c>
      <c r="D4" s="654" t="s">
        <v>6</v>
      </c>
      <c r="E4" s="654" t="s">
        <v>7</v>
      </c>
      <c r="F4" s="654" t="s">
        <v>1</v>
      </c>
      <c r="G4" s="654" t="s">
        <v>8</v>
      </c>
      <c r="H4" s="654" t="s">
        <v>9</v>
      </c>
      <c r="I4" s="654" t="s">
        <v>10</v>
      </c>
      <c r="J4" s="655" t="s">
        <v>11</v>
      </c>
      <c r="K4" s="655" t="s">
        <v>12</v>
      </c>
      <c r="L4" s="656" t="s">
        <v>184</v>
      </c>
      <c r="M4" s="656" t="s">
        <v>13</v>
      </c>
      <c r="N4" s="657" t="s">
        <v>201</v>
      </c>
    </row>
    <row r="5" spans="1:14" ht="14.4" customHeight="1" x14ac:dyDescent="0.3">
      <c r="A5" s="658" t="s">
        <v>520</v>
      </c>
      <c r="B5" s="659" t="s">
        <v>521</v>
      </c>
      <c r="C5" s="660" t="s">
        <v>530</v>
      </c>
      <c r="D5" s="661" t="s">
        <v>3521</v>
      </c>
      <c r="E5" s="660" t="s">
        <v>536</v>
      </c>
      <c r="F5" s="661" t="s">
        <v>3523</v>
      </c>
      <c r="G5" s="660"/>
      <c r="H5" s="660" t="s">
        <v>537</v>
      </c>
      <c r="I5" s="660" t="s">
        <v>538</v>
      </c>
      <c r="J5" s="660" t="s">
        <v>539</v>
      </c>
      <c r="K5" s="660" t="s">
        <v>540</v>
      </c>
      <c r="L5" s="662">
        <v>293.61000000000018</v>
      </c>
      <c r="M5" s="662">
        <v>1</v>
      </c>
      <c r="N5" s="663">
        <v>293.61000000000018</v>
      </c>
    </row>
    <row r="6" spans="1:14" ht="14.4" customHeight="1" x14ac:dyDescent="0.3">
      <c r="A6" s="664" t="s">
        <v>520</v>
      </c>
      <c r="B6" s="665" t="s">
        <v>521</v>
      </c>
      <c r="C6" s="666" t="s">
        <v>530</v>
      </c>
      <c r="D6" s="667" t="s">
        <v>3521</v>
      </c>
      <c r="E6" s="666" t="s">
        <v>536</v>
      </c>
      <c r="F6" s="667" t="s">
        <v>3523</v>
      </c>
      <c r="G6" s="666"/>
      <c r="H6" s="666" t="s">
        <v>541</v>
      </c>
      <c r="I6" s="666" t="s">
        <v>542</v>
      </c>
      <c r="J6" s="666" t="s">
        <v>543</v>
      </c>
      <c r="K6" s="666" t="s">
        <v>544</v>
      </c>
      <c r="L6" s="668">
        <v>702.35</v>
      </c>
      <c r="M6" s="668">
        <v>1</v>
      </c>
      <c r="N6" s="669">
        <v>702.35</v>
      </c>
    </row>
    <row r="7" spans="1:14" ht="14.4" customHeight="1" x14ac:dyDescent="0.3">
      <c r="A7" s="664" t="s">
        <v>520</v>
      </c>
      <c r="B7" s="665" t="s">
        <v>521</v>
      </c>
      <c r="C7" s="666" t="s">
        <v>530</v>
      </c>
      <c r="D7" s="667" t="s">
        <v>3521</v>
      </c>
      <c r="E7" s="666" t="s">
        <v>536</v>
      </c>
      <c r="F7" s="667" t="s">
        <v>3523</v>
      </c>
      <c r="G7" s="666"/>
      <c r="H7" s="666" t="s">
        <v>545</v>
      </c>
      <c r="I7" s="666" t="s">
        <v>546</v>
      </c>
      <c r="J7" s="666" t="s">
        <v>547</v>
      </c>
      <c r="K7" s="666" t="s">
        <v>548</v>
      </c>
      <c r="L7" s="668">
        <v>161.61439999999999</v>
      </c>
      <c r="M7" s="668">
        <v>25</v>
      </c>
      <c r="N7" s="669">
        <v>4040.3599999999997</v>
      </c>
    </row>
    <row r="8" spans="1:14" ht="14.4" customHeight="1" x14ac:dyDescent="0.3">
      <c r="A8" s="664" t="s">
        <v>520</v>
      </c>
      <c r="B8" s="665" t="s">
        <v>521</v>
      </c>
      <c r="C8" s="666" t="s">
        <v>530</v>
      </c>
      <c r="D8" s="667" t="s">
        <v>3521</v>
      </c>
      <c r="E8" s="666" t="s">
        <v>536</v>
      </c>
      <c r="F8" s="667" t="s">
        <v>3523</v>
      </c>
      <c r="G8" s="666"/>
      <c r="H8" s="666" t="s">
        <v>549</v>
      </c>
      <c r="I8" s="666" t="s">
        <v>550</v>
      </c>
      <c r="J8" s="666" t="s">
        <v>551</v>
      </c>
      <c r="K8" s="666" t="s">
        <v>552</v>
      </c>
      <c r="L8" s="668">
        <v>114.07105263157894</v>
      </c>
      <c r="M8" s="668">
        <v>19</v>
      </c>
      <c r="N8" s="669">
        <v>2167.35</v>
      </c>
    </row>
    <row r="9" spans="1:14" ht="14.4" customHeight="1" x14ac:dyDescent="0.3">
      <c r="A9" s="664" t="s">
        <v>520</v>
      </c>
      <c r="B9" s="665" t="s">
        <v>521</v>
      </c>
      <c r="C9" s="666" t="s">
        <v>530</v>
      </c>
      <c r="D9" s="667" t="s">
        <v>3521</v>
      </c>
      <c r="E9" s="666" t="s">
        <v>536</v>
      </c>
      <c r="F9" s="667" t="s">
        <v>3523</v>
      </c>
      <c r="G9" s="666"/>
      <c r="H9" s="666" t="s">
        <v>553</v>
      </c>
      <c r="I9" s="666" t="s">
        <v>554</v>
      </c>
      <c r="J9" s="666" t="s">
        <v>555</v>
      </c>
      <c r="K9" s="666" t="s">
        <v>556</v>
      </c>
      <c r="L9" s="668">
        <v>120.02000000000004</v>
      </c>
      <c r="M9" s="668">
        <v>11</v>
      </c>
      <c r="N9" s="669">
        <v>1320.2200000000005</v>
      </c>
    </row>
    <row r="10" spans="1:14" ht="14.4" customHeight="1" x14ac:dyDescent="0.3">
      <c r="A10" s="664" t="s">
        <v>520</v>
      </c>
      <c r="B10" s="665" t="s">
        <v>521</v>
      </c>
      <c r="C10" s="666" t="s">
        <v>530</v>
      </c>
      <c r="D10" s="667" t="s">
        <v>3521</v>
      </c>
      <c r="E10" s="666" t="s">
        <v>536</v>
      </c>
      <c r="F10" s="667" t="s">
        <v>3523</v>
      </c>
      <c r="G10" s="666"/>
      <c r="H10" s="666" t="s">
        <v>557</v>
      </c>
      <c r="I10" s="666" t="s">
        <v>558</v>
      </c>
      <c r="J10" s="666" t="s">
        <v>559</v>
      </c>
      <c r="K10" s="666" t="s">
        <v>560</v>
      </c>
      <c r="L10" s="668">
        <v>147.97999999999999</v>
      </c>
      <c r="M10" s="668">
        <v>2</v>
      </c>
      <c r="N10" s="669">
        <v>295.95999999999998</v>
      </c>
    </row>
    <row r="11" spans="1:14" ht="14.4" customHeight="1" x14ac:dyDescent="0.3">
      <c r="A11" s="664" t="s">
        <v>520</v>
      </c>
      <c r="B11" s="665" t="s">
        <v>521</v>
      </c>
      <c r="C11" s="666" t="s">
        <v>530</v>
      </c>
      <c r="D11" s="667" t="s">
        <v>3521</v>
      </c>
      <c r="E11" s="666" t="s">
        <v>536</v>
      </c>
      <c r="F11" s="667" t="s">
        <v>3523</v>
      </c>
      <c r="G11" s="666"/>
      <c r="H11" s="666" t="s">
        <v>561</v>
      </c>
      <c r="I11" s="666" t="s">
        <v>562</v>
      </c>
      <c r="J11" s="666" t="s">
        <v>563</v>
      </c>
      <c r="K11" s="666" t="s">
        <v>564</v>
      </c>
      <c r="L11" s="668">
        <v>555.62240331373721</v>
      </c>
      <c r="M11" s="668">
        <v>1</v>
      </c>
      <c r="N11" s="669">
        <v>555.62240331373721</v>
      </c>
    </row>
    <row r="12" spans="1:14" ht="14.4" customHeight="1" x14ac:dyDescent="0.3">
      <c r="A12" s="664" t="s">
        <v>520</v>
      </c>
      <c r="B12" s="665" t="s">
        <v>521</v>
      </c>
      <c r="C12" s="666" t="s">
        <v>530</v>
      </c>
      <c r="D12" s="667" t="s">
        <v>3521</v>
      </c>
      <c r="E12" s="666" t="s">
        <v>536</v>
      </c>
      <c r="F12" s="667" t="s">
        <v>3523</v>
      </c>
      <c r="G12" s="666"/>
      <c r="H12" s="666" t="s">
        <v>565</v>
      </c>
      <c r="I12" s="666" t="s">
        <v>566</v>
      </c>
      <c r="J12" s="666" t="s">
        <v>567</v>
      </c>
      <c r="K12" s="666" t="s">
        <v>564</v>
      </c>
      <c r="L12" s="668">
        <v>438.15999999999997</v>
      </c>
      <c r="M12" s="668">
        <v>8</v>
      </c>
      <c r="N12" s="669">
        <v>3505.2799999999997</v>
      </c>
    </row>
    <row r="13" spans="1:14" ht="14.4" customHeight="1" x14ac:dyDescent="0.3">
      <c r="A13" s="664" t="s">
        <v>520</v>
      </c>
      <c r="B13" s="665" t="s">
        <v>521</v>
      </c>
      <c r="C13" s="666" t="s">
        <v>530</v>
      </c>
      <c r="D13" s="667" t="s">
        <v>3521</v>
      </c>
      <c r="E13" s="666" t="s">
        <v>536</v>
      </c>
      <c r="F13" s="667" t="s">
        <v>3523</v>
      </c>
      <c r="G13" s="666"/>
      <c r="H13" s="666" t="s">
        <v>568</v>
      </c>
      <c r="I13" s="666" t="s">
        <v>569</v>
      </c>
      <c r="J13" s="666" t="s">
        <v>570</v>
      </c>
      <c r="K13" s="666" t="s">
        <v>571</v>
      </c>
      <c r="L13" s="668">
        <v>94.900002883018885</v>
      </c>
      <c r="M13" s="668">
        <v>29</v>
      </c>
      <c r="N13" s="669">
        <v>2752.1000836075477</v>
      </c>
    </row>
    <row r="14" spans="1:14" ht="14.4" customHeight="1" x14ac:dyDescent="0.3">
      <c r="A14" s="664" t="s">
        <v>520</v>
      </c>
      <c r="B14" s="665" t="s">
        <v>521</v>
      </c>
      <c r="C14" s="666" t="s">
        <v>530</v>
      </c>
      <c r="D14" s="667" t="s">
        <v>3521</v>
      </c>
      <c r="E14" s="666" t="s">
        <v>536</v>
      </c>
      <c r="F14" s="667" t="s">
        <v>3523</v>
      </c>
      <c r="G14" s="666"/>
      <c r="H14" s="666" t="s">
        <v>572</v>
      </c>
      <c r="I14" s="666" t="s">
        <v>573</v>
      </c>
      <c r="J14" s="666" t="s">
        <v>574</v>
      </c>
      <c r="K14" s="666" t="s">
        <v>575</v>
      </c>
      <c r="L14" s="668">
        <v>426.95000000000005</v>
      </c>
      <c r="M14" s="668">
        <v>2</v>
      </c>
      <c r="N14" s="669">
        <v>853.90000000000009</v>
      </c>
    </row>
    <row r="15" spans="1:14" ht="14.4" customHeight="1" x14ac:dyDescent="0.3">
      <c r="A15" s="664" t="s">
        <v>520</v>
      </c>
      <c r="B15" s="665" t="s">
        <v>521</v>
      </c>
      <c r="C15" s="666" t="s">
        <v>530</v>
      </c>
      <c r="D15" s="667" t="s">
        <v>3521</v>
      </c>
      <c r="E15" s="666" t="s">
        <v>536</v>
      </c>
      <c r="F15" s="667" t="s">
        <v>3523</v>
      </c>
      <c r="G15" s="666"/>
      <c r="H15" s="666" t="s">
        <v>576</v>
      </c>
      <c r="I15" s="666" t="s">
        <v>577</v>
      </c>
      <c r="J15" s="666" t="s">
        <v>578</v>
      </c>
      <c r="K15" s="666" t="s">
        <v>564</v>
      </c>
      <c r="L15" s="668">
        <v>439.08</v>
      </c>
      <c r="M15" s="668">
        <v>1</v>
      </c>
      <c r="N15" s="669">
        <v>439.08</v>
      </c>
    </row>
    <row r="16" spans="1:14" ht="14.4" customHeight="1" x14ac:dyDescent="0.3">
      <c r="A16" s="664" t="s">
        <v>520</v>
      </c>
      <c r="B16" s="665" t="s">
        <v>521</v>
      </c>
      <c r="C16" s="666" t="s">
        <v>530</v>
      </c>
      <c r="D16" s="667" t="s">
        <v>3521</v>
      </c>
      <c r="E16" s="666" t="s">
        <v>536</v>
      </c>
      <c r="F16" s="667" t="s">
        <v>3523</v>
      </c>
      <c r="G16" s="666"/>
      <c r="H16" s="666" t="s">
        <v>579</v>
      </c>
      <c r="I16" s="666" t="s">
        <v>579</v>
      </c>
      <c r="J16" s="666" t="s">
        <v>580</v>
      </c>
      <c r="K16" s="666" t="s">
        <v>581</v>
      </c>
      <c r="L16" s="668">
        <v>132.41000000000005</v>
      </c>
      <c r="M16" s="668">
        <v>2</v>
      </c>
      <c r="N16" s="669">
        <v>264.82000000000011</v>
      </c>
    </row>
    <row r="17" spans="1:14" ht="14.4" customHeight="1" x14ac:dyDescent="0.3">
      <c r="A17" s="664" t="s">
        <v>520</v>
      </c>
      <c r="B17" s="665" t="s">
        <v>521</v>
      </c>
      <c r="C17" s="666" t="s">
        <v>530</v>
      </c>
      <c r="D17" s="667" t="s">
        <v>3521</v>
      </c>
      <c r="E17" s="666" t="s">
        <v>536</v>
      </c>
      <c r="F17" s="667" t="s">
        <v>3523</v>
      </c>
      <c r="G17" s="666"/>
      <c r="H17" s="666" t="s">
        <v>582</v>
      </c>
      <c r="I17" s="666" t="s">
        <v>582</v>
      </c>
      <c r="J17" s="666" t="s">
        <v>583</v>
      </c>
      <c r="K17" s="666" t="s">
        <v>584</v>
      </c>
      <c r="L17" s="668">
        <v>348.28413367137614</v>
      </c>
      <c r="M17" s="668">
        <v>2</v>
      </c>
      <c r="N17" s="669">
        <v>696.56826734275228</v>
      </c>
    </row>
    <row r="18" spans="1:14" ht="14.4" customHeight="1" x14ac:dyDescent="0.3">
      <c r="A18" s="664" t="s">
        <v>520</v>
      </c>
      <c r="B18" s="665" t="s">
        <v>521</v>
      </c>
      <c r="C18" s="666" t="s">
        <v>530</v>
      </c>
      <c r="D18" s="667" t="s">
        <v>3521</v>
      </c>
      <c r="E18" s="666" t="s">
        <v>536</v>
      </c>
      <c r="F18" s="667" t="s">
        <v>3523</v>
      </c>
      <c r="G18" s="666"/>
      <c r="H18" s="666" t="s">
        <v>585</v>
      </c>
      <c r="I18" s="666" t="s">
        <v>585</v>
      </c>
      <c r="J18" s="666" t="s">
        <v>586</v>
      </c>
      <c r="K18" s="666" t="s">
        <v>587</v>
      </c>
      <c r="L18" s="668">
        <v>61.010000000000012</v>
      </c>
      <c r="M18" s="668">
        <v>3</v>
      </c>
      <c r="N18" s="669">
        <v>183.03000000000003</v>
      </c>
    </row>
    <row r="19" spans="1:14" ht="14.4" customHeight="1" x14ac:dyDescent="0.3">
      <c r="A19" s="664" t="s">
        <v>520</v>
      </c>
      <c r="B19" s="665" t="s">
        <v>521</v>
      </c>
      <c r="C19" s="666" t="s">
        <v>530</v>
      </c>
      <c r="D19" s="667" t="s">
        <v>3521</v>
      </c>
      <c r="E19" s="666" t="s">
        <v>536</v>
      </c>
      <c r="F19" s="667" t="s">
        <v>3523</v>
      </c>
      <c r="G19" s="666"/>
      <c r="H19" s="666" t="s">
        <v>588</v>
      </c>
      <c r="I19" s="666" t="s">
        <v>588</v>
      </c>
      <c r="J19" s="666" t="s">
        <v>589</v>
      </c>
      <c r="K19" s="666" t="s">
        <v>590</v>
      </c>
      <c r="L19" s="668">
        <v>98.440000000000069</v>
      </c>
      <c r="M19" s="668">
        <v>1</v>
      </c>
      <c r="N19" s="669">
        <v>98.440000000000069</v>
      </c>
    </row>
    <row r="20" spans="1:14" ht="14.4" customHeight="1" x14ac:dyDescent="0.3">
      <c r="A20" s="664" t="s">
        <v>520</v>
      </c>
      <c r="B20" s="665" t="s">
        <v>521</v>
      </c>
      <c r="C20" s="666" t="s">
        <v>530</v>
      </c>
      <c r="D20" s="667" t="s">
        <v>3521</v>
      </c>
      <c r="E20" s="666" t="s">
        <v>536</v>
      </c>
      <c r="F20" s="667" t="s">
        <v>3523</v>
      </c>
      <c r="G20" s="666"/>
      <c r="H20" s="666" t="s">
        <v>591</v>
      </c>
      <c r="I20" s="666" t="s">
        <v>591</v>
      </c>
      <c r="J20" s="666" t="s">
        <v>592</v>
      </c>
      <c r="K20" s="666" t="s">
        <v>593</v>
      </c>
      <c r="L20" s="668">
        <v>103.31969817937053</v>
      </c>
      <c r="M20" s="668">
        <v>1</v>
      </c>
      <c r="N20" s="669">
        <v>103.31969817937053</v>
      </c>
    </row>
    <row r="21" spans="1:14" ht="14.4" customHeight="1" x14ac:dyDescent="0.3">
      <c r="A21" s="664" t="s">
        <v>520</v>
      </c>
      <c r="B21" s="665" t="s">
        <v>521</v>
      </c>
      <c r="C21" s="666" t="s">
        <v>530</v>
      </c>
      <c r="D21" s="667" t="s">
        <v>3521</v>
      </c>
      <c r="E21" s="666" t="s">
        <v>536</v>
      </c>
      <c r="F21" s="667" t="s">
        <v>3523</v>
      </c>
      <c r="G21" s="666"/>
      <c r="H21" s="666" t="s">
        <v>594</v>
      </c>
      <c r="I21" s="666" t="s">
        <v>594</v>
      </c>
      <c r="J21" s="666" t="s">
        <v>595</v>
      </c>
      <c r="K21" s="666" t="s">
        <v>596</v>
      </c>
      <c r="L21" s="668">
        <v>99.14</v>
      </c>
      <c r="M21" s="668">
        <v>2</v>
      </c>
      <c r="N21" s="669">
        <v>198.28</v>
      </c>
    </row>
    <row r="22" spans="1:14" ht="14.4" customHeight="1" x14ac:dyDescent="0.3">
      <c r="A22" s="664" t="s">
        <v>520</v>
      </c>
      <c r="B22" s="665" t="s">
        <v>521</v>
      </c>
      <c r="C22" s="666" t="s">
        <v>530</v>
      </c>
      <c r="D22" s="667" t="s">
        <v>3521</v>
      </c>
      <c r="E22" s="666" t="s">
        <v>536</v>
      </c>
      <c r="F22" s="667" t="s">
        <v>3523</v>
      </c>
      <c r="G22" s="666"/>
      <c r="H22" s="666" t="s">
        <v>597</v>
      </c>
      <c r="I22" s="666" t="s">
        <v>597</v>
      </c>
      <c r="J22" s="666" t="s">
        <v>598</v>
      </c>
      <c r="K22" s="666" t="s">
        <v>599</v>
      </c>
      <c r="L22" s="668">
        <v>50.32999898643196</v>
      </c>
      <c r="M22" s="668">
        <v>2</v>
      </c>
      <c r="N22" s="669">
        <v>100.65999797286392</v>
      </c>
    </row>
    <row r="23" spans="1:14" ht="14.4" customHeight="1" x14ac:dyDescent="0.3">
      <c r="A23" s="664" t="s">
        <v>520</v>
      </c>
      <c r="B23" s="665" t="s">
        <v>521</v>
      </c>
      <c r="C23" s="666" t="s">
        <v>530</v>
      </c>
      <c r="D23" s="667" t="s">
        <v>3521</v>
      </c>
      <c r="E23" s="666" t="s">
        <v>536</v>
      </c>
      <c r="F23" s="667" t="s">
        <v>3523</v>
      </c>
      <c r="G23" s="666" t="s">
        <v>600</v>
      </c>
      <c r="H23" s="666" t="s">
        <v>601</v>
      </c>
      <c r="I23" s="666" t="s">
        <v>601</v>
      </c>
      <c r="J23" s="666" t="s">
        <v>602</v>
      </c>
      <c r="K23" s="666" t="s">
        <v>603</v>
      </c>
      <c r="L23" s="668">
        <v>171.59999999999997</v>
      </c>
      <c r="M23" s="668">
        <v>241</v>
      </c>
      <c r="N23" s="669">
        <v>41355.599999999991</v>
      </c>
    </row>
    <row r="24" spans="1:14" ht="14.4" customHeight="1" x14ac:dyDescent="0.3">
      <c r="A24" s="664" t="s">
        <v>520</v>
      </c>
      <c r="B24" s="665" t="s">
        <v>521</v>
      </c>
      <c r="C24" s="666" t="s">
        <v>530</v>
      </c>
      <c r="D24" s="667" t="s">
        <v>3521</v>
      </c>
      <c r="E24" s="666" t="s">
        <v>536</v>
      </c>
      <c r="F24" s="667" t="s">
        <v>3523</v>
      </c>
      <c r="G24" s="666" t="s">
        <v>600</v>
      </c>
      <c r="H24" s="666" t="s">
        <v>604</v>
      </c>
      <c r="I24" s="666" t="s">
        <v>604</v>
      </c>
      <c r="J24" s="666" t="s">
        <v>605</v>
      </c>
      <c r="K24" s="666" t="s">
        <v>606</v>
      </c>
      <c r="L24" s="668">
        <v>173.69</v>
      </c>
      <c r="M24" s="668">
        <v>9</v>
      </c>
      <c r="N24" s="669">
        <v>1563.21</v>
      </c>
    </row>
    <row r="25" spans="1:14" ht="14.4" customHeight="1" x14ac:dyDescent="0.3">
      <c r="A25" s="664" t="s">
        <v>520</v>
      </c>
      <c r="B25" s="665" t="s">
        <v>521</v>
      </c>
      <c r="C25" s="666" t="s">
        <v>530</v>
      </c>
      <c r="D25" s="667" t="s">
        <v>3521</v>
      </c>
      <c r="E25" s="666" t="s">
        <v>536</v>
      </c>
      <c r="F25" s="667" t="s">
        <v>3523</v>
      </c>
      <c r="G25" s="666" t="s">
        <v>600</v>
      </c>
      <c r="H25" s="666" t="s">
        <v>607</v>
      </c>
      <c r="I25" s="666" t="s">
        <v>607</v>
      </c>
      <c r="J25" s="666" t="s">
        <v>608</v>
      </c>
      <c r="K25" s="666" t="s">
        <v>606</v>
      </c>
      <c r="L25" s="668">
        <v>143</v>
      </c>
      <c r="M25" s="668">
        <v>33</v>
      </c>
      <c r="N25" s="669">
        <v>4719</v>
      </c>
    </row>
    <row r="26" spans="1:14" ht="14.4" customHeight="1" x14ac:dyDescent="0.3">
      <c r="A26" s="664" t="s">
        <v>520</v>
      </c>
      <c r="B26" s="665" t="s">
        <v>521</v>
      </c>
      <c r="C26" s="666" t="s">
        <v>530</v>
      </c>
      <c r="D26" s="667" t="s">
        <v>3521</v>
      </c>
      <c r="E26" s="666" t="s">
        <v>536</v>
      </c>
      <c r="F26" s="667" t="s">
        <v>3523</v>
      </c>
      <c r="G26" s="666" t="s">
        <v>600</v>
      </c>
      <c r="H26" s="666" t="s">
        <v>609</v>
      </c>
      <c r="I26" s="666" t="s">
        <v>609</v>
      </c>
      <c r="J26" s="666" t="s">
        <v>608</v>
      </c>
      <c r="K26" s="666" t="s">
        <v>610</v>
      </c>
      <c r="L26" s="668">
        <v>126.5</v>
      </c>
      <c r="M26" s="668">
        <v>10</v>
      </c>
      <c r="N26" s="669">
        <v>1265</v>
      </c>
    </row>
    <row r="27" spans="1:14" ht="14.4" customHeight="1" x14ac:dyDescent="0.3">
      <c r="A27" s="664" t="s">
        <v>520</v>
      </c>
      <c r="B27" s="665" t="s">
        <v>521</v>
      </c>
      <c r="C27" s="666" t="s">
        <v>530</v>
      </c>
      <c r="D27" s="667" t="s">
        <v>3521</v>
      </c>
      <c r="E27" s="666" t="s">
        <v>536</v>
      </c>
      <c r="F27" s="667" t="s">
        <v>3523</v>
      </c>
      <c r="G27" s="666" t="s">
        <v>600</v>
      </c>
      <c r="H27" s="666" t="s">
        <v>611</v>
      </c>
      <c r="I27" s="666" t="s">
        <v>611</v>
      </c>
      <c r="J27" s="666" t="s">
        <v>608</v>
      </c>
      <c r="K27" s="666" t="s">
        <v>612</v>
      </c>
      <c r="L27" s="668">
        <v>222.2</v>
      </c>
      <c r="M27" s="668">
        <v>1</v>
      </c>
      <c r="N27" s="669">
        <v>222.2</v>
      </c>
    </row>
    <row r="28" spans="1:14" ht="14.4" customHeight="1" x14ac:dyDescent="0.3">
      <c r="A28" s="664" t="s">
        <v>520</v>
      </c>
      <c r="B28" s="665" t="s">
        <v>521</v>
      </c>
      <c r="C28" s="666" t="s">
        <v>530</v>
      </c>
      <c r="D28" s="667" t="s">
        <v>3521</v>
      </c>
      <c r="E28" s="666" t="s">
        <v>536</v>
      </c>
      <c r="F28" s="667" t="s">
        <v>3523</v>
      </c>
      <c r="G28" s="666" t="s">
        <v>600</v>
      </c>
      <c r="H28" s="666" t="s">
        <v>613</v>
      </c>
      <c r="I28" s="666" t="s">
        <v>613</v>
      </c>
      <c r="J28" s="666" t="s">
        <v>614</v>
      </c>
      <c r="K28" s="666" t="s">
        <v>615</v>
      </c>
      <c r="L28" s="668">
        <v>861.99999999999955</v>
      </c>
      <c r="M28" s="668">
        <v>2</v>
      </c>
      <c r="N28" s="669">
        <v>1723.9999999999991</v>
      </c>
    </row>
    <row r="29" spans="1:14" ht="14.4" customHeight="1" x14ac:dyDescent="0.3">
      <c r="A29" s="664" t="s">
        <v>520</v>
      </c>
      <c r="B29" s="665" t="s">
        <v>521</v>
      </c>
      <c r="C29" s="666" t="s">
        <v>530</v>
      </c>
      <c r="D29" s="667" t="s">
        <v>3521</v>
      </c>
      <c r="E29" s="666" t="s">
        <v>536</v>
      </c>
      <c r="F29" s="667" t="s">
        <v>3523</v>
      </c>
      <c r="G29" s="666" t="s">
        <v>600</v>
      </c>
      <c r="H29" s="666" t="s">
        <v>616</v>
      </c>
      <c r="I29" s="666" t="s">
        <v>616</v>
      </c>
      <c r="J29" s="666" t="s">
        <v>617</v>
      </c>
      <c r="K29" s="666" t="s">
        <v>618</v>
      </c>
      <c r="L29" s="668">
        <v>297.55</v>
      </c>
      <c r="M29" s="668">
        <v>3</v>
      </c>
      <c r="N29" s="669">
        <v>892.65</v>
      </c>
    </row>
    <row r="30" spans="1:14" ht="14.4" customHeight="1" x14ac:dyDescent="0.3">
      <c r="A30" s="664" t="s">
        <v>520</v>
      </c>
      <c r="B30" s="665" t="s">
        <v>521</v>
      </c>
      <c r="C30" s="666" t="s">
        <v>530</v>
      </c>
      <c r="D30" s="667" t="s">
        <v>3521</v>
      </c>
      <c r="E30" s="666" t="s">
        <v>536</v>
      </c>
      <c r="F30" s="667" t="s">
        <v>3523</v>
      </c>
      <c r="G30" s="666" t="s">
        <v>600</v>
      </c>
      <c r="H30" s="666" t="s">
        <v>619</v>
      </c>
      <c r="I30" s="666" t="s">
        <v>619</v>
      </c>
      <c r="J30" s="666" t="s">
        <v>602</v>
      </c>
      <c r="K30" s="666" t="s">
        <v>620</v>
      </c>
      <c r="L30" s="668">
        <v>92.949999999999989</v>
      </c>
      <c r="M30" s="668">
        <v>96</v>
      </c>
      <c r="N30" s="669">
        <v>8923.1999999999989</v>
      </c>
    </row>
    <row r="31" spans="1:14" ht="14.4" customHeight="1" x14ac:dyDescent="0.3">
      <c r="A31" s="664" t="s">
        <v>520</v>
      </c>
      <c r="B31" s="665" t="s">
        <v>521</v>
      </c>
      <c r="C31" s="666" t="s">
        <v>530</v>
      </c>
      <c r="D31" s="667" t="s">
        <v>3521</v>
      </c>
      <c r="E31" s="666" t="s">
        <v>536</v>
      </c>
      <c r="F31" s="667" t="s">
        <v>3523</v>
      </c>
      <c r="G31" s="666" t="s">
        <v>600</v>
      </c>
      <c r="H31" s="666" t="s">
        <v>621</v>
      </c>
      <c r="I31" s="666" t="s">
        <v>621</v>
      </c>
      <c r="J31" s="666" t="s">
        <v>602</v>
      </c>
      <c r="K31" s="666" t="s">
        <v>622</v>
      </c>
      <c r="L31" s="668">
        <v>93.495939655270831</v>
      </c>
      <c r="M31" s="668">
        <v>65</v>
      </c>
      <c r="N31" s="669">
        <v>6077.2360775926045</v>
      </c>
    </row>
    <row r="32" spans="1:14" ht="14.4" customHeight="1" x14ac:dyDescent="0.3">
      <c r="A32" s="664" t="s">
        <v>520</v>
      </c>
      <c r="B32" s="665" t="s">
        <v>521</v>
      </c>
      <c r="C32" s="666" t="s">
        <v>530</v>
      </c>
      <c r="D32" s="667" t="s">
        <v>3521</v>
      </c>
      <c r="E32" s="666" t="s">
        <v>536</v>
      </c>
      <c r="F32" s="667" t="s">
        <v>3523</v>
      </c>
      <c r="G32" s="666" t="s">
        <v>600</v>
      </c>
      <c r="H32" s="666" t="s">
        <v>623</v>
      </c>
      <c r="I32" s="666" t="s">
        <v>624</v>
      </c>
      <c r="J32" s="666" t="s">
        <v>625</v>
      </c>
      <c r="K32" s="666" t="s">
        <v>626</v>
      </c>
      <c r="L32" s="668">
        <v>42.858333333333341</v>
      </c>
      <c r="M32" s="668">
        <v>12</v>
      </c>
      <c r="N32" s="669">
        <v>514.30000000000007</v>
      </c>
    </row>
    <row r="33" spans="1:14" ht="14.4" customHeight="1" x14ac:dyDescent="0.3">
      <c r="A33" s="664" t="s">
        <v>520</v>
      </c>
      <c r="B33" s="665" t="s">
        <v>521</v>
      </c>
      <c r="C33" s="666" t="s">
        <v>530</v>
      </c>
      <c r="D33" s="667" t="s">
        <v>3521</v>
      </c>
      <c r="E33" s="666" t="s">
        <v>536</v>
      </c>
      <c r="F33" s="667" t="s">
        <v>3523</v>
      </c>
      <c r="G33" s="666" t="s">
        <v>600</v>
      </c>
      <c r="H33" s="666" t="s">
        <v>627</v>
      </c>
      <c r="I33" s="666" t="s">
        <v>628</v>
      </c>
      <c r="J33" s="666" t="s">
        <v>629</v>
      </c>
      <c r="K33" s="666" t="s">
        <v>630</v>
      </c>
      <c r="L33" s="668">
        <v>41.076165173769702</v>
      </c>
      <c r="M33" s="668">
        <v>26</v>
      </c>
      <c r="N33" s="669">
        <v>1067.9802945180122</v>
      </c>
    </row>
    <row r="34" spans="1:14" ht="14.4" customHeight="1" x14ac:dyDescent="0.3">
      <c r="A34" s="664" t="s">
        <v>520</v>
      </c>
      <c r="B34" s="665" t="s">
        <v>521</v>
      </c>
      <c r="C34" s="666" t="s">
        <v>530</v>
      </c>
      <c r="D34" s="667" t="s">
        <v>3521</v>
      </c>
      <c r="E34" s="666" t="s">
        <v>536</v>
      </c>
      <c r="F34" s="667" t="s">
        <v>3523</v>
      </c>
      <c r="G34" s="666" t="s">
        <v>600</v>
      </c>
      <c r="H34" s="666" t="s">
        <v>631</v>
      </c>
      <c r="I34" s="666" t="s">
        <v>632</v>
      </c>
      <c r="J34" s="666" t="s">
        <v>633</v>
      </c>
      <c r="K34" s="666" t="s">
        <v>634</v>
      </c>
      <c r="L34" s="668">
        <v>87.029999999999987</v>
      </c>
      <c r="M34" s="668">
        <v>4</v>
      </c>
      <c r="N34" s="669">
        <v>348.11999999999995</v>
      </c>
    </row>
    <row r="35" spans="1:14" ht="14.4" customHeight="1" x14ac:dyDescent="0.3">
      <c r="A35" s="664" t="s">
        <v>520</v>
      </c>
      <c r="B35" s="665" t="s">
        <v>521</v>
      </c>
      <c r="C35" s="666" t="s">
        <v>530</v>
      </c>
      <c r="D35" s="667" t="s">
        <v>3521</v>
      </c>
      <c r="E35" s="666" t="s">
        <v>536</v>
      </c>
      <c r="F35" s="667" t="s">
        <v>3523</v>
      </c>
      <c r="G35" s="666" t="s">
        <v>600</v>
      </c>
      <c r="H35" s="666" t="s">
        <v>635</v>
      </c>
      <c r="I35" s="666" t="s">
        <v>636</v>
      </c>
      <c r="J35" s="666" t="s">
        <v>637</v>
      </c>
      <c r="K35" s="666" t="s">
        <v>638</v>
      </c>
      <c r="L35" s="668">
        <v>96.820010762025987</v>
      </c>
      <c r="M35" s="668">
        <v>67</v>
      </c>
      <c r="N35" s="669">
        <v>6486.9407210557411</v>
      </c>
    </row>
    <row r="36" spans="1:14" ht="14.4" customHeight="1" x14ac:dyDescent="0.3">
      <c r="A36" s="664" t="s">
        <v>520</v>
      </c>
      <c r="B36" s="665" t="s">
        <v>521</v>
      </c>
      <c r="C36" s="666" t="s">
        <v>530</v>
      </c>
      <c r="D36" s="667" t="s">
        <v>3521</v>
      </c>
      <c r="E36" s="666" t="s">
        <v>536</v>
      </c>
      <c r="F36" s="667" t="s">
        <v>3523</v>
      </c>
      <c r="G36" s="666" t="s">
        <v>600</v>
      </c>
      <c r="H36" s="666" t="s">
        <v>639</v>
      </c>
      <c r="I36" s="666" t="s">
        <v>640</v>
      </c>
      <c r="J36" s="666" t="s">
        <v>637</v>
      </c>
      <c r="K36" s="666" t="s">
        <v>641</v>
      </c>
      <c r="L36" s="668">
        <v>100.75999999999999</v>
      </c>
      <c r="M36" s="668">
        <v>67</v>
      </c>
      <c r="N36" s="669">
        <v>6750.9199999999992</v>
      </c>
    </row>
    <row r="37" spans="1:14" ht="14.4" customHeight="1" x14ac:dyDescent="0.3">
      <c r="A37" s="664" t="s">
        <v>520</v>
      </c>
      <c r="B37" s="665" t="s">
        <v>521</v>
      </c>
      <c r="C37" s="666" t="s">
        <v>530</v>
      </c>
      <c r="D37" s="667" t="s">
        <v>3521</v>
      </c>
      <c r="E37" s="666" t="s">
        <v>536</v>
      </c>
      <c r="F37" s="667" t="s">
        <v>3523</v>
      </c>
      <c r="G37" s="666" t="s">
        <v>600</v>
      </c>
      <c r="H37" s="666" t="s">
        <v>642</v>
      </c>
      <c r="I37" s="666" t="s">
        <v>643</v>
      </c>
      <c r="J37" s="666" t="s">
        <v>644</v>
      </c>
      <c r="K37" s="666" t="s">
        <v>645</v>
      </c>
      <c r="L37" s="668">
        <v>167.61</v>
      </c>
      <c r="M37" s="668">
        <v>2</v>
      </c>
      <c r="N37" s="669">
        <v>335.22</v>
      </c>
    </row>
    <row r="38" spans="1:14" ht="14.4" customHeight="1" x14ac:dyDescent="0.3">
      <c r="A38" s="664" t="s">
        <v>520</v>
      </c>
      <c r="B38" s="665" t="s">
        <v>521</v>
      </c>
      <c r="C38" s="666" t="s">
        <v>530</v>
      </c>
      <c r="D38" s="667" t="s">
        <v>3521</v>
      </c>
      <c r="E38" s="666" t="s">
        <v>536</v>
      </c>
      <c r="F38" s="667" t="s">
        <v>3523</v>
      </c>
      <c r="G38" s="666" t="s">
        <v>600</v>
      </c>
      <c r="H38" s="666" t="s">
        <v>646</v>
      </c>
      <c r="I38" s="666" t="s">
        <v>647</v>
      </c>
      <c r="J38" s="666" t="s">
        <v>648</v>
      </c>
      <c r="K38" s="666" t="s">
        <v>649</v>
      </c>
      <c r="L38" s="668">
        <v>64.540034746191097</v>
      </c>
      <c r="M38" s="668">
        <v>60</v>
      </c>
      <c r="N38" s="669">
        <v>3872.4020847714655</v>
      </c>
    </row>
    <row r="39" spans="1:14" ht="14.4" customHeight="1" x14ac:dyDescent="0.3">
      <c r="A39" s="664" t="s">
        <v>520</v>
      </c>
      <c r="B39" s="665" t="s">
        <v>521</v>
      </c>
      <c r="C39" s="666" t="s">
        <v>530</v>
      </c>
      <c r="D39" s="667" t="s">
        <v>3521</v>
      </c>
      <c r="E39" s="666" t="s">
        <v>536</v>
      </c>
      <c r="F39" s="667" t="s">
        <v>3523</v>
      </c>
      <c r="G39" s="666" t="s">
        <v>600</v>
      </c>
      <c r="H39" s="666" t="s">
        <v>650</v>
      </c>
      <c r="I39" s="666" t="s">
        <v>651</v>
      </c>
      <c r="J39" s="666" t="s">
        <v>652</v>
      </c>
      <c r="K39" s="666" t="s">
        <v>653</v>
      </c>
      <c r="L39" s="668">
        <v>43.61999999999999</v>
      </c>
      <c r="M39" s="668">
        <v>1</v>
      </c>
      <c r="N39" s="669">
        <v>43.61999999999999</v>
      </c>
    </row>
    <row r="40" spans="1:14" ht="14.4" customHeight="1" x14ac:dyDescent="0.3">
      <c r="A40" s="664" t="s">
        <v>520</v>
      </c>
      <c r="B40" s="665" t="s">
        <v>521</v>
      </c>
      <c r="C40" s="666" t="s">
        <v>530</v>
      </c>
      <c r="D40" s="667" t="s">
        <v>3521</v>
      </c>
      <c r="E40" s="666" t="s">
        <v>536</v>
      </c>
      <c r="F40" s="667" t="s">
        <v>3523</v>
      </c>
      <c r="G40" s="666" t="s">
        <v>600</v>
      </c>
      <c r="H40" s="666" t="s">
        <v>654</v>
      </c>
      <c r="I40" s="666" t="s">
        <v>655</v>
      </c>
      <c r="J40" s="666" t="s">
        <v>656</v>
      </c>
      <c r="K40" s="666" t="s">
        <v>657</v>
      </c>
      <c r="L40" s="668">
        <v>79.251379310344817</v>
      </c>
      <c r="M40" s="668">
        <v>29</v>
      </c>
      <c r="N40" s="669">
        <v>2298.2899999999995</v>
      </c>
    </row>
    <row r="41" spans="1:14" ht="14.4" customHeight="1" x14ac:dyDescent="0.3">
      <c r="A41" s="664" t="s">
        <v>520</v>
      </c>
      <c r="B41" s="665" t="s">
        <v>521</v>
      </c>
      <c r="C41" s="666" t="s">
        <v>530</v>
      </c>
      <c r="D41" s="667" t="s">
        <v>3521</v>
      </c>
      <c r="E41" s="666" t="s">
        <v>536</v>
      </c>
      <c r="F41" s="667" t="s">
        <v>3523</v>
      </c>
      <c r="G41" s="666" t="s">
        <v>600</v>
      </c>
      <c r="H41" s="666" t="s">
        <v>658</v>
      </c>
      <c r="I41" s="666" t="s">
        <v>659</v>
      </c>
      <c r="J41" s="666" t="s">
        <v>660</v>
      </c>
      <c r="K41" s="666" t="s">
        <v>661</v>
      </c>
      <c r="L41" s="668">
        <v>74.018781695155596</v>
      </c>
      <c r="M41" s="668">
        <v>43</v>
      </c>
      <c r="N41" s="669">
        <v>3182.8076128916905</v>
      </c>
    </row>
    <row r="42" spans="1:14" ht="14.4" customHeight="1" x14ac:dyDescent="0.3">
      <c r="A42" s="664" t="s">
        <v>520</v>
      </c>
      <c r="B42" s="665" t="s">
        <v>521</v>
      </c>
      <c r="C42" s="666" t="s">
        <v>530</v>
      </c>
      <c r="D42" s="667" t="s">
        <v>3521</v>
      </c>
      <c r="E42" s="666" t="s">
        <v>536</v>
      </c>
      <c r="F42" s="667" t="s">
        <v>3523</v>
      </c>
      <c r="G42" s="666" t="s">
        <v>600</v>
      </c>
      <c r="H42" s="666" t="s">
        <v>662</v>
      </c>
      <c r="I42" s="666" t="s">
        <v>663</v>
      </c>
      <c r="J42" s="666" t="s">
        <v>664</v>
      </c>
      <c r="K42" s="666" t="s">
        <v>665</v>
      </c>
      <c r="L42" s="668">
        <v>86.054999999999993</v>
      </c>
      <c r="M42" s="668">
        <v>12</v>
      </c>
      <c r="N42" s="669">
        <v>1032.6599999999999</v>
      </c>
    </row>
    <row r="43" spans="1:14" ht="14.4" customHeight="1" x14ac:dyDescent="0.3">
      <c r="A43" s="664" t="s">
        <v>520</v>
      </c>
      <c r="B43" s="665" t="s">
        <v>521</v>
      </c>
      <c r="C43" s="666" t="s">
        <v>530</v>
      </c>
      <c r="D43" s="667" t="s">
        <v>3521</v>
      </c>
      <c r="E43" s="666" t="s">
        <v>536</v>
      </c>
      <c r="F43" s="667" t="s">
        <v>3523</v>
      </c>
      <c r="G43" s="666" t="s">
        <v>600</v>
      </c>
      <c r="H43" s="666" t="s">
        <v>666</v>
      </c>
      <c r="I43" s="666" t="s">
        <v>667</v>
      </c>
      <c r="J43" s="666" t="s">
        <v>668</v>
      </c>
      <c r="K43" s="666" t="s">
        <v>665</v>
      </c>
      <c r="L43" s="668">
        <v>30.172296249795831</v>
      </c>
      <c r="M43" s="668">
        <v>26</v>
      </c>
      <c r="N43" s="669">
        <v>784.47970249469165</v>
      </c>
    </row>
    <row r="44" spans="1:14" ht="14.4" customHeight="1" x14ac:dyDescent="0.3">
      <c r="A44" s="664" t="s">
        <v>520</v>
      </c>
      <c r="B44" s="665" t="s">
        <v>521</v>
      </c>
      <c r="C44" s="666" t="s">
        <v>530</v>
      </c>
      <c r="D44" s="667" t="s">
        <v>3521</v>
      </c>
      <c r="E44" s="666" t="s">
        <v>536</v>
      </c>
      <c r="F44" s="667" t="s">
        <v>3523</v>
      </c>
      <c r="G44" s="666" t="s">
        <v>600</v>
      </c>
      <c r="H44" s="666" t="s">
        <v>669</v>
      </c>
      <c r="I44" s="666" t="s">
        <v>670</v>
      </c>
      <c r="J44" s="666" t="s">
        <v>671</v>
      </c>
      <c r="K44" s="666" t="s">
        <v>672</v>
      </c>
      <c r="L44" s="668">
        <v>79.19</v>
      </c>
      <c r="M44" s="668">
        <v>4</v>
      </c>
      <c r="N44" s="669">
        <v>316.76</v>
      </c>
    </row>
    <row r="45" spans="1:14" ht="14.4" customHeight="1" x14ac:dyDescent="0.3">
      <c r="A45" s="664" t="s">
        <v>520</v>
      </c>
      <c r="B45" s="665" t="s">
        <v>521</v>
      </c>
      <c r="C45" s="666" t="s">
        <v>530</v>
      </c>
      <c r="D45" s="667" t="s">
        <v>3521</v>
      </c>
      <c r="E45" s="666" t="s">
        <v>536</v>
      </c>
      <c r="F45" s="667" t="s">
        <v>3523</v>
      </c>
      <c r="G45" s="666" t="s">
        <v>600</v>
      </c>
      <c r="H45" s="666" t="s">
        <v>673</v>
      </c>
      <c r="I45" s="666" t="s">
        <v>674</v>
      </c>
      <c r="J45" s="666" t="s">
        <v>675</v>
      </c>
      <c r="K45" s="666" t="s">
        <v>676</v>
      </c>
      <c r="L45" s="668">
        <v>135.12</v>
      </c>
      <c r="M45" s="668">
        <v>4</v>
      </c>
      <c r="N45" s="669">
        <v>540.48</v>
      </c>
    </row>
    <row r="46" spans="1:14" ht="14.4" customHeight="1" x14ac:dyDescent="0.3">
      <c r="A46" s="664" t="s">
        <v>520</v>
      </c>
      <c r="B46" s="665" t="s">
        <v>521</v>
      </c>
      <c r="C46" s="666" t="s">
        <v>530</v>
      </c>
      <c r="D46" s="667" t="s">
        <v>3521</v>
      </c>
      <c r="E46" s="666" t="s">
        <v>536</v>
      </c>
      <c r="F46" s="667" t="s">
        <v>3523</v>
      </c>
      <c r="G46" s="666" t="s">
        <v>600</v>
      </c>
      <c r="H46" s="666" t="s">
        <v>677</v>
      </c>
      <c r="I46" s="666" t="s">
        <v>678</v>
      </c>
      <c r="J46" s="666" t="s">
        <v>679</v>
      </c>
      <c r="K46" s="666" t="s">
        <v>680</v>
      </c>
      <c r="L46" s="668">
        <v>105.27</v>
      </c>
      <c r="M46" s="668">
        <v>1</v>
      </c>
      <c r="N46" s="669">
        <v>105.27</v>
      </c>
    </row>
    <row r="47" spans="1:14" ht="14.4" customHeight="1" x14ac:dyDescent="0.3">
      <c r="A47" s="664" t="s">
        <v>520</v>
      </c>
      <c r="B47" s="665" t="s">
        <v>521</v>
      </c>
      <c r="C47" s="666" t="s">
        <v>530</v>
      </c>
      <c r="D47" s="667" t="s">
        <v>3521</v>
      </c>
      <c r="E47" s="666" t="s">
        <v>536</v>
      </c>
      <c r="F47" s="667" t="s">
        <v>3523</v>
      </c>
      <c r="G47" s="666" t="s">
        <v>600</v>
      </c>
      <c r="H47" s="666" t="s">
        <v>681</v>
      </c>
      <c r="I47" s="666" t="s">
        <v>682</v>
      </c>
      <c r="J47" s="666" t="s">
        <v>683</v>
      </c>
      <c r="K47" s="666" t="s">
        <v>684</v>
      </c>
      <c r="L47" s="668">
        <v>65.91</v>
      </c>
      <c r="M47" s="668">
        <v>13</v>
      </c>
      <c r="N47" s="669">
        <v>856.82999999999993</v>
      </c>
    </row>
    <row r="48" spans="1:14" ht="14.4" customHeight="1" x14ac:dyDescent="0.3">
      <c r="A48" s="664" t="s">
        <v>520</v>
      </c>
      <c r="B48" s="665" t="s">
        <v>521</v>
      </c>
      <c r="C48" s="666" t="s">
        <v>530</v>
      </c>
      <c r="D48" s="667" t="s">
        <v>3521</v>
      </c>
      <c r="E48" s="666" t="s">
        <v>536</v>
      </c>
      <c r="F48" s="667" t="s">
        <v>3523</v>
      </c>
      <c r="G48" s="666" t="s">
        <v>600</v>
      </c>
      <c r="H48" s="666" t="s">
        <v>685</v>
      </c>
      <c r="I48" s="666" t="s">
        <v>686</v>
      </c>
      <c r="J48" s="666" t="s">
        <v>687</v>
      </c>
      <c r="K48" s="666" t="s">
        <v>688</v>
      </c>
      <c r="L48" s="668">
        <v>27.750011972756013</v>
      </c>
      <c r="M48" s="668">
        <v>118</v>
      </c>
      <c r="N48" s="669">
        <v>3274.5014127852096</v>
      </c>
    </row>
    <row r="49" spans="1:14" ht="14.4" customHeight="1" x14ac:dyDescent="0.3">
      <c r="A49" s="664" t="s">
        <v>520</v>
      </c>
      <c r="B49" s="665" t="s">
        <v>521</v>
      </c>
      <c r="C49" s="666" t="s">
        <v>530</v>
      </c>
      <c r="D49" s="667" t="s">
        <v>3521</v>
      </c>
      <c r="E49" s="666" t="s">
        <v>536</v>
      </c>
      <c r="F49" s="667" t="s">
        <v>3523</v>
      </c>
      <c r="G49" s="666" t="s">
        <v>600</v>
      </c>
      <c r="H49" s="666" t="s">
        <v>689</v>
      </c>
      <c r="I49" s="666" t="s">
        <v>690</v>
      </c>
      <c r="J49" s="666" t="s">
        <v>691</v>
      </c>
      <c r="K49" s="666" t="s">
        <v>692</v>
      </c>
      <c r="L49" s="668">
        <v>93.619576172807399</v>
      </c>
      <c r="M49" s="668">
        <v>2</v>
      </c>
      <c r="N49" s="669">
        <v>187.2391523456148</v>
      </c>
    </row>
    <row r="50" spans="1:14" ht="14.4" customHeight="1" x14ac:dyDescent="0.3">
      <c r="A50" s="664" t="s">
        <v>520</v>
      </c>
      <c r="B50" s="665" t="s">
        <v>521</v>
      </c>
      <c r="C50" s="666" t="s">
        <v>530</v>
      </c>
      <c r="D50" s="667" t="s">
        <v>3521</v>
      </c>
      <c r="E50" s="666" t="s">
        <v>536</v>
      </c>
      <c r="F50" s="667" t="s">
        <v>3523</v>
      </c>
      <c r="G50" s="666" t="s">
        <v>600</v>
      </c>
      <c r="H50" s="666" t="s">
        <v>693</v>
      </c>
      <c r="I50" s="666" t="s">
        <v>694</v>
      </c>
      <c r="J50" s="666" t="s">
        <v>695</v>
      </c>
      <c r="K50" s="666" t="s">
        <v>696</v>
      </c>
      <c r="L50" s="668">
        <v>25.629999999999985</v>
      </c>
      <c r="M50" s="668">
        <v>1</v>
      </c>
      <c r="N50" s="669">
        <v>25.629999999999985</v>
      </c>
    </row>
    <row r="51" spans="1:14" ht="14.4" customHeight="1" x14ac:dyDescent="0.3">
      <c r="A51" s="664" t="s">
        <v>520</v>
      </c>
      <c r="B51" s="665" t="s">
        <v>521</v>
      </c>
      <c r="C51" s="666" t="s">
        <v>530</v>
      </c>
      <c r="D51" s="667" t="s">
        <v>3521</v>
      </c>
      <c r="E51" s="666" t="s">
        <v>536</v>
      </c>
      <c r="F51" s="667" t="s">
        <v>3523</v>
      </c>
      <c r="G51" s="666" t="s">
        <v>600</v>
      </c>
      <c r="H51" s="666" t="s">
        <v>697</v>
      </c>
      <c r="I51" s="666" t="s">
        <v>698</v>
      </c>
      <c r="J51" s="666" t="s">
        <v>699</v>
      </c>
      <c r="K51" s="666" t="s">
        <v>630</v>
      </c>
      <c r="L51" s="668">
        <v>39.981999999999999</v>
      </c>
      <c r="M51" s="668">
        <v>5</v>
      </c>
      <c r="N51" s="669">
        <v>199.91</v>
      </c>
    </row>
    <row r="52" spans="1:14" ht="14.4" customHeight="1" x14ac:dyDescent="0.3">
      <c r="A52" s="664" t="s">
        <v>520</v>
      </c>
      <c r="B52" s="665" t="s">
        <v>521</v>
      </c>
      <c r="C52" s="666" t="s">
        <v>530</v>
      </c>
      <c r="D52" s="667" t="s">
        <v>3521</v>
      </c>
      <c r="E52" s="666" t="s">
        <v>536</v>
      </c>
      <c r="F52" s="667" t="s">
        <v>3523</v>
      </c>
      <c r="G52" s="666" t="s">
        <v>600</v>
      </c>
      <c r="H52" s="666" t="s">
        <v>700</v>
      </c>
      <c r="I52" s="666" t="s">
        <v>701</v>
      </c>
      <c r="J52" s="666" t="s">
        <v>699</v>
      </c>
      <c r="K52" s="666" t="s">
        <v>702</v>
      </c>
      <c r="L52" s="668">
        <v>77.610000000000014</v>
      </c>
      <c r="M52" s="668">
        <v>5</v>
      </c>
      <c r="N52" s="669">
        <v>388.05000000000007</v>
      </c>
    </row>
    <row r="53" spans="1:14" ht="14.4" customHeight="1" x14ac:dyDescent="0.3">
      <c r="A53" s="664" t="s">
        <v>520</v>
      </c>
      <c r="B53" s="665" t="s">
        <v>521</v>
      </c>
      <c r="C53" s="666" t="s">
        <v>530</v>
      </c>
      <c r="D53" s="667" t="s">
        <v>3521</v>
      </c>
      <c r="E53" s="666" t="s">
        <v>536</v>
      </c>
      <c r="F53" s="667" t="s">
        <v>3523</v>
      </c>
      <c r="G53" s="666" t="s">
        <v>600</v>
      </c>
      <c r="H53" s="666" t="s">
        <v>703</v>
      </c>
      <c r="I53" s="666" t="s">
        <v>704</v>
      </c>
      <c r="J53" s="666" t="s">
        <v>705</v>
      </c>
      <c r="K53" s="666" t="s">
        <v>706</v>
      </c>
      <c r="L53" s="668">
        <v>59.850763913180963</v>
      </c>
      <c r="M53" s="668">
        <v>12</v>
      </c>
      <c r="N53" s="669">
        <v>718.20916695817152</v>
      </c>
    </row>
    <row r="54" spans="1:14" ht="14.4" customHeight="1" x14ac:dyDescent="0.3">
      <c r="A54" s="664" t="s">
        <v>520</v>
      </c>
      <c r="B54" s="665" t="s">
        <v>521</v>
      </c>
      <c r="C54" s="666" t="s">
        <v>530</v>
      </c>
      <c r="D54" s="667" t="s">
        <v>3521</v>
      </c>
      <c r="E54" s="666" t="s">
        <v>536</v>
      </c>
      <c r="F54" s="667" t="s">
        <v>3523</v>
      </c>
      <c r="G54" s="666" t="s">
        <v>600</v>
      </c>
      <c r="H54" s="666" t="s">
        <v>707</v>
      </c>
      <c r="I54" s="666" t="s">
        <v>708</v>
      </c>
      <c r="J54" s="666" t="s">
        <v>709</v>
      </c>
      <c r="K54" s="666" t="s">
        <v>710</v>
      </c>
      <c r="L54" s="668">
        <v>115.90373085367592</v>
      </c>
      <c r="M54" s="668">
        <v>111</v>
      </c>
      <c r="N54" s="669">
        <v>12865.314124758028</v>
      </c>
    </row>
    <row r="55" spans="1:14" ht="14.4" customHeight="1" x14ac:dyDescent="0.3">
      <c r="A55" s="664" t="s">
        <v>520</v>
      </c>
      <c r="B55" s="665" t="s">
        <v>521</v>
      </c>
      <c r="C55" s="666" t="s">
        <v>530</v>
      </c>
      <c r="D55" s="667" t="s">
        <v>3521</v>
      </c>
      <c r="E55" s="666" t="s">
        <v>536</v>
      </c>
      <c r="F55" s="667" t="s">
        <v>3523</v>
      </c>
      <c r="G55" s="666" t="s">
        <v>600</v>
      </c>
      <c r="H55" s="666" t="s">
        <v>711</v>
      </c>
      <c r="I55" s="666" t="s">
        <v>712</v>
      </c>
      <c r="J55" s="666" t="s">
        <v>713</v>
      </c>
      <c r="K55" s="666" t="s">
        <v>714</v>
      </c>
      <c r="L55" s="668">
        <v>38.61</v>
      </c>
      <c r="M55" s="668">
        <v>2</v>
      </c>
      <c r="N55" s="669">
        <v>77.22</v>
      </c>
    </row>
    <row r="56" spans="1:14" ht="14.4" customHeight="1" x14ac:dyDescent="0.3">
      <c r="A56" s="664" t="s">
        <v>520</v>
      </c>
      <c r="B56" s="665" t="s">
        <v>521</v>
      </c>
      <c r="C56" s="666" t="s">
        <v>530</v>
      </c>
      <c r="D56" s="667" t="s">
        <v>3521</v>
      </c>
      <c r="E56" s="666" t="s">
        <v>536</v>
      </c>
      <c r="F56" s="667" t="s">
        <v>3523</v>
      </c>
      <c r="G56" s="666" t="s">
        <v>600</v>
      </c>
      <c r="H56" s="666" t="s">
        <v>715</v>
      </c>
      <c r="I56" s="666" t="s">
        <v>716</v>
      </c>
      <c r="J56" s="666" t="s">
        <v>713</v>
      </c>
      <c r="K56" s="666" t="s">
        <v>717</v>
      </c>
      <c r="L56" s="668">
        <v>56.22500415247881</v>
      </c>
      <c r="M56" s="668">
        <v>6</v>
      </c>
      <c r="N56" s="669">
        <v>337.35002491487285</v>
      </c>
    </row>
    <row r="57" spans="1:14" ht="14.4" customHeight="1" x14ac:dyDescent="0.3">
      <c r="A57" s="664" t="s">
        <v>520</v>
      </c>
      <c r="B57" s="665" t="s">
        <v>521</v>
      </c>
      <c r="C57" s="666" t="s">
        <v>530</v>
      </c>
      <c r="D57" s="667" t="s">
        <v>3521</v>
      </c>
      <c r="E57" s="666" t="s">
        <v>536</v>
      </c>
      <c r="F57" s="667" t="s">
        <v>3523</v>
      </c>
      <c r="G57" s="666" t="s">
        <v>600</v>
      </c>
      <c r="H57" s="666" t="s">
        <v>718</v>
      </c>
      <c r="I57" s="666" t="s">
        <v>719</v>
      </c>
      <c r="J57" s="666" t="s">
        <v>720</v>
      </c>
      <c r="K57" s="666" t="s">
        <v>721</v>
      </c>
      <c r="L57" s="668">
        <v>62.965341567285925</v>
      </c>
      <c r="M57" s="668">
        <v>39</v>
      </c>
      <c r="N57" s="669">
        <v>2455.6483211241512</v>
      </c>
    </row>
    <row r="58" spans="1:14" ht="14.4" customHeight="1" x14ac:dyDescent="0.3">
      <c r="A58" s="664" t="s">
        <v>520</v>
      </c>
      <c r="B58" s="665" t="s">
        <v>521</v>
      </c>
      <c r="C58" s="666" t="s">
        <v>530</v>
      </c>
      <c r="D58" s="667" t="s">
        <v>3521</v>
      </c>
      <c r="E58" s="666" t="s">
        <v>536</v>
      </c>
      <c r="F58" s="667" t="s">
        <v>3523</v>
      </c>
      <c r="G58" s="666" t="s">
        <v>600</v>
      </c>
      <c r="H58" s="666" t="s">
        <v>722</v>
      </c>
      <c r="I58" s="666" t="s">
        <v>723</v>
      </c>
      <c r="J58" s="666" t="s">
        <v>724</v>
      </c>
      <c r="K58" s="666" t="s">
        <v>725</v>
      </c>
      <c r="L58" s="668">
        <v>164.48084590808864</v>
      </c>
      <c r="M58" s="668">
        <v>12</v>
      </c>
      <c r="N58" s="669">
        <v>1973.7701508970636</v>
      </c>
    </row>
    <row r="59" spans="1:14" ht="14.4" customHeight="1" x14ac:dyDescent="0.3">
      <c r="A59" s="664" t="s">
        <v>520</v>
      </c>
      <c r="B59" s="665" t="s">
        <v>521</v>
      </c>
      <c r="C59" s="666" t="s">
        <v>530</v>
      </c>
      <c r="D59" s="667" t="s">
        <v>3521</v>
      </c>
      <c r="E59" s="666" t="s">
        <v>536</v>
      </c>
      <c r="F59" s="667" t="s">
        <v>3523</v>
      </c>
      <c r="G59" s="666" t="s">
        <v>600</v>
      </c>
      <c r="H59" s="666" t="s">
        <v>726</v>
      </c>
      <c r="I59" s="666" t="s">
        <v>727</v>
      </c>
      <c r="J59" s="666" t="s">
        <v>728</v>
      </c>
      <c r="K59" s="666" t="s">
        <v>729</v>
      </c>
      <c r="L59" s="668">
        <v>50.549865934206622</v>
      </c>
      <c r="M59" s="668">
        <v>9</v>
      </c>
      <c r="N59" s="669">
        <v>454.94879340785963</v>
      </c>
    </row>
    <row r="60" spans="1:14" ht="14.4" customHeight="1" x14ac:dyDescent="0.3">
      <c r="A60" s="664" t="s">
        <v>520</v>
      </c>
      <c r="B60" s="665" t="s">
        <v>521</v>
      </c>
      <c r="C60" s="666" t="s">
        <v>530</v>
      </c>
      <c r="D60" s="667" t="s">
        <v>3521</v>
      </c>
      <c r="E60" s="666" t="s">
        <v>536</v>
      </c>
      <c r="F60" s="667" t="s">
        <v>3523</v>
      </c>
      <c r="G60" s="666" t="s">
        <v>600</v>
      </c>
      <c r="H60" s="666" t="s">
        <v>730</v>
      </c>
      <c r="I60" s="666" t="s">
        <v>731</v>
      </c>
      <c r="J60" s="666" t="s">
        <v>732</v>
      </c>
      <c r="K60" s="666" t="s">
        <v>733</v>
      </c>
      <c r="L60" s="668">
        <v>87.969999999999985</v>
      </c>
      <c r="M60" s="668">
        <v>3</v>
      </c>
      <c r="N60" s="669">
        <v>263.90999999999997</v>
      </c>
    </row>
    <row r="61" spans="1:14" ht="14.4" customHeight="1" x14ac:dyDescent="0.3">
      <c r="A61" s="664" t="s">
        <v>520</v>
      </c>
      <c r="B61" s="665" t="s">
        <v>521</v>
      </c>
      <c r="C61" s="666" t="s">
        <v>530</v>
      </c>
      <c r="D61" s="667" t="s">
        <v>3521</v>
      </c>
      <c r="E61" s="666" t="s">
        <v>536</v>
      </c>
      <c r="F61" s="667" t="s">
        <v>3523</v>
      </c>
      <c r="G61" s="666" t="s">
        <v>600</v>
      </c>
      <c r="H61" s="666" t="s">
        <v>734</v>
      </c>
      <c r="I61" s="666" t="s">
        <v>735</v>
      </c>
      <c r="J61" s="666" t="s">
        <v>736</v>
      </c>
      <c r="K61" s="666" t="s">
        <v>626</v>
      </c>
      <c r="L61" s="668">
        <v>40.196433405599585</v>
      </c>
      <c r="M61" s="668">
        <v>21</v>
      </c>
      <c r="N61" s="669">
        <v>844.12510151759125</v>
      </c>
    </row>
    <row r="62" spans="1:14" ht="14.4" customHeight="1" x14ac:dyDescent="0.3">
      <c r="A62" s="664" t="s">
        <v>520</v>
      </c>
      <c r="B62" s="665" t="s">
        <v>521</v>
      </c>
      <c r="C62" s="666" t="s">
        <v>530</v>
      </c>
      <c r="D62" s="667" t="s">
        <v>3521</v>
      </c>
      <c r="E62" s="666" t="s">
        <v>536</v>
      </c>
      <c r="F62" s="667" t="s">
        <v>3523</v>
      </c>
      <c r="G62" s="666" t="s">
        <v>600</v>
      </c>
      <c r="H62" s="666" t="s">
        <v>737</v>
      </c>
      <c r="I62" s="666" t="s">
        <v>738</v>
      </c>
      <c r="J62" s="666" t="s">
        <v>739</v>
      </c>
      <c r="K62" s="666" t="s">
        <v>665</v>
      </c>
      <c r="L62" s="668">
        <v>66.203756046341198</v>
      </c>
      <c r="M62" s="668">
        <v>68</v>
      </c>
      <c r="N62" s="669">
        <v>4501.8554111512012</v>
      </c>
    </row>
    <row r="63" spans="1:14" ht="14.4" customHeight="1" x14ac:dyDescent="0.3">
      <c r="A63" s="664" t="s">
        <v>520</v>
      </c>
      <c r="B63" s="665" t="s">
        <v>521</v>
      </c>
      <c r="C63" s="666" t="s">
        <v>530</v>
      </c>
      <c r="D63" s="667" t="s">
        <v>3521</v>
      </c>
      <c r="E63" s="666" t="s">
        <v>536</v>
      </c>
      <c r="F63" s="667" t="s">
        <v>3523</v>
      </c>
      <c r="G63" s="666" t="s">
        <v>600</v>
      </c>
      <c r="H63" s="666" t="s">
        <v>740</v>
      </c>
      <c r="I63" s="666" t="s">
        <v>741</v>
      </c>
      <c r="J63" s="666" t="s">
        <v>742</v>
      </c>
      <c r="K63" s="666" t="s">
        <v>743</v>
      </c>
      <c r="L63" s="668">
        <v>485.82000000000022</v>
      </c>
      <c r="M63" s="668">
        <v>1</v>
      </c>
      <c r="N63" s="669">
        <v>485.82000000000022</v>
      </c>
    </row>
    <row r="64" spans="1:14" ht="14.4" customHeight="1" x14ac:dyDescent="0.3">
      <c r="A64" s="664" t="s">
        <v>520</v>
      </c>
      <c r="B64" s="665" t="s">
        <v>521</v>
      </c>
      <c r="C64" s="666" t="s">
        <v>530</v>
      </c>
      <c r="D64" s="667" t="s">
        <v>3521</v>
      </c>
      <c r="E64" s="666" t="s">
        <v>536</v>
      </c>
      <c r="F64" s="667" t="s">
        <v>3523</v>
      </c>
      <c r="G64" s="666" t="s">
        <v>600</v>
      </c>
      <c r="H64" s="666" t="s">
        <v>744</v>
      </c>
      <c r="I64" s="666" t="s">
        <v>745</v>
      </c>
      <c r="J64" s="666" t="s">
        <v>746</v>
      </c>
      <c r="K64" s="666" t="s">
        <v>747</v>
      </c>
      <c r="L64" s="668">
        <v>101.70000000000002</v>
      </c>
      <c r="M64" s="668">
        <v>8</v>
      </c>
      <c r="N64" s="669">
        <v>813.60000000000014</v>
      </c>
    </row>
    <row r="65" spans="1:14" ht="14.4" customHeight="1" x14ac:dyDescent="0.3">
      <c r="A65" s="664" t="s">
        <v>520</v>
      </c>
      <c r="B65" s="665" t="s">
        <v>521</v>
      </c>
      <c r="C65" s="666" t="s">
        <v>530</v>
      </c>
      <c r="D65" s="667" t="s">
        <v>3521</v>
      </c>
      <c r="E65" s="666" t="s">
        <v>536</v>
      </c>
      <c r="F65" s="667" t="s">
        <v>3523</v>
      </c>
      <c r="G65" s="666" t="s">
        <v>600</v>
      </c>
      <c r="H65" s="666" t="s">
        <v>748</v>
      </c>
      <c r="I65" s="666" t="s">
        <v>749</v>
      </c>
      <c r="J65" s="666" t="s">
        <v>750</v>
      </c>
      <c r="K65" s="666" t="s">
        <v>751</v>
      </c>
      <c r="L65" s="668">
        <v>29.899999999999988</v>
      </c>
      <c r="M65" s="668">
        <v>10</v>
      </c>
      <c r="N65" s="669">
        <v>298.99999999999989</v>
      </c>
    </row>
    <row r="66" spans="1:14" ht="14.4" customHeight="1" x14ac:dyDescent="0.3">
      <c r="A66" s="664" t="s">
        <v>520</v>
      </c>
      <c r="B66" s="665" t="s">
        <v>521</v>
      </c>
      <c r="C66" s="666" t="s">
        <v>530</v>
      </c>
      <c r="D66" s="667" t="s">
        <v>3521</v>
      </c>
      <c r="E66" s="666" t="s">
        <v>536</v>
      </c>
      <c r="F66" s="667" t="s">
        <v>3523</v>
      </c>
      <c r="G66" s="666" t="s">
        <v>600</v>
      </c>
      <c r="H66" s="666" t="s">
        <v>752</v>
      </c>
      <c r="I66" s="666" t="s">
        <v>753</v>
      </c>
      <c r="J66" s="666" t="s">
        <v>754</v>
      </c>
      <c r="K66" s="666" t="s">
        <v>755</v>
      </c>
      <c r="L66" s="668">
        <v>56.999377154611381</v>
      </c>
      <c r="M66" s="668">
        <v>57</v>
      </c>
      <c r="N66" s="669">
        <v>3248.9644978128485</v>
      </c>
    </row>
    <row r="67" spans="1:14" ht="14.4" customHeight="1" x14ac:dyDescent="0.3">
      <c r="A67" s="664" t="s">
        <v>520</v>
      </c>
      <c r="B67" s="665" t="s">
        <v>521</v>
      </c>
      <c r="C67" s="666" t="s">
        <v>530</v>
      </c>
      <c r="D67" s="667" t="s">
        <v>3521</v>
      </c>
      <c r="E67" s="666" t="s">
        <v>536</v>
      </c>
      <c r="F67" s="667" t="s">
        <v>3523</v>
      </c>
      <c r="G67" s="666" t="s">
        <v>600</v>
      </c>
      <c r="H67" s="666" t="s">
        <v>756</v>
      </c>
      <c r="I67" s="666" t="s">
        <v>757</v>
      </c>
      <c r="J67" s="666" t="s">
        <v>758</v>
      </c>
      <c r="K67" s="666" t="s">
        <v>759</v>
      </c>
      <c r="L67" s="668">
        <v>125.68463653359963</v>
      </c>
      <c r="M67" s="668">
        <v>6</v>
      </c>
      <c r="N67" s="669">
        <v>754.10781920159775</v>
      </c>
    </row>
    <row r="68" spans="1:14" ht="14.4" customHeight="1" x14ac:dyDescent="0.3">
      <c r="A68" s="664" t="s">
        <v>520</v>
      </c>
      <c r="B68" s="665" t="s">
        <v>521</v>
      </c>
      <c r="C68" s="666" t="s">
        <v>530</v>
      </c>
      <c r="D68" s="667" t="s">
        <v>3521</v>
      </c>
      <c r="E68" s="666" t="s">
        <v>536</v>
      </c>
      <c r="F68" s="667" t="s">
        <v>3523</v>
      </c>
      <c r="G68" s="666" t="s">
        <v>600</v>
      </c>
      <c r="H68" s="666" t="s">
        <v>760</v>
      </c>
      <c r="I68" s="666" t="s">
        <v>761</v>
      </c>
      <c r="J68" s="666" t="s">
        <v>762</v>
      </c>
      <c r="K68" s="666" t="s">
        <v>763</v>
      </c>
      <c r="L68" s="668">
        <v>41.366000000000007</v>
      </c>
      <c r="M68" s="668">
        <v>10</v>
      </c>
      <c r="N68" s="669">
        <v>413.66000000000008</v>
      </c>
    </row>
    <row r="69" spans="1:14" ht="14.4" customHeight="1" x14ac:dyDescent="0.3">
      <c r="A69" s="664" t="s">
        <v>520</v>
      </c>
      <c r="B69" s="665" t="s">
        <v>521</v>
      </c>
      <c r="C69" s="666" t="s">
        <v>530</v>
      </c>
      <c r="D69" s="667" t="s">
        <v>3521</v>
      </c>
      <c r="E69" s="666" t="s">
        <v>536</v>
      </c>
      <c r="F69" s="667" t="s">
        <v>3523</v>
      </c>
      <c r="G69" s="666" t="s">
        <v>600</v>
      </c>
      <c r="H69" s="666" t="s">
        <v>764</v>
      </c>
      <c r="I69" s="666" t="s">
        <v>765</v>
      </c>
      <c r="J69" s="666" t="s">
        <v>766</v>
      </c>
      <c r="K69" s="666" t="s">
        <v>767</v>
      </c>
      <c r="L69" s="668">
        <v>66.720001038281183</v>
      </c>
      <c r="M69" s="668">
        <v>8</v>
      </c>
      <c r="N69" s="669">
        <v>533.76000830624946</v>
      </c>
    </row>
    <row r="70" spans="1:14" ht="14.4" customHeight="1" x14ac:dyDescent="0.3">
      <c r="A70" s="664" t="s">
        <v>520</v>
      </c>
      <c r="B70" s="665" t="s">
        <v>521</v>
      </c>
      <c r="C70" s="666" t="s">
        <v>530</v>
      </c>
      <c r="D70" s="667" t="s">
        <v>3521</v>
      </c>
      <c r="E70" s="666" t="s">
        <v>536</v>
      </c>
      <c r="F70" s="667" t="s">
        <v>3523</v>
      </c>
      <c r="G70" s="666" t="s">
        <v>600</v>
      </c>
      <c r="H70" s="666" t="s">
        <v>768</v>
      </c>
      <c r="I70" s="666" t="s">
        <v>769</v>
      </c>
      <c r="J70" s="666" t="s">
        <v>770</v>
      </c>
      <c r="K70" s="666" t="s">
        <v>771</v>
      </c>
      <c r="L70" s="668">
        <v>90.379962953069267</v>
      </c>
      <c r="M70" s="668">
        <v>4</v>
      </c>
      <c r="N70" s="669">
        <v>361.51985181227707</v>
      </c>
    </row>
    <row r="71" spans="1:14" ht="14.4" customHeight="1" x14ac:dyDescent="0.3">
      <c r="A71" s="664" t="s">
        <v>520</v>
      </c>
      <c r="B71" s="665" t="s">
        <v>521</v>
      </c>
      <c r="C71" s="666" t="s">
        <v>530</v>
      </c>
      <c r="D71" s="667" t="s">
        <v>3521</v>
      </c>
      <c r="E71" s="666" t="s">
        <v>536</v>
      </c>
      <c r="F71" s="667" t="s">
        <v>3523</v>
      </c>
      <c r="G71" s="666" t="s">
        <v>600</v>
      </c>
      <c r="H71" s="666" t="s">
        <v>772</v>
      </c>
      <c r="I71" s="666" t="s">
        <v>773</v>
      </c>
      <c r="J71" s="666" t="s">
        <v>774</v>
      </c>
      <c r="K71" s="666" t="s">
        <v>775</v>
      </c>
      <c r="L71" s="668">
        <v>324.83</v>
      </c>
      <c r="M71" s="668">
        <v>26</v>
      </c>
      <c r="N71" s="669">
        <v>8445.58</v>
      </c>
    </row>
    <row r="72" spans="1:14" ht="14.4" customHeight="1" x14ac:dyDescent="0.3">
      <c r="A72" s="664" t="s">
        <v>520</v>
      </c>
      <c r="B72" s="665" t="s">
        <v>521</v>
      </c>
      <c r="C72" s="666" t="s">
        <v>530</v>
      </c>
      <c r="D72" s="667" t="s">
        <v>3521</v>
      </c>
      <c r="E72" s="666" t="s">
        <v>536</v>
      </c>
      <c r="F72" s="667" t="s">
        <v>3523</v>
      </c>
      <c r="G72" s="666" t="s">
        <v>600</v>
      </c>
      <c r="H72" s="666" t="s">
        <v>776</v>
      </c>
      <c r="I72" s="666" t="s">
        <v>777</v>
      </c>
      <c r="J72" s="666" t="s">
        <v>592</v>
      </c>
      <c r="K72" s="666" t="s">
        <v>778</v>
      </c>
      <c r="L72" s="668">
        <v>61.009360217986973</v>
      </c>
      <c r="M72" s="668">
        <v>2</v>
      </c>
      <c r="N72" s="669">
        <v>122.01872043597395</v>
      </c>
    </row>
    <row r="73" spans="1:14" ht="14.4" customHeight="1" x14ac:dyDescent="0.3">
      <c r="A73" s="664" t="s">
        <v>520</v>
      </c>
      <c r="B73" s="665" t="s">
        <v>521</v>
      </c>
      <c r="C73" s="666" t="s">
        <v>530</v>
      </c>
      <c r="D73" s="667" t="s">
        <v>3521</v>
      </c>
      <c r="E73" s="666" t="s">
        <v>536</v>
      </c>
      <c r="F73" s="667" t="s">
        <v>3523</v>
      </c>
      <c r="G73" s="666" t="s">
        <v>600</v>
      </c>
      <c r="H73" s="666" t="s">
        <v>779</v>
      </c>
      <c r="I73" s="666" t="s">
        <v>780</v>
      </c>
      <c r="J73" s="666" t="s">
        <v>781</v>
      </c>
      <c r="K73" s="666" t="s">
        <v>782</v>
      </c>
      <c r="L73" s="668">
        <v>605.0300150645387</v>
      </c>
      <c r="M73" s="668">
        <v>1</v>
      </c>
      <c r="N73" s="669">
        <v>605.0300150645387</v>
      </c>
    </row>
    <row r="74" spans="1:14" ht="14.4" customHeight="1" x14ac:dyDescent="0.3">
      <c r="A74" s="664" t="s">
        <v>520</v>
      </c>
      <c r="B74" s="665" t="s">
        <v>521</v>
      </c>
      <c r="C74" s="666" t="s">
        <v>530</v>
      </c>
      <c r="D74" s="667" t="s">
        <v>3521</v>
      </c>
      <c r="E74" s="666" t="s">
        <v>536</v>
      </c>
      <c r="F74" s="667" t="s">
        <v>3523</v>
      </c>
      <c r="G74" s="666" t="s">
        <v>600</v>
      </c>
      <c r="H74" s="666" t="s">
        <v>783</v>
      </c>
      <c r="I74" s="666" t="s">
        <v>784</v>
      </c>
      <c r="J74" s="666" t="s">
        <v>785</v>
      </c>
      <c r="K74" s="666" t="s">
        <v>786</v>
      </c>
      <c r="L74" s="668">
        <v>283.44276175791947</v>
      </c>
      <c r="M74" s="668">
        <v>82</v>
      </c>
      <c r="N74" s="669">
        <v>23242.306464149395</v>
      </c>
    </row>
    <row r="75" spans="1:14" ht="14.4" customHeight="1" x14ac:dyDescent="0.3">
      <c r="A75" s="664" t="s">
        <v>520</v>
      </c>
      <c r="B75" s="665" t="s">
        <v>521</v>
      </c>
      <c r="C75" s="666" t="s">
        <v>530</v>
      </c>
      <c r="D75" s="667" t="s">
        <v>3521</v>
      </c>
      <c r="E75" s="666" t="s">
        <v>536</v>
      </c>
      <c r="F75" s="667" t="s">
        <v>3523</v>
      </c>
      <c r="G75" s="666" t="s">
        <v>600</v>
      </c>
      <c r="H75" s="666" t="s">
        <v>787</v>
      </c>
      <c r="I75" s="666" t="s">
        <v>788</v>
      </c>
      <c r="J75" s="666" t="s">
        <v>789</v>
      </c>
      <c r="K75" s="666" t="s">
        <v>790</v>
      </c>
      <c r="L75" s="668">
        <v>80.293817732732236</v>
      </c>
      <c r="M75" s="668">
        <v>10</v>
      </c>
      <c r="N75" s="669">
        <v>802.93817732732236</v>
      </c>
    </row>
    <row r="76" spans="1:14" ht="14.4" customHeight="1" x14ac:dyDescent="0.3">
      <c r="A76" s="664" t="s">
        <v>520</v>
      </c>
      <c r="B76" s="665" t="s">
        <v>521</v>
      </c>
      <c r="C76" s="666" t="s">
        <v>530</v>
      </c>
      <c r="D76" s="667" t="s">
        <v>3521</v>
      </c>
      <c r="E76" s="666" t="s">
        <v>536</v>
      </c>
      <c r="F76" s="667" t="s">
        <v>3523</v>
      </c>
      <c r="G76" s="666" t="s">
        <v>600</v>
      </c>
      <c r="H76" s="666" t="s">
        <v>791</v>
      </c>
      <c r="I76" s="666" t="s">
        <v>792</v>
      </c>
      <c r="J76" s="666" t="s">
        <v>793</v>
      </c>
      <c r="K76" s="666" t="s">
        <v>794</v>
      </c>
      <c r="L76" s="668">
        <v>40.340333333333326</v>
      </c>
      <c r="M76" s="668">
        <v>6</v>
      </c>
      <c r="N76" s="669">
        <v>242.04199999999997</v>
      </c>
    </row>
    <row r="77" spans="1:14" ht="14.4" customHeight="1" x14ac:dyDescent="0.3">
      <c r="A77" s="664" t="s">
        <v>520</v>
      </c>
      <c r="B77" s="665" t="s">
        <v>521</v>
      </c>
      <c r="C77" s="666" t="s">
        <v>530</v>
      </c>
      <c r="D77" s="667" t="s">
        <v>3521</v>
      </c>
      <c r="E77" s="666" t="s">
        <v>536</v>
      </c>
      <c r="F77" s="667" t="s">
        <v>3523</v>
      </c>
      <c r="G77" s="666" t="s">
        <v>600</v>
      </c>
      <c r="H77" s="666" t="s">
        <v>795</v>
      </c>
      <c r="I77" s="666" t="s">
        <v>796</v>
      </c>
      <c r="J77" s="666" t="s">
        <v>797</v>
      </c>
      <c r="K77" s="666" t="s">
        <v>798</v>
      </c>
      <c r="L77" s="668">
        <v>126.51999999999997</v>
      </c>
      <c r="M77" s="668">
        <v>1</v>
      </c>
      <c r="N77" s="669">
        <v>126.51999999999997</v>
      </c>
    </row>
    <row r="78" spans="1:14" ht="14.4" customHeight="1" x14ac:dyDescent="0.3">
      <c r="A78" s="664" t="s">
        <v>520</v>
      </c>
      <c r="B78" s="665" t="s">
        <v>521</v>
      </c>
      <c r="C78" s="666" t="s">
        <v>530</v>
      </c>
      <c r="D78" s="667" t="s">
        <v>3521</v>
      </c>
      <c r="E78" s="666" t="s">
        <v>536</v>
      </c>
      <c r="F78" s="667" t="s">
        <v>3523</v>
      </c>
      <c r="G78" s="666" t="s">
        <v>600</v>
      </c>
      <c r="H78" s="666" t="s">
        <v>799</v>
      </c>
      <c r="I78" s="666" t="s">
        <v>800</v>
      </c>
      <c r="J78" s="666" t="s">
        <v>801</v>
      </c>
      <c r="K78" s="666" t="s">
        <v>802</v>
      </c>
      <c r="L78" s="668">
        <v>41.102999999999994</v>
      </c>
      <c r="M78" s="668">
        <v>20</v>
      </c>
      <c r="N78" s="669">
        <v>822.06</v>
      </c>
    </row>
    <row r="79" spans="1:14" ht="14.4" customHeight="1" x14ac:dyDescent="0.3">
      <c r="A79" s="664" t="s">
        <v>520</v>
      </c>
      <c r="B79" s="665" t="s">
        <v>521</v>
      </c>
      <c r="C79" s="666" t="s">
        <v>530</v>
      </c>
      <c r="D79" s="667" t="s">
        <v>3521</v>
      </c>
      <c r="E79" s="666" t="s">
        <v>536</v>
      </c>
      <c r="F79" s="667" t="s">
        <v>3523</v>
      </c>
      <c r="G79" s="666" t="s">
        <v>600</v>
      </c>
      <c r="H79" s="666" t="s">
        <v>803</v>
      </c>
      <c r="I79" s="666" t="s">
        <v>804</v>
      </c>
      <c r="J79" s="666" t="s">
        <v>805</v>
      </c>
      <c r="K79" s="666" t="s">
        <v>806</v>
      </c>
      <c r="L79" s="668">
        <v>93.676428533890899</v>
      </c>
      <c r="M79" s="668">
        <v>56</v>
      </c>
      <c r="N79" s="669">
        <v>5245.8799978978905</v>
      </c>
    </row>
    <row r="80" spans="1:14" ht="14.4" customHeight="1" x14ac:dyDescent="0.3">
      <c r="A80" s="664" t="s">
        <v>520</v>
      </c>
      <c r="B80" s="665" t="s">
        <v>521</v>
      </c>
      <c r="C80" s="666" t="s">
        <v>530</v>
      </c>
      <c r="D80" s="667" t="s">
        <v>3521</v>
      </c>
      <c r="E80" s="666" t="s">
        <v>536</v>
      </c>
      <c r="F80" s="667" t="s">
        <v>3523</v>
      </c>
      <c r="G80" s="666" t="s">
        <v>600</v>
      </c>
      <c r="H80" s="666" t="s">
        <v>807</v>
      </c>
      <c r="I80" s="666" t="s">
        <v>808</v>
      </c>
      <c r="J80" s="666" t="s">
        <v>809</v>
      </c>
      <c r="K80" s="666" t="s">
        <v>810</v>
      </c>
      <c r="L80" s="668">
        <v>185.61005556226058</v>
      </c>
      <c r="M80" s="668">
        <v>76</v>
      </c>
      <c r="N80" s="669">
        <v>14106.364222731805</v>
      </c>
    </row>
    <row r="81" spans="1:14" ht="14.4" customHeight="1" x14ac:dyDescent="0.3">
      <c r="A81" s="664" t="s">
        <v>520</v>
      </c>
      <c r="B81" s="665" t="s">
        <v>521</v>
      </c>
      <c r="C81" s="666" t="s">
        <v>530</v>
      </c>
      <c r="D81" s="667" t="s">
        <v>3521</v>
      </c>
      <c r="E81" s="666" t="s">
        <v>536</v>
      </c>
      <c r="F81" s="667" t="s">
        <v>3523</v>
      </c>
      <c r="G81" s="666" t="s">
        <v>600</v>
      </c>
      <c r="H81" s="666" t="s">
        <v>811</v>
      </c>
      <c r="I81" s="666" t="s">
        <v>812</v>
      </c>
      <c r="J81" s="666" t="s">
        <v>813</v>
      </c>
      <c r="K81" s="666" t="s">
        <v>814</v>
      </c>
      <c r="L81" s="668">
        <v>110.10609734844361</v>
      </c>
      <c r="M81" s="668">
        <v>3</v>
      </c>
      <c r="N81" s="669">
        <v>330.31829204533085</v>
      </c>
    </row>
    <row r="82" spans="1:14" ht="14.4" customHeight="1" x14ac:dyDescent="0.3">
      <c r="A82" s="664" t="s">
        <v>520</v>
      </c>
      <c r="B82" s="665" t="s">
        <v>521</v>
      </c>
      <c r="C82" s="666" t="s">
        <v>530</v>
      </c>
      <c r="D82" s="667" t="s">
        <v>3521</v>
      </c>
      <c r="E82" s="666" t="s">
        <v>536</v>
      </c>
      <c r="F82" s="667" t="s">
        <v>3523</v>
      </c>
      <c r="G82" s="666" t="s">
        <v>600</v>
      </c>
      <c r="H82" s="666" t="s">
        <v>815</v>
      </c>
      <c r="I82" s="666" t="s">
        <v>816</v>
      </c>
      <c r="J82" s="666" t="s">
        <v>817</v>
      </c>
      <c r="K82" s="666" t="s">
        <v>818</v>
      </c>
      <c r="L82" s="668">
        <v>240.67465200484577</v>
      </c>
      <c r="M82" s="668">
        <v>30</v>
      </c>
      <c r="N82" s="669">
        <v>7220.2395601453727</v>
      </c>
    </row>
    <row r="83" spans="1:14" ht="14.4" customHeight="1" x14ac:dyDescent="0.3">
      <c r="A83" s="664" t="s">
        <v>520</v>
      </c>
      <c r="B83" s="665" t="s">
        <v>521</v>
      </c>
      <c r="C83" s="666" t="s">
        <v>530</v>
      </c>
      <c r="D83" s="667" t="s">
        <v>3521</v>
      </c>
      <c r="E83" s="666" t="s">
        <v>536</v>
      </c>
      <c r="F83" s="667" t="s">
        <v>3523</v>
      </c>
      <c r="G83" s="666" t="s">
        <v>600</v>
      </c>
      <c r="H83" s="666" t="s">
        <v>819</v>
      </c>
      <c r="I83" s="666" t="s">
        <v>819</v>
      </c>
      <c r="J83" s="666" t="s">
        <v>820</v>
      </c>
      <c r="K83" s="666" t="s">
        <v>821</v>
      </c>
      <c r="L83" s="668">
        <v>36.530011925722519</v>
      </c>
      <c r="M83" s="668">
        <v>140</v>
      </c>
      <c r="N83" s="669">
        <v>5114.2016696011524</v>
      </c>
    </row>
    <row r="84" spans="1:14" ht="14.4" customHeight="1" x14ac:dyDescent="0.3">
      <c r="A84" s="664" t="s">
        <v>520</v>
      </c>
      <c r="B84" s="665" t="s">
        <v>521</v>
      </c>
      <c r="C84" s="666" t="s">
        <v>530</v>
      </c>
      <c r="D84" s="667" t="s">
        <v>3521</v>
      </c>
      <c r="E84" s="666" t="s">
        <v>536</v>
      </c>
      <c r="F84" s="667" t="s">
        <v>3523</v>
      </c>
      <c r="G84" s="666" t="s">
        <v>600</v>
      </c>
      <c r="H84" s="666" t="s">
        <v>822</v>
      </c>
      <c r="I84" s="666" t="s">
        <v>823</v>
      </c>
      <c r="J84" s="666" t="s">
        <v>824</v>
      </c>
      <c r="K84" s="666" t="s">
        <v>825</v>
      </c>
      <c r="L84" s="668">
        <v>28.599999999999998</v>
      </c>
      <c r="M84" s="668">
        <v>15</v>
      </c>
      <c r="N84" s="669">
        <v>428.99999999999994</v>
      </c>
    </row>
    <row r="85" spans="1:14" ht="14.4" customHeight="1" x14ac:dyDescent="0.3">
      <c r="A85" s="664" t="s">
        <v>520</v>
      </c>
      <c r="B85" s="665" t="s">
        <v>521</v>
      </c>
      <c r="C85" s="666" t="s">
        <v>530</v>
      </c>
      <c r="D85" s="667" t="s">
        <v>3521</v>
      </c>
      <c r="E85" s="666" t="s">
        <v>536</v>
      </c>
      <c r="F85" s="667" t="s">
        <v>3523</v>
      </c>
      <c r="G85" s="666" t="s">
        <v>600</v>
      </c>
      <c r="H85" s="666" t="s">
        <v>826</v>
      </c>
      <c r="I85" s="666" t="s">
        <v>827</v>
      </c>
      <c r="J85" s="666" t="s">
        <v>828</v>
      </c>
      <c r="K85" s="666" t="s">
        <v>829</v>
      </c>
      <c r="L85" s="668">
        <v>227.77085800807535</v>
      </c>
      <c r="M85" s="668">
        <v>16</v>
      </c>
      <c r="N85" s="669">
        <v>3644.3337281292056</v>
      </c>
    </row>
    <row r="86" spans="1:14" ht="14.4" customHeight="1" x14ac:dyDescent="0.3">
      <c r="A86" s="664" t="s">
        <v>520</v>
      </c>
      <c r="B86" s="665" t="s">
        <v>521</v>
      </c>
      <c r="C86" s="666" t="s">
        <v>530</v>
      </c>
      <c r="D86" s="667" t="s">
        <v>3521</v>
      </c>
      <c r="E86" s="666" t="s">
        <v>536</v>
      </c>
      <c r="F86" s="667" t="s">
        <v>3523</v>
      </c>
      <c r="G86" s="666" t="s">
        <v>600</v>
      </c>
      <c r="H86" s="666" t="s">
        <v>830</v>
      </c>
      <c r="I86" s="666" t="s">
        <v>831</v>
      </c>
      <c r="J86" s="666" t="s">
        <v>832</v>
      </c>
      <c r="K86" s="666" t="s">
        <v>833</v>
      </c>
      <c r="L86" s="668">
        <v>253.11333333333332</v>
      </c>
      <c r="M86" s="668">
        <v>3</v>
      </c>
      <c r="N86" s="669">
        <v>759.33999999999992</v>
      </c>
    </row>
    <row r="87" spans="1:14" ht="14.4" customHeight="1" x14ac:dyDescent="0.3">
      <c r="A87" s="664" t="s">
        <v>520</v>
      </c>
      <c r="B87" s="665" t="s">
        <v>521</v>
      </c>
      <c r="C87" s="666" t="s">
        <v>530</v>
      </c>
      <c r="D87" s="667" t="s">
        <v>3521</v>
      </c>
      <c r="E87" s="666" t="s">
        <v>536</v>
      </c>
      <c r="F87" s="667" t="s">
        <v>3523</v>
      </c>
      <c r="G87" s="666" t="s">
        <v>600</v>
      </c>
      <c r="H87" s="666" t="s">
        <v>834</v>
      </c>
      <c r="I87" s="666" t="s">
        <v>835</v>
      </c>
      <c r="J87" s="666" t="s">
        <v>836</v>
      </c>
      <c r="K87" s="666" t="s">
        <v>829</v>
      </c>
      <c r="L87" s="668">
        <v>231.70098720370393</v>
      </c>
      <c r="M87" s="668">
        <v>3</v>
      </c>
      <c r="N87" s="669">
        <v>695.10296161111182</v>
      </c>
    </row>
    <row r="88" spans="1:14" ht="14.4" customHeight="1" x14ac:dyDescent="0.3">
      <c r="A88" s="664" t="s">
        <v>520</v>
      </c>
      <c r="B88" s="665" t="s">
        <v>521</v>
      </c>
      <c r="C88" s="666" t="s">
        <v>530</v>
      </c>
      <c r="D88" s="667" t="s">
        <v>3521</v>
      </c>
      <c r="E88" s="666" t="s">
        <v>536</v>
      </c>
      <c r="F88" s="667" t="s">
        <v>3523</v>
      </c>
      <c r="G88" s="666" t="s">
        <v>600</v>
      </c>
      <c r="H88" s="666" t="s">
        <v>837</v>
      </c>
      <c r="I88" s="666" t="s">
        <v>838</v>
      </c>
      <c r="J88" s="666" t="s">
        <v>736</v>
      </c>
      <c r="K88" s="666" t="s">
        <v>839</v>
      </c>
      <c r="L88" s="668">
        <v>157.71000043631051</v>
      </c>
      <c r="M88" s="668">
        <v>18</v>
      </c>
      <c r="N88" s="669">
        <v>2838.7800078535893</v>
      </c>
    </row>
    <row r="89" spans="1:14" ht="14.4" customHeight="1" x14ac:dyDescent="0.3">
      <c r="A89" s="664" t="s">
        <v>520</v>
      </c>
      <c r="B89" s="665" t="s">
        <v>521</v>
      </c>
      <c r="C89" s="666" t="s">
        <v>530</v>
      </c>
      <c r="D89" s="667" t="s">
        <v>3521</v>
      </c>
      <c r="E89" s="666" t="s">
        <v>536</v>
      </c>
      <c r="F89" s="667" t="s">
        <v>3523</v>
      </c>
      <c r="G89" s="666" t="s">
        <v>600</v>
      </c>
      <c r="H89" s="666" t="s">
        <v>840</v>
      </c>
      <c r="I89" s="666" t="s">
        <v>841</v>
      </c>
      <c r="J89" s="666" t="s">
        <v>842</v>
      </c>
      <c r="K89" s="666" t="s">
        <v>843</v>
      </c>
      <c r="L89" s="668">
        <v>55.249656665687461</v>
      </c>
      <c r="M89" s="668">
        <v>3</v>
      </c>
      <c r="N89" s="669">
        <v>165.74896999706237</v>
      </c>
    </row>
    <row r="90" spans="1:14" ht="14.4" customHeight="1" x14ac:dyDescent="0.3">
      <c r="A90" s="664" t="s">
        <v>520</v>
      </c>
      <c r="B90" s="665" t="s">
        <v>521</v>
      </c>
      <c r="C90" s="666" t="s">
        <v>530</v>
      </c>
      <c r="D90" s="667" t="s">
        <v>3521</v>
      </c>
      <c r="E90" s="666" t="s">
        <v>536</v>
      </c>
      <c r="F90" s="667" t="s">
        <v>3523</v>
      </c>
      <c r="G90" s="666" t="s">
        <v>600</v>
      </c>
      <c r="H90" s="666" t="s">
        <v>844</v>
      </c>
      <c r="I90" s="666" t="s">
        <v>845</v>
      </c>
      <c r="J90" s="666" t="s">
        <v>846</v>
      </c>
      <c r="K90" s="666" t="s">
        <v>847</v>
      </c>
      <c r="L90" s="668">
        <v>211.61002098665247</v>
      </c>
      <c r="M90" s="668">
        <v>13</v>
      </c>
      <c r="N90" s="669">
        <v>2750.930272826482</v>
      </c>
    </row>
    <row r="91" spans="1:14" ht="14.4" customHeight="1" x14ac:dyDescent="0.3">
      <c r="A91" s="664" t="s">
        <v>520</v>
      </c>
      <c r="B91" s="665" t="s">
        <v>521</v>
      </c>
      <c r="C91" s="666" t="s">
        <v>530</v>
      </c>
      <c r="D91" s="667" t="s">
        <v>3521</v>
      </c>
      <c r="E91" s="666" t="s">
        <v>536</v>
      </c>
      <c r="F91" s="667" t="s">
        <v>3523</v>
      </c>
      <c r="G91" s="666" t="s">
        <v>600</v>
      </c>
      <c r="H91" s="666" t="s">
        <v>848</v>
      </c>
      <c r="I91" s="666" t="s">
        <v>849</v>
      </c>
      <c r="J91" s="666" t="s">
        <v>850</v>
      </c>
      <c r="K91" s="666" t="s">
        <v>851</v>
      </c>
      <c r="L91" s="668">
        <v>20.130001633278891</v>
      </c>
      <c r="M91" s="668">
        <v>18</v>
      </c>
      <c r="N91" s="669">
        <v>362.34002939902001</v>
      </c>
    </row>
    <row r="92" spans="1:14" ht="14.4" customHeight="1" x14ac:dyDescent="0.3">
      <c r="A92" s="664" t="s">
        <v>520</v>
      </c>
      <c r="B92" s="665" t="s">
        <v>521</v>
      </c>
      <c r="C92" s="666" t="s">
        <v>530</v>
      </c>
      <c r="D92" s="667" t="s">
        <v>3521</v>
      </c>
      <c r="E92" s="666" t="s">
        <v>536</v>
      </c>
      <c r="F92" s="667" t="s">
        <v>3523</v>
      </c>
      <c r="G92" s="666" t="s">
        <v>600</v>
      </c>
      <c r="H92" s="666" t="s">
        <v>852</v>
      </c>
      <c r="I92" s="666" t="s">
        <v>853</v>
      </c>
      <c r="J92" s="666" t="s">
        <v>854</v>
      </c>
      <c r="K92" s="666" t="s">
        <v>855</v>
      </c>
      <c r="L92" s="668">
        <v>32.260179386993734</v>
      </c>
      <c r="M92" s="668">
        <v>21</v>
      </c>
      <c r="N92" s="669">
        <v>677.46376712686845</v>
      </c>
    </row>
    <row r="93" spans="1:14" ht="14.4" customHeight="1" x14ac:dyDescent="0.3">
      <c r="A93" s="664" t="s">
        <v>520</v>
      </c>
      <c r="B93" s="665" t="s">
        <v>521</v>
      </c>
      <c r="C93" s="666" t="s">
        <v>530</v>
      </c>
      <c r="D93" s="667" t="s">
        <v>3521</v>
      </c>
      <c r="E93" s="666" t="s">
        <v>536</v>
      </c>
      <c r="F93" s="667" t="s">
        <v>3523</v>
      </c>
      <c r="G93" s="666" t="s">
        <v>600</v>
      </c>
      <c r="H93" s="666" t="s">
        <v>856</v>
      </c>
      <c r="I93" s="666" t="s">
        <v>857</v>
      </c>
      <c r="J93" s="666" t="s">
        <v>858</v>
      </c>
      <c r="K93" s="666" t="s">
        <v>859</v>
      </c>
      <c r="L93" s="668">
        <v>29.999968551861912</v>
      </c>
      <c r="M93" s="668">
        <v>19</v>
      </c>
      <c r="N93" s="669">
        <v>569.99940248537632</v>
      </c>
    </row>
    <row r="94" spans="1:14" ht="14.4" customHeight="1" x14ac:dyDescent="0.3">
      <c r="A94" s="664" t="s">
        <v>520</v>
      </c>
      <c r="B94" s="665" t="s">
        <v>521</v>
      </c>
      <c r="C94" s="666" t="s">
        <v>530</v>
      </c>
      <c r="D94" s="667" t="s">
        <v>3521</v>
      </c>
      <c r="E94" s="666" t="s">
        <v>536</v>
      </c>
      <c r="F94" s="667" t="s">
        <v>3523</v>
      </c>
      <c r="G94" s="666" t="s">
        <v>600</v>
      </c>
      <c r="H94" s="666" t="s">
        <v>860</v>
      </c>
      <c r="I94" s="666" t="s">
        <v>861</v>
      </c>
      <c r="J94" s="666" t="s">
        <v>846</v>
      </c>
      <c r="K94" s="666" t="s">
        <v>862</v>
      </c>
      <c r="L94" s="668">
        <v>73.789941570848811</v>
      </c>
      <c r="M94" s="668">
        <v>27</v>
      </c>
      <c r="N94" s="669">
        <v>1992.3284224129179</v>
      </c>
    </row>
    <row r="95" spans="1:14" ht="14.4" customHeight="1" x14ac:dyDescent="0.3">
      <c r="A95" s="664" t="s">
        <v>520</v>
      </c>
      <c r="B95" s="665" t="s">
        <v>521</v>
      </c>
      <c r="C95" s="666" t="s">
        <v>530</v>
      </c>
      <c r="D95" s="667" t="s">
        <v>3521</v>
      </c>
      <c r="E95" s="666" t="s">
        <v>536</v>
      </c>
      <c r="F95" s="667" t="s">
        <v>3523</v>
      </c>
      <c r="G95" s="666" t="s">
        <v>600</v>
      </c>
      <c r="H95" s="666" t="s">
        <v>863</v>
      </c>
      <c r="I95" s="666" t="s">
        <v>864</v>
      </c>
      <c r="J95" s="666" t="s">
        <v>865</v>
      </c>
      <c r="K95" s="666" t="s">
        <v>866</v>
      </c>
      <c r="L95" s="668">
        <v>108.39029608848509</v>
      </c>
      <c r="M95" s="668">
        <v>19</v>
      </c>
      <c r="N95" s="669">
        <v>2059.4156256812166</v>
      </c>
    </row>
    <row r="96" spans="1:14" ht="14.4" customHeight="1" x14ac:dyDescent="0.3">
      <c r="A96" s="664" t="s">
        <v>520</v>
      </c>
      <c r="B96" s="665" t="s">
        <v>521</v>
      </c>
      <c r="C96" s="666" t="s">
        <v>530</v>
      </c>
      <c r="D96" s="667" t="s">
        <v>3521</v>
      </c>
      <c r="E96" s="666" t="s">
        <v>536</v>
      </c>
      <c r="F96" s="667" t="s">
        <v>3523</v>
      </c>
      <c r="G96" s="666" t="s">
        <v>600</v>
      </c>
      <c r="H96" s="666" t="s">
        <v>867</v>
      </c>
      <c r="I96" s="666" t="s">
        <v>868</v>
      </c>
      <c r="J96" s="666" t="s">
        <v>869</v>
      </c>
      <c r="K96" s="666" t="s">
        <v>870</v>
      </c>
      <c r="L96" s="668">
        <v>87.48</v>
      </c>
      <c r="M96" s="668">
        <v>1</v>
      </c>
      <c r="N96" s="669">
        <v>87.48</v>
      </c>
    </row>
    <row r="97" spans="1:14" ht="14.4" customHeight="1" x14ac:dyDescent="0.3">
      <c r="A97" s="664" t="s">
        <v>520</v>
      </c>
      <c r="B97" s="665" t="s">
        <v>521</v>
      </c>
      <c r="C97" s="666" t="s">
        <v>530</v>
      </c>
      <c r="D97" s="667" t="s">
        <v>3521</v>
      </c>
      <c r="E97" s="666" t="s">
        <v>536</v>
      </c>
      <c r="F97" s="667" t="s">
        <v>3523</v>
      </c>
      <c r="G97" s="666" t="s">
        <v>600</v>
      </c>
      <c r="H97" s="666" t="s">
        <v>871</v>
      </c>
      <c r="I97" s="666" t="s">
        <v>872</v>
      </c>
      <c r="J97" s="666" t="s">
        <v>873</v>
      </c>
      <c r="K97" s="666" t="s">
        <v>743</v>
      </c>
      <c r="L97" s="668">
        <v>578.78178155723253</v>
      </c>
      <c r="M97" s="668">
        <v>6</v>
      </c>
      <c r="N97" s="669">
        <v>3472.6906893433952</v>
      </c>
    </row>
    <row r="98" spans="1:14" ht="14.4" customHeight="1" x14ac:dyDescent="0.3">
      <c r="A98" s="664" t="s">
        <v>520</v>
      </c>
      <c r="B98" s="665" t="s">
        <v>521</v>
      </c>
      <c r="C98" s="666" t="s">
        <v>530</v>
      </c>
      <c r="D98" s="667" t="s">
        <v>3521</v>
      </c>
      <c r="E98" s="666" t="s">
        <v>536</v>
      </c>
      <c r="F98" s="667" t="s">
        <v>3523</v>
      </c>
      <c r="G98" s="666" t="s">
        <v>600</v>
      </c>
      <c r="H98" s="666" t="s">
        <v>874</v>
      </c>
      <c r="I98" s="666" t="s">
        <v>875</v>
      </c>
      <c r="J98" s="666" t="s">
        <v>617</v>
      </c>
      <c r="K98" s="666" t="s">
        <v>876</v>
      </c>
      <c r="L98" s="668">
        <v>103.36099939096343</v>
      </c>
      <c r="M98" s="668">
        <v>14</v>
      </c>
      <c r="N98" s="669">
        <v>1447.0539914734879</v>
      </c>
    </row>
    <row r="99" spans="1:14" ht="14.4" customHeight="1" x14ac:dyDescent="0.3">
      <c r="A99" s="664" t="s">
        <v>520</v>
      </c>
      <c r="B99" s="665" t="s">
        <v>521</v>
      </c>
      <c r="C99" s="666" t="s">
        <v>530</v>
      </c>
      <c r="D99" s="667" t="s">
        <v>3521</v>
      </c>
      <c r="E99" s="666" t="s">
        <v>536</v>
      </c>
      <c r="F99" s="667" t="s">
        <v>3523</v>
      </c>
      <c r="G99" s="666" t="s">
        <v>600</v>
      </c>
      <c r="H99" s="666" t="s">
        <v>877</v>
      </c>
      <c r="I99" s="666" t="s">
        <v>877</v>
      </c>
      <c r="J99" s="666" t="s">
        <v>878</v>
      </c>
      <c r="K99" s="666" t="s">
        <v>879</v>
      </c>
      <c r="L99" s="668">
        <v>67.399999999999977</v>
      </c>
      <c r="M99" s="668">
        <v>2</v>
      </c>
      <c r="N99" s="669">
        <v>134.79999999999995</v>
      </c>
    </row>
    <row r="100" spans="1:14" ht="14.4" customHeight="1" x14ac:dyDescent="0.3">
      <c r="A100" s="664" t="s">
        <v>520</v>
      </c>
      <c r="B100" s="665" t="s">
        <v>521</v>
      </c>
      <c r="C100" s="666" t="s">
        <v>530</v>
      </c>
      <c r="D100" s="667" t="s">
        <v>3521</v>
      </c>
      <c r="E100" s="666" t="s">
        <v>536</v>
      </c>
      <c r="F100" s="667" t="s">
        <v>3523</v>
      </c>
      <c r="G100" s="666" t="s">
        <v>600</v>
      </c>
      <c r="H100" s="666" t="s">
        <v>880</v>
      </c>
      <c r="I100" s="666" t="s">
        <v>881</v>
      </c>
      <c r="J100" s="666" t="s">
        <v>882</v>
      </c>
      <c r="K100" s="666" t="s">
        <v>883</v>
      </c>
      <c r="L100" s="668">
        <v>84.23984392790382</v>
      </c>
      <c r="M100" s="668">
        <v>1</v>
      </c>
      <c r="N100" s="669">
        <v>84.23984392790382</v>
      </c>
    </row>
    <row r="101" spans="1:14" ht="14.4" customHeight="1" x14ac:dyDescent="0.3">
      <c r="A101" s="664" t="s">
        <v>520</v>
      </c>
      <c r="B101" s="665" t="s">
        <v>521</v>
      </c>
      <c r="C101" s="666" t="s">
        <v>530</v>
      </c>
      <c r="D101" s="667" t="s">
        <v>3521</v>
      </c>
      <c r="E101" s="666" t="s">
        <v>536</v>
      </c>
      <c r="F101" s="667" t="s">
        <v>3523</v>
      </c>
      <c r="G101" s="666" t="s">
        <v>600</v>
      </c>
      <c r="H101" s="666" t="s">
        <v>884</v>
      </c>
      <c r="I101" s="666" t="s">
        <v>885</v>
      </c>
      <c r="J101" s="666" t="s">
        <v>886</v>
      </c>
      <c r="K101" s="666" t="s">
        <v>887</v>
      </c>
      <c r="L101" s="668">
        <v>89.449999999999989</v>
      </c>
      <c r="M101" s="668">
        <v>2</v>
      </c>
      <c r="N101" s="669">
        <v>178.89999999999998</v>
      </c>
    </row>
    <row r="102" spans="1:14" ht="14.4" customHeight="1" x14ac:dyDescent="0.3">
      <c r="A102" s="664" t="s">
        <v>520</v>
      </c>
      <c r="B102" s="665" t="s">
        <v>521</v>
      </c>
      <c r="C102" s="666" t="s">
        <v>530</v>
      </c>
      <c r="D102" s="667" t="s">
        <v>3521</v>
      </c>
      <c r="E102" s="666" t="s">
        <v>536</v>
      </c>
      <c r="F102" s="667" t="s">
        <v>3523</v>
      </c>
      <c r="G102" s="666" t="s">
        <v>600</v>
      </c>
      <c r="H102" s="666" t="s">
        <v>888</v>
      </c>
      <c r="I102" s="666" t="s">
        <v>889</v>
      </c>
      <c r="J102" s="666" t="s">
        <v>890</v>
      </c>
      <c r="K102" s="666" t="s">
        <v>891</v>
      </c>
      <c r="L102" s="668">
        <v>250.38625000000002</v>
      </c>
      <c r="M102" s="668">
        <v>8</v>
      </c>
      <c r="N102" s="669">
        <v>2003.0900000000001</v>
      </c>
    </row>
    <row r="103" spans="1:14" ht="14.4" customHeight="1" x14ac:dyDescent="0.3">
      <c r="A103" s="664" t="s">
        <v>520</v>
      </c>
      <c r="B103" s="665" t="s">
        <v>521</v>
      </c>
      <c r="C103" s="666" t="s">
        <v>530</v>
      </c>
      <c r="D103" s="667" t="s">
        <v>3521</v>
      </c>
      <c r="E103" s="666" t="s">
        <v>536</v>
      </c>
      <c r="F103" s="667" t="s">
        <v>3523</v>
      </c>
      <c r="G103" s="666" t="s">
        <v>600</v>
      </c>
      <c r="H103" s="666" t="s">
        <v>892</v>
      </c>
      <c r="I103" s="666" t="s">
        <v>893</v>
      </c>
      <c r="J103" s="666" t="s">
        <v>894</v>
      </c>
      <c r="K103" s="666" t="s">
        <v>895</v>
      </c>
      <c r="L103" s="668">
        <v>85.543333333333351</v>
      </c>
      <c r="M103" s="668">
        <v>3</v>
      </c>
      <c r="N103" s="669">
        <v>256.63000000000005</v>
      </c>
    </row>
    <row r="104" spans="1:14" ht="14.4" customHeight="1" x14ac:dyDescent="0.3">
      <c r="A104" s="664" t="s">
        <v>520</v>
      </c>
      <c r="B104" s="665" t="s">
        <v>521</v>
      </c>
      <c r="C104" s="666" t="s">
        <v>530</v>
      </c>
      <c r="D104" s="667" t="s">
        <v>3521</v>
      </c>
      <c r="E104" s="666" t="s">
        <v>536</v>
      </c>
      <c r="F104" s="667" t="s">
        <v>3523</v>
      </c>
      <c r="G104" s="666" t="s">
        <v>600</v>
      </c>
      <c r="H104" s="666" t="s">
        <v>896</v>
      </c>
      <c r="I104" s="666" t="s">
        <v>897</v>
      </c>
      <c r="J104" s="666" t="s">
        <v>898</v>
      </c>
      <c r="K104" s="666" t="s">
        <v>899</v>
      </c>
      <c r="L104" s="668">
        <v>55.42307407471732</v>
      </c>
      <c r="M104" s="668">
        <v>78</v>
      </c>
      <c r="N104" s="669">
        <v>4322.9997778279512</v>
      </c>
    </row>
    <row r="105" spans="1:14" ht="14.4" customHeight="1" x14ac:dyDescent="0.3">
      <c r="A105" s="664" t="s">
        <v>520</v>
      </c>
      <c r="B105" s="665" t="s">
        <v>521</v>
      </c>
      <c r="C105" s="666" t="s">
        <v>530</v>
      </c>
      <c r="D105" s="667" t="s">
        <v>3521</v>
      </c>
      <c r="E105" s="666" t="s">
        <v>536</v>
      </c>
      <c r="F105" s="667" t="s">
        <v>3523</v>
      </c>
      <c r="G105" s="666" t="s">
        <v>600</v>
      </c>
      <c r="H105" s="666" t="s">
        <v>900</v>
      </c>
      <c r="I105" s="666" t="s">
        <v>901</v>
      </c>
      <c r="J105" s="666" t="s">
        <v>902</v>
      </c>
      <c r="K105" s="666" t="s">
        <v>903</v>
      </c>
      <c r="L105" s="668">
        <v>56.489959554566376</v>
      </c>
      <c r="M105" s="668">
        <v>9</v>
      </c>
      <c r="N105" s="669">
        <v>508.40963599109739</v>
      </c>
    </row>
    <row r="106" spans="1:14" ht="14.4" customHeight="1" x14ac:dyDescent="0.3">
      <c r="A106" s="664" t="s">
        <v>520</v>
      </c>
      <c r="B106" s="665" t="s">
        <v>521</v>
      </c>
      <c r="C106" s="666" t="s">
        <v>530</v>
      </c>
      <c r="D106" s="667" t="s">
        <v>3521</v>
      </c>
      <c r="E106" s="666" t="s">
        <v>536</v>
      </c>
      <c r="F106" s="667" t="s">
        <v>3523</v>
      </c>
      <c r="G106" s="666" t="s">
        <v>600</v>
      </c>
      <c r="H106" s="666" t="s">
        <v>904</v>
      </c>
      <c r="I106" s="666" t="s">
        <v>905</v>
      </c>
      <c r="J106" s="666" t="s">
        <v>906</v>
      </c>
      <c r="K106" s="666" t="s">
        <v>907</v>
      </c>
      <c r="L106" s="668">
        <v>51.100000000000044</v>
      </c>
      <c r="M106" s="668">
        <v>2</v>
      </c>
      <c r="N106" s="669">
        <v>102.20000000000009</v>
      </c>
    </row>
    <row r="107" spans="1:14" ht="14.4" customHeight="1" x14ac:dyDescent="0.3">
      <c r="A107" s="664" t="s">
        <v>520</v>
      </c>
      <c r="B107" s="665" t="s">
        <v>521</v>
      </c>
      <c r="C107" s="666" t="s">
        <v>530</v>
      </c>
      <c r="D107" s="667" t="s">
        <v>3521</v>
      </c>
      <c r="E107" s="666" t="s">
        <v>536</v>
      </c>
      <c r="F107" s="667" t="s">
        <v>3523</v>
      </c>
      <c r="G107" s="666" t="s">
        <v>600</v>
      </c>
      <c r="H107" s="666" t="s">
        <v>908</v>
      </c>
      <c r="I107" s="666" t="s">
        <v>909</v>
      </c>
      <c r="J107" s="666" t="s">
        <v>910</v>
      </c>
      <c r="K107" s="666" t="s">
        <v>911</v>
      </c>
      <c r="L107" s="668">
        <v>71.17000000000003</v>
      </c>
      <c r="M107" s="668">
        <v>1</v>
      </c>
      <c r="N107" s="669">
        <v>71.17000000000003</v>
      </c>
    </row>
    <row r="108" spans="1:14" ht="14.4" customHeight="1" x14ac:dyDescent="0.3">
      <c r="A108" s="664" t="s">
        <v>520</v>
      </c>
      <c r="B108" s="665" t="s">
        <v>521</v>
      </c>
      <c r="C108" s="666" t="s">
        <v>530</v>
      </c>
      <c r="D108" s="667" t="s">
        <v>3521</v>
      </c>
      <c r="E108" s="666" t="s">
        <v>536</v>
      </c>
      <c r="F108" s="667" t="s">
        <v>3523</v>
      </c>
      <c r="G108" s="666" t="s">
        <v>600</v>
      </c>
      <c r="H108" s="666" t="s">
        <v>912</v>
      </c>
      <c r="I108" s="666" t="s">
        <v>913</v>
      </c>
      <c r="J108" s="666" t="s">
        <v>914</v>
      </c>
      <c r="K108" s="666" t="s">
        <v>915</v>
      </c>
      <c r="L108" s="668">
        <v>299.00200000000001</v>
      </c>
      <c r="M108" s="668">
        <v>2</v>
      </c>
      <c r="N108" s="669">
        <v>598.00400000000002</v>
      </c>
    </row>
    <row r="109" spans="1:14" ht="14.4" customHeight="1" x14ac:dyDescent="0.3">
      <c r="A109" s="664" t="s">
        <v>520</v>
      </c>
      <c r="B109" s="665" t="s">
        <v>521</v>
      </c>
      <c r="C109" s="666" t="s">
        <v>530</v>
      </c>
      <c r="D109" s="667" t="s">
        <v>3521</v>
      </c>
      <c r="E109" s="666" t="s">
        <v>536</v>
      </c>
      <c r="F109" s="667" t="s">
        <v>3523</v>
      </c>
      <c r="G109" s="666" t="s">
        <v>600</v>
      </c>
      <c r="H109" s="666" t="s">
        <v>916</v>
      </c>
      <c r="I109" s="666" t="s">
        <v>917</v>
      </c>
      <c r="J109" s="666" t="s">
        <v>918</v>
      </c>
      <c r="K109" s="666" t="s">
        <v>919</v>
      </c>
      <c r="L109" s="668">
        <v>158.78600000000003</v>
      </c>
      <c r="M109" s="668">
        <v>10</v>
      </c>
      <c r="N109" s="669">
        <v>1587.8600000000004</v>
      </c>
    </row>
    <row r="110" spans="1:14" ht="14.4" customHeight="1" x14ac:dyDescent="0.3">
      <c r="A110" s="664" t="s">
        <v>520</v>
      </c>
      <c r="B110" s="665" t="s">
        <v>521</v>
      </c>
      <c r="C110" s="666" t="s">
        <v>530</v>
      </c>
      <c r="D110" s="667" t="s">
        <v>3521</v>
      </c>
      <c r="E110" s="666" t="s">
        <v>536</v>
      </c>
      <c r="F110" s="667" t="s">
        <v>3523</v>
      </c>
      <c r="G110" s="666" t="s">
        <v>600</v>
      </c>
      <c r="H110" s="666" t="s">
        <v>920</v>
      </c>
      <c r="I110" s="666" t="s">
        <v>921</v>
      </c>
      <c r="J110" s="666" t="s">
        <v>922</v>
      </c>
      <c r="K110" s="666" t="s">
        <v>923</v>
      </c>
      <c r="L110" s="668">
        <v>38.979942583357428</v>
      </c>
      <c r="M110" s="668">
        <v>11</v>
      </c>
      <c r="N110" s="669">
        <v>428.77936841693173</v>
      </c>
    </row>
    <row r="111" spans="1:14" ht="14.4" customHeight="1" x14ac:dyDescent="0.3">
      <c r="A111" s="664" t="s">
        <v>520</v>
      </c>
      <c r="B111" s="665" t="s">
        <v>521</v>
      </c>
      <c r="C111" s="666" t="s">
        <v>530</v>
      </c>
      <c r="D111" s="667" t="s">
        <v>3521</v>
      </c>
      <c r="E111" s="666" t="s">
        <v>536</v>
      </c>
      <c r="F111" s="667" t="s">
        <v>3523</v>
      </c>
      <c r="G111" s="666" t="s">
        <v>600</v>
      </c>
      <c r="H111" s="666" t="s">
        <v>924</v>
      </c>
      <c r="I111" s="666" t="s">
        <v>925</v>
      </c>
      <c r="J111" s="666" t="s">
        <v>926</v>
      </c>
      <c r="K111" s="666" t="s">
        <v>927</v>
      </c>
      <c r="L111" s="668">
        <v>178.31999999999996</v>
      </c>
      <c r="M111" s="668">
        <v>3</v>
      </c>
      <c r="N111" s="669">
        <v>534.95999999999992</v>
      </c>
    </row>
    <row r="112" spans="1:14" ht="14.4" customHeight="1" x14ac:dyDescent="0.3">
      <c r="A112" s="664" t="s">
        <v>520</v>
      </c>
      <c r="B112" s="665" t="s">
        <v>521</v>
      </c>
      <c r="C112" s="666" t="s">
        <v>530</v>
      </c>
      <c r="D112" s="667" t="s">
        <v>3521</v>
      </c>
      <c r="E112" s="666" t="s">
        <v>536</v>
      </c>
      <c r="F112" s="667" t="s">
        <v>3523</v>
      </c>
      <c r="G112" s="666" t="s">
        <v>600</v>
      </c>
      <c r="H112" s="666" t="s">
        <v>928</v>
      </c>
      <c r="I112" s="666" t="s">
        <v>929</v>
      </c>
      <c r="J112" s="666" t="s">
        <v>754</v>
      </c>
      <c r="K112" s="666" t="s">
        <v>930</v>
      </c>
      <c r="L112" s="668">
        <v>44.984161778585005</v>
      </c>
      <c r="M112" s="668">
        <v>551</v>
      </c>
      <c r="N112" s="669">
        <v>24786.273140000339</v>
      </c>
    </row>
    <row r="113" spans="1:14" ht="14.4" customHeight="1" x14ac:dyDescent="0.3">
      <c r="A113" s="664" t="s">
        <v>520</v>
      </c>
      <c r="B113" s="665" t="s">
        <v>521</v>
      </c>
      <c r="C113" s="666" t="s">
        <v>530</v>
      </c>
      <c r="D113" s="667" t="s">
        <v>3521</v>
      </c>
      <c r="E113" s="666" t="s">
        <v>536</v>
      </c>
      <c r="F113" s="667" t="s">
        <v>3523</v>
      </c>
      <c r="G113" s="666" t="s">
        <v>600</v>
      </c>
      <c r="H113" s="666" t="s">
        <v>931</v>
      </c>
      <c r="I113" s="666" t="s">
        <v>932</v>
      </c>
      <c r="J113" s="666" t="s">
        <v>933</v>
      </c>
      <c r="K113" s="666" t="s">
        <v>934</v>
      </c>
      <c r="L113" s="668">
        <v>33.330141534955402</v>
      </c>
      <c r="M113" s="668">
        <v>4</v>
      </c>
      <c r="N113" s="669">
        <v>133.32056613982161</v>
      </c>
    </row>
    <row r="114" spans="1:14" ht="14.4" customHeight="1" x14ac:dyDescent="0.3">
      <c r="A114" s="664" t="s">
        <v>520</v>
      </c>
      <c r="B114" s="665" t="s">
        <v>521</v>
      </c>
      <c r="C114" s="666" t="s">
        <v>530</v>
      </c>
      <c r="D114" s="667" t="s">
        <v>3521</v>
      </c>
      <c r="E114" s="666" t="s">
        <v>536</v>
      </c>
      <c r="F114" s="667" t="s">
        <v>3523</v>
      </c>
      <c r="G114" s="666" t="s">
        <v>600</v>
      </c>
      <c r="H114" s="666" t="s">
        <v>935</v>
      </c>
      <c r="I114" s="666" t="s">
        <v>936</v>
      </c>
      <c r="J114" s="666" t="s">
        <v>937</v>
      </c>
      <c r="K114" s="666" t="s">
        <v>938</v>
      </c>
      <c r="L114" s="668">
        <v>73.450029471925902</v>
      </c>
      <c r="M114" s="668">
        <v>5</v>
      </c>
      <c r="N114" s="669">
        <v>367.25014735962952</v>
      </c>
    </row>
    <row r="115" spans="1:14" ht="14.4" customHeight="1" x14ac:dyDescent="0.3">
      <c r="A115" s="664" t="s">
        <v>520</v>
      </c>
      <c r="B115" s="665" t="s">
        <v>521</v>
      </c>
      <c r="C115" s="666" t="s">
        <v>530</v>
      </c>
      <c r="D115" s="667" t="s">
        <v>3521</v>
      </c>
      <c r="E115" s="666" t="s">
        <v>536</v>
      </c>
      <c r="F115" s="667" t="s">
        <v>3523</v>
      </c>
      <c r="G115" s="666" t="s">
        <v>600</v>
      </c>
      <c r="H115" s="666" t="s">
        <v>939</v>
      </c>
      <c r="I115" s="666" t="s">
        <v>940</v>
      </c>
      <c r="J115" s="666" t="s">
        <v>937</v>
      </c>
      <c r="K115" s="666" t="s">
        <v>941</v>
      </c>
      <c r="L115" s="668">
        <v>117.91000000000001</v>
      </c>
      <c r="M115" s="668">
        <v>6</v>
      </c>
      <c r="N115" s="669">
        <v>707.46</v>
      </c>
    </row>
    <row r="116" spans="1:14" ht="14.4" customHeight="1" x14ac:dyDescent="0.3">
      <c r="A116" s="664" t="s">
        <v>520</v>
      </c>
      <c r="B116" s="665" t="s">
        <v>521</v>
      </c>
      <c r="C116" s="666" t="s">
        <v>530</v>
      </c>
      <c r="D116" s="667" t="s">
        <v>3521</v>
      </c>
      <c r="E116" s="666" t="s">
        <v>536</v>
      </c>
      <c r="F116" s="667" t="s">
        <v>3523</v>
      </c>
      <c r="G116" s="666" t="s">
        <v>600</v>
      </c>
      <c r="H116" s="666" t="s">
        <v>942</v>
      </c>
      <c r="I116" s="666" t="s">
        <v>943</v>
      </c>
      <c r="J116" s="666" t="s">
        <v>937</v>
      </c>
      <c r="K116" s="666" t="s">
        <v>944</v>
      </c>
      <c r="L116" s="668">
        <v>207.68</v>
      </c>
      <c r="M116" s="668">
        <v>1</v>
      </c>
      <c r="N116" s="669">
        <v>207.68</v>
      </c>
    </row>
    <row r="117" spans="1:14" ht="14.4" customHeight="1" x14ac:dyDescent="0.3">
      <c r="A117" s="664" t="s">
        <v>520</v>
      </c>
      <c r="B117" s="665" t="s">
        <v>521</v>
      </c>
      <c r="C117" s="666" t="s">
        <v>530</v>
      </c>
      <c r="D117" s="667" t="s">
        <v>3521</v>
      </c>
      <c r="E117" s="666" t="s">
        <v>536</v>
      </c>
      <c r="F117" s="667" t="s">
        <v>3523</v>
      </c>
      <c r="G117" s="666" t="s">
        <v>600</v>
      </c>
      <c r="H117" s="666" t="s">
        <v>945</v>
      </c>
      <c r="I117" s="666" t="s">
        <v>946</v>
      </c>
      <c r="J117" s="666" t="s">
        <v>947</v>
      </c>
      <c r="K117" s="666" t="s">
        <v>948</v>
      </c>
      <c r="L117" s="668">
        <v>88.190000000000012</v>
      </c>
      <c r="M117" s="668">
        <v>5</v>
      </c>
      <c r="N117" s="669">
        <v>440.95000000000005</v>
      </c>
    </row>
    <row r="118" spans="1:14" ht="14.4" customHeight="1" x14ac:dyDescent="0.3">
      <c r="A118" s="664" t="s">
        <v>520</v>
      </c>
      <c r="B118" s="665" t="s">
        <v>521</v>
      </c>
      <c r="C118" s="666" t="s">
        <v>530</v>
      </c>
      <c r="D118" s="667" t="s">
        <v>3521</v>
      </c>
      <c r="E118" s="666" t="s">
        <v>536</v>
      </c>
      <c r="F118" s="667" t="s">
        <v>3523</v>
      </c>
      <c r="G118" s="666" t="s">
        <v>600</v>
      </c>
      <c r="H118" s="666" t="s">
        <v>949</v>
      </c>
      <c r="I118" s="666" t="s">
        <v>950</v>
      </c>
      <c r="J118" s="666" t="s">
        <v>947</v>
      </c>
      <c r="K118" s="666" t="s">
        <v>680</v>
      </c>
      <c r="L118" s="668">
        <v>192.24000000000004</v>
      </c>
      <c r="M118" s="668">
        <v>4</v>
      </c>
      <c r="N118" s="669">
        <v>768.96000000000015</v>
      </c>
    </row>
    <row r="119" spans="1:14" ht="14.4" customHeight="1" x14ac:dyDescent="0.3">
      <c r="A119" s="664" t="s">
        <v>520</v>
      </c>
      <c r="B119" s="665" t="s">
        <v>521</v>
      </c>
      <c r="C119" s="666" t="s">
        <v>530</v>
      </c>
      <c r="D119" s="667" t="s">
        <v>3521</v>
      </c>
      <c r="E119" s="666" t="s">
        <v>536</v>
      </c>
      <c r="F119" s="667" t="s">
        <v>3523</v>
      </c>
      <c r="G119" s="666" t="s">
        <v>600</v>
      </c>
      <c r="H119" s="666" t="s">
        <v>951</v>
      </c>
      <c r="I119" s="666" t="s">
        <v>952</v>
      </c>
      <c r="J119" s="666" t="s">
        <v>953</v>
      </c>
      <c r="K119" s="666" t="s">
        <v>954</v>
      </c>
      <c r="L119" s="668">
        <v>61.859697391802037</v>
      </c>
      <c r="M119" s="668">
        <v>7</v>
      </c>
      <c r="N119" s="669">
        <v>433.01788174261424</v>
      </c>
    </row>
    <row r="120" spans="1:14" ht="14.4" customHeight="1" x14ac:dyDescent="0.3">
      <c r="A120" s="664" t="s">
        <v>520</v>
      </c>
      <c r="B120" s="665" t="s">
        <v>521</v>
      </c>
      <c r="C120" s="666" t="s">
        <v>530</v>
      </c>
      <c r="D120" s="667" t="s">
        <v>3521</v>
      </c>
      <c r="E120" s="666" t="s">
        <v>536</v>
      </c>
      <c r="F120" s="667" t="s">
        <v>3523</v>
      </c>
      <c r="G120" s="666" t="s">
        <v>600</v>
      </c>
      <c r="H120" s="666" t="s">
        <v>955</v>
      </c>
      <c r="I120" s="666" t="s">
        <v>956</v>
      </c>
      <c r="J120" s="666" t="s">
        <v>957</v>
      </c>
      <c r="K120" s="666" t="s">
        <v>958</v>
      </c>
      <c r="L120" s="668">
        <v>73.373495401901053</v>
      </c>
      <c r="M120" s="668">
        <v>3</v>
      </c>
      <c r="N120" s="669">
        <v>220.12048620570317</v>
      </c>
    </row>
    <row r="121" spans="1:14" ht="14.4" customHeight="1" x14ac:dyDescent="0.3">
      <c r="A121" s="664" t="s">
        <v>520</v>
      </c>
      <c r="B121" s="665" t="s">
        <v>521</v>
      </c>
      <c r="C121" s="666" t="s">
        <v>530</v>
      </c>
      <c r="D121" s="667" t="s">
        <v>3521</v>
      </c>
      <c r="E121" s="666" t="s">
        <v>536</v>
      </c>
      <c r="F121" s="667" t="s">
        <v>3523</v>
      </c>
      <c r="G121" s="666" t="s">
        <v>600</v>
      </c>
      <c r="H121" s="666" t="s">
        <v>959</v>
      </c>
      <c r="I121" s="666" t="s">
        <v>960</v>
      </c>
      <c r="J121" s="666" t="s">
        <v>961</v>
      </c>
      <c r="K121" s="666" t="s">
        <v>962</v>
      </c>
      <c r="L121" s="668">
        <v>98.378795197444788</v>
      </c>
      <c r="M121" s="668">
        <v>9</v>
      </c>
      <c r="N121" s="669">
        <v>885.40915677700309</v>
      </c>
    </row>
    <row r="122" spans="1:14" ht="14.4" customHeight="1" x14ac:dyDescent="0.3">
      <c r="A122" s="664" t="s">
        <v>520</v>
      </c>
      <c r="B122" s="665" t="s">
        <v>521</v>
      </c>
      <c r="C122" s="666" t="s">
        <v>530</v>
      </c>
      <c r="D122" s="667" t="s">
        <v>3521</v>
      </c>
      <c r="E122" s="666" t="s">
        <v>536</v>
      </c>
      <c r="F122" s="667" t="s">
        <v>3523</v>
      </c>
      <c r="G122" s="666" t="s">
        <v>600</v>
      </c>
      <c r="H122" s="666" t="s">
        <v>963</v>
      </c>
      <c r="I122" s="666" t="s">
        <v>964</v>
      </c>
      <c r="J122" s="666" t="s">
        <v>965</v>
      </c>
      <c r="K122" s="666" t="s">
        <v>966</v>
      </c>
      <c r="L122" s="668">
        <v>64.476666666666674</v>
      </c>
      <c r="M122" s="668">
        <v>9</v>
      </c>
      <c r="N122" s="669">
        <v>580.29000000000008</v>
      </c>
    </row>
    <row r="123" spans="1:14" ht="14.4" customHeight="1" x14ac:dyDescent="0.3">
      <c r="A123" s="664" t="s">
        <v>520</v>
      </c>
      <c r="B123" s="665" t="s">
        <v>521</v>
      </c>
      <c r="C123" s="666" t="s">
        <v>530</v>
      </c>
      <c r="D123" s="667" t="s">
        <v>3521</v>
      </c>
      <c r="E123" s="666" t="s">
        <v>536</v>
      </c>
      <c r="F123" s="667" t="s">
        <v>3523</v>
      </c>
      <c r="G123" s="666" t="s">
        <v>600</v>
      </c>
      <c r="H123" s="666" t="s">
        <v>967</v>
      </c>
      <c r="I123" s="666" t="s">
        <v>968</v>
      </c>
      <c r="J123" s="666" t="s">
        <v>969</v>
      </c>
      <c r="K123" s="666" t="s">
        <v>970</v>
      </c>
      <c r="L123" s="668">
        <v>74.219999999999985</v>
      </c>
      <c r="M123" s="668">
        <v>12</v>
      </c>
      <c r="N123" s="669">
        <v>890.63999999999987</v>
      </c>
    </row>
    <row r="124" spans="1:14" ht="14.4" customHeight="1" x14ac:dyDescent="0.3">
      <c r="A124" s="664" t="s">
        <v>520</v>
      </c>
      <c r="B124" s="665" t="s">
        <v>521</v>
      </c>
      <c r="C124" s="666" t="s">
        <v>530</v>
      </c>
      <c r="D124" s="667" t="s">
        <v>3521</v>
      </c>
      <c r="E124" s="666" t="s">
        <v>536</v>
      </c>
      <c r="F124" s="667" t="s">
        <v>3523</v>
      </c>
      <c r="G124" s="666" t="s">
        <v>600</v>
      </c>
      <c r="H124" s="666" t="s">
        <v>971</v>
      </c>
      <c r="I124" s="666" t="s">
        <v>972</v>
      </c>
      <c r="J124" s="666" t="s">
        <v>973</v>
      </c>
      <c r="K124" s="666" t="s">
        <v>974</v>
      </c>
      <c r="L124" s="668">
        <v>95.769999999999982</v>
      </c>
      <c r="M124" s="668">
        <v>16</v>
      </c>
      <c r="N124" s="669">
        <v>1532.3199999999997</v>
      </c>
    </row>
    <row r="125" spans="1:14" ht="14.4" customHeight="1" x14ac:dyDescent="0.3">
      <c r="A125" s="664" t="s">
        <v>520</v>
      </c>
      <c r="B125" s="665" t="s">
        <v>521</v>
      </c>
      <c r="C125" s="666" t="s">
        <v>530</v>
      </c>
      <c r="D125" s="667" t="s">
        <v>3521</v>
      </c>
      <c r="E125" s="666" t="s">
        <v>536</v>
      </c>
      <c r="F125" s="667" t="s">
        <v>3523</v>
      </c>
      <c r="G125" s="666" t="s">
        <v>600</v>
      </c>
      <c r="H125" s="666" t="s">
        <v>975</v>
      </c>
      <c r="I125" s="666" t="s">
        <v>976</v>
      </c>
      <c r="J125" s="666" t="s">
        <v>977</v>
      </c>
      <c r="K125" s="666"/>
      <c r="L125" s="668">
        <v>203.85105263157897</v>
      </c>
      <c r="M125" s="668">
        <v>19</v>
      </c>
      <c r="N125" s="669">
        <v>3873.1700000000005</v>
      </c>
    </row>
    <row r="126" spans="1:14" ht="14.4" customHeight="1" x14ac:dyDescent="0.3">
      <c r="A126" s="664" t="s">
        <v>520</v>
      </c>
      <c r="B126" s="665" t="s">
        <v>521</v>
      </c>
      <c r="C126" s="666" t="s">
        <v>530</v>
      </c>
      <c r="D126" s="667" t="s">
        <v>3521</v>
      </c>
      <c r="E126" s="666" t="s">
        <v>536</v>
      </c>
      <c r="F126" s="667" t="s">
        <v>3523</v>
      </c>
      <c r="G126" s="666" t="s">
        <v>600</v>
      </c>
      <c r="H126" s="666" t="s">
        <v>978</v>
      </c>
      <c r="I126" s="666" t="s">
        <v>979</v>
      </c>
      <c r="J126" s="666" t="s">
        <v>980</v>
      </c>
      <c r="K126" s="666" t="s">
        <v>981</v>
      </c>
      <c r="L126" s="668">
        <v>163.92000000000002</v>
      </c>
      <c r="M126" s="668">
        <v>2</v>
      </c>
      <c r="N126" s="669">
        <v>327.84000000000003</v>
      </c>
    </row>
    <row r="127" spans="1:14" ht="14.4" customHeight="1" x14ac:dyDescent="0.3">
      <c r="A127" s="664" t="s">
        <v>520</v>
      </c>
      <c r="B127" s="665" t="s">
        <v>521</v>
      </c>
      <c r="C127" s="666" t="s">
        <v>530</v>
      </c>
      <c r="D127" s="667" t="s">
        <v>3521</v>
      </c>
      <c r="E127" s="666" t="s">
        <v>536</v>
      </c>
      <c r="F127" s="667" t="s">
        <v>3523</v>
      </c>
      <c r="G127" s="666" t="s">
        <v>600</v>
      </c>
      <c r="H127" s="666" t="s">
        <v>982</v>
      </c>
      <c r="I127" s="666" t="s">
        <v>983</v>
      </c>
      <c r="J127" s="666" t="s">
        <v>984</v>
      </c>
      <c r="K127" s="666" t="s">
        <v>985</v>
      </c>
      <c r="L127" s="668">
        <v>21.1</v>
      </c>
      <c r="M127" s="668">
        <v>4</v>
      </c>
      <c r="N127" s="669">
        <v>84.4</v>
      </c>
    </row>
    <row r="128" spans="1:14" ht="14.4" customHeight="1" x14ac:dyDescent="0.3">
      <c r="A128" s="664" t="s">
        <v>520</v>
      </c>
      <c r="B128" s="665" t="s">
        <v>521</v>
      </c>
      <c r="C128" s="666" t="s">
        <v>530</v>
      </c>
      <c r="D128" s="667" t="s">
        <v>3521</v>
      </c>
      <c r="E128" s="666" t="s">
        <v>536</v>
      </c>
      <c r="F128" s="667" t="s">
        <v>3523</v>
      </c>
      <c r="G128" s="666" t="s">
        <v>600</v>
      </c>
      <c r="H128" s="666" t="s">
        <v>986</v>
      </c>
      <c r="I128" s="666" t="s">
        <v>987</v>
      </c>
      <c r="J128" s="666" t="s">
        <v>984</v>
      </c>
      <c r="K128" s="666" t="s">
        <v>988</v>
      </c>
      <c r="L128" s="668">
        <v>58.930001010882805</v>
      </c>
      <c r="M128" s="668">
        <v>7</v>
      </c>
      <c r="N128" s="669">
        <v>412.51000707617965</v>
      </c>
    </row>
    <row r="129" spans="1:14" ht="14.4" customHeight="1" x14ac:dyDescent="0.3">
      <c r="A129" s="664" t="s">
        <v>520</v>
      </c>
      <c r="B129" s="665" t="s">
        <v>521</v>
      </c>
      <c r="C129" s="666" t="s">
        <v>530</v>
      </c>
      <c r="D129" s="667" t="s">
        <v>3521</v>
      </c>
      <c r="E129" s="666" t="s">
        <v>536</v>
      </c>
      <c r="F129" s="667" t="s">
        <v>3523</v>
      </c>
      <c r="G129" s="666" t="s">
        <v>600</v>
      </c>
      <c r="H129" s="666" t="s">
        <v>989</v>
      </c>
      <c r="I129" s="666" t="s">
        <v>990</v>
      </c>
      <c r="J129" s="666" t="s">
        <v>984</v>
      </c>
      <c r="K129" s="666" t="s">
        <v>991</v>
      </c>
      <c r="L129" s="668">
        <v>68.999851065615573</v>
      </c>
      <c r="M129" s="668">
        <v>10</v>
      </c>
      <c r="N129" s="669">
        <v>689.99851065615576</v>
      </c>
    </row>
    <row r="130" spans="1:14" ht="14.4" customHeight="1" x14ac:dyDescent="0.3">
      <c r="A130" s="664" t="s">
        <v>520</v>
      </c>
      <c r="B130" s="665" t="s">
        <v>521</v>
      </c>
      <c r="C130" s="666" t="s">
        <v>530</v>
      </c>
      <c r="D130" s="667" t="s">
        <v>3521</v>
      </c>
      <c r="E130" s="666" t="s">
        <v>536</v>
      </c>
      <c r="F130" s="667" t="s">
        <v>3523</v>
      </c>
      <c r="G130" s="666" t="s">
        <v>600</v>
      </c>
      <c r="H130" s="666" t="s">
        <v>992</v>
      </c>
      <c r="I130" s="666" t="s">
        <v>993</v>
      </c>
      <c r="J130" s="666" t="s">
        <v>994</v>
      </c>
      <c r="K130" s="666" t="s">
        <v>995</v>
      </c>
      <c r="L130" s="668">
        <v>201.52999999999997</v>
      </c>
      <c r="M130" s="668">
        <v>2</v>
      </c>
      <c r="N130" s="669">
        <v>403.05999999999995</v>
      </c>
    </row>
    <row r="131" spans="1:14" ht="14.4" customHeight="1" x14ac:dyDescent="0.3">
      <c r="A131" s="664" t="s">
        <v>520</v>
      </c>
      <c r="B131" s="665" t="s">
        <v>521</v>
      </c>
      <c r="C131" s="666" t="s">
        <v>530</v>
      </c>
      <c r="D131" s="667" t="s">
        <v>3521</v>
      </c>
      <c r="E131" s="666" t="s">
        <v>536</v>
      </c>
      <c r="F131" s="667" t="s">
        <v>3523</v>
      </c>
      <c r="G131" s="666" t="s">
        <v>600</v>
      </c>
      <c r="H131" s="666" t="s">
        <v>996</v>
      </c>
      <c r="I131" s="666" t="s">
        <v>997</v>
      </c>
      <c r="J131" s="666" t="s">
        <v>998</v>
      </c>
      <c r="K131" s="666" t="s">
        <v>999</v>
      </c>
      <c r="L131" s="668">
        <v>150.49000000000004</v>
      </c>
      <c r="M131" s="668">
        <v>2</v>
      </c>
      <c r="N131" s="669">
        <v>300.98000000000008</v>
      </c>
    </row>
    <row r="132" spans="1:14" ht="14.4" customHeight="1" x14ac:dyDescent="0.3">
      <c r="A132" s="664" t="s">
        <v>520</v>
      </c>
      <c r="B132" s="665" t="s">
        <v>521</v>
      </c>
      <c r="C132" s="666" t="s">
        <v>530</v>
      </c>
      <c r="D132" s="667" t="s">
        <v>3521</v>
      </c>
      <c r="E132" s="666" t="s">
        <v>536</v>
      </c>
      <c r="F132" s="667" t="s">
        <v>3523</v>
      </c>
      <c r="G132" s="666" t="s">
        <v>600</v>
      </c>
      <c r="H132" s="666" t="s">
        <v>1000</v>
      </c>
      <c r="I132" s="666" t="s">
        <v>1001</v>
      </c>
      <c r="J132" s="666" t="s">
        <v>1002</v>
      </c>
      <c r="K132" s="666" t="s">
        <v>999</v>
      </c>
      <c r="L132" s="668">
        <v>87.460000000000022</v>
      </c>
      <c r="M132" s="668">
        <v>2</v>
      </c>
      <c r="N132" s="669">
        <v>174.92000000000004</v>
      </c>
    </row>
    <row r="133" spans="1:14" ht="14.4" customHeight="1" x14ac:dyDescent="0.3">
      <c r="A133" s="664" t="s">
        <v>520</v>
      </c>
      <c r="B133" s="665" t="s">
        <v>521</v>
      </c>
      <c r="C133" s="666" t="s">
        <v>530</v>
      </c>
      <c r="D133" s="667" t="s">
        <v>3521</v>
      </c>
      <c r="E133" s="666" t="s">
        <v>536</v>
      </c>
      <c r="F133" s="667" t="s">
        <v>3523</v>
      </c>
      <c r="G133" s="666" t="s">
        <v>600</v>
      </c>
      <c r="H133" s="666" t="s">
        <v>1003</v>
      </c>
      <c r="I133" s="666" t="s">
        <v>1003</v>
      </c>
      <c r="J133" s="666" t="s">
        <v>1004</v>
      </c>
      <c r="K133" s="666" t="s">
        <v>1005</v>
      </c>
      <c r="L133" s="668">
        <v>122.56956510892191</v>
      </c>
      <c r="M133" s="668">
        <v>4</v>
      </c>
      <c r="N133" s="669">
        <v>490.27826043568763</v>
      </c>
    </row>
    <row r="134" spans="1:14" ht="14.4" customHeight="1" x14ac:dyDescent="0.3">
      <c r="A134" s="664" t="s">
        <v>520</v>
      </c>
      <c r="B134" s="665" t="s">
        <v>521</v>
      </c>
      <c r="C134" s="666" t="s">
        <v>530</v>
      </c>
      <c r="D134" s="667" t="s">
        <v>3521</v>
      </c>
      <c r="E134" s="666" t="s">
        <v>536</v>
      </c>
      <c r="F134" s="667" t="s">
        <v>3523</v>
      </c>
      <c r="G134" s="666" t="s">
        <v>600</v>
      </c>
      <c r="H134" s="666" t="s">
        <v>1006</v>
      </c>
      <c r="I134" s="666" t="s">
        <v>1007</v>
      </c>
      <c r="J134" s="666" t="s">
        <v>1008</v>
      </c>
      <c r="K134" s="666" t="s">
        <v>1009</v>
      </c>
      <c r="L134" s="668">
        <v>188.57</v>
      </c>
      <c r="M134" s="668">
        <v>4</v>
      </c>
      <c r="N134" s="669">
        <v>754.28</v>
      </c>
    </row>
    <row r="135" spans="1:14" ht="14.4" customHeight="1" x14ac:dyDescent="0.3">
      <c r="A135" s="664" t="s">
        <v>520</v>
      </c>
      <c r="B135" s="665" t="s">
        <v>521</v>
      </c>
      <c r="C135" s="666" t="s">
        <v>530</v>
      </c>
      <c r="D135" s="667" t="s">
        <v>3521</v>
      </c>
      <c r="E135" s="666" t="s">
        <v>536</v>
      </c>
      <c r="F135" s="667" t="s">
        <v>3523</v>
      </c>
      <c r="G135" s="666" t="s">
        <v>600</v>
      </c>
      <c r="H135" s="666" t="s">
        <v>1010</v>
      </c>
      <c r="I135" s="666" t="s">
        <v>1011</v>
      </c>
      <c r="J135" s="666" t="s">
        <v>1012</v>
      </c>
      <c r="K135" s="666" t="s">
        <v>1013</v>
      </c>
      <c r="L135" s="668">
        <v>117.41</v>
      </c>
      <c r="M135" s="668">
        <v>4</v>
      </c>
      <c r="N135" s="669">
        <v>469.64</v>
      </c>
    </row>
    <row r="136" spans="1:14" ht="14.4" customHeight="1" x14ac:dyDescent="0.3">
      <c r="A136" s="664" t="s">
        <v>520</v>
      </c>
      <c r="B136" s="665" t="s">
        <v>521</v>
      </c>
      <c r="C136" s="666" t="s">
        <v>530</v>
      </c>
      <c r="D136" s="667" t="s">
        <v>3521</v>
      </c>
      <c r="E136" s="666" t="s">
        <v>536</v>
      </c>
      <c r="F136" s="667" t="s">
        <v>3523</v>
      </c>
      <c r="G136" s="666" t="s">
        <v>600</v>
      </c>
      <c r="H136" s="666" t="s">
        <v>1014</v>
      </c>
      <c r="I136" s="666" t="s">
        <v>1014</v>
      </c>
      <c r="J136" s="666" t="s">
        <v>1015</v>
      </c>
      <c r="K136" s="666" t="s">
        <v>1016</v>
      </c>
      <c r="L136" s="668">
        <v>90.019861840746486</v>
      </c>
      <c r="M136" s="668">
        <v>24</v>
      </c>
      <c r="N136" s="669">
        <v>2160.4766841779156</v>
      </c>
    </row>
    <row r="137" spans="1:14" ht="14.4" customHeight="1" x14ac:dyDescent="0.3">
      <c r="A137" s="664" t="s">
        <v>520</v>
      </c>
      <c r="B137" s="665" t="s">
        <v>521</v>
      </c>
      <c r="C137" s="666" t="s">
        <v>530</v>
      </c>
      <c r="D137" s="667" t="s">
        <v>3521</v>
      </c>
      <c r="E137" s="666" t="s">
        <v>536</v>
      </c>
      <c r="F137" s="667" t="s">
        <v>3523</v>
      </c>
      <c r="G137" s="666" t="s">
        <v>600</v>
      </c>
      <c r="H137" s="666" t="s">
        <v>1017</v>
      </c>
      <c r="I137" s="666" t="s">
        <v>1018</v>
      </c>
      <c r="J137" s="666" t="s">
        <v>1019</v>
      </c>
      <c r="K137" s="666" t="s">
        <v>1020</v>
      </c>
      <c r="L137" s="668">
        <v>71.18522724592431</v>
      </c>
      <c r="M137" s="668">
        <v>41</v>
      </c>
      <c r="N137" s="669">
        <v>2918.5943170828969</v>
      </c>
    </row>
    <row r="138" spans="1:14" ht="14.4" customHeight="1" x14ac:dyDescent="0.3">
      <c r="A138" s="664" t="s">
        <v>520</v>
      </c>
      <c r="B138" s="665" t="s">
        <v>521</v>
      </c>
      <c r="C138" s="666" t="s">
        <v>530</v>
      </c>
      <c r="D138" s="667" t="s">
        <v>3521</v>
      </c>
      <c r="E138" s="666" t="s">
        <v>536</v>
      </c>
      <c r="F138" s="667" t="s">
        <v>3523</v>
      </c>
      <c r="G138" s="666" t="s">
        <v>600</v>
      </c>
      <c r="H138" s="666" t="s">
        <v>1021</v>
      </c>
      <c r="I138" s="666" t="s">
        <v>1022</v>
      </c>
      <c r="J138" s="666" t="s">
        <v>1023</v>
      </c>
      <c r="K138" s="666" t="s">
        <v>1024</v>
      </c>
      <c r="L138" s="668">
        <v>61.880000000000017</v>
      </c>
      <c r="M138" s="668">
        <v>3</v>
      </c>
      <c r="N138" s="669">
        <v>185.64000000000004</v>
      </c>
    </row>
    <row r="139" spans="1:14" ht="14.4" customHeight="1" x14ac:dyDescent="0.3">
      <c r="A139" s="664" t="s">
        <v>520</v>
      </c>
      <c r="B139" s="665" t="s">
        <v>521</v>
      </c>
      <c r="C139" s="666" t="s">
        <v>530</v>
      </c>
      <c r="D139" s="667" t="s">
        <v>3521</v>
      </c>
      <c r="E139" s="666" t="s">
        <v>536</v>
      </c>
      <c r="F139" s="667" t="s">
        <v>3523</v>
      </c>
      <c r="G139" s="666" t="s">
        <v>600</v>
      </c>
      <c r="H139" s="666" t="s">
        <v>1025</v>
      </c>
      <c r="I139" s="666" t="s">
        <v>1026</v>
      </c>
      <c r="J139" s="666" t="s">
        <v>1027</v>
      </c>
      <c r="K139" s="666" t="s">
        <v>1028</v>
      </c>
      <c r="L139" s="668">
        <v>125.43079529209619</v>
      </c>
      <c r="M139" s="668">
        <v>9</v>
      </c>
      <c r="N139" s="669">
        <v>1128.8771576288657</v>
      </c>
    </row>
    <row r="140" spans="1:14" ht="14.4" customHeight="1" x14ac:dyDescent="0.3">
      <c r="A140" s="664" t="s">
        <v>520</v>
      </c>
      <c r="B140" s="665" t="s">
        <v>521</v>
      </c>
      <c r="C140" s="666" t="s">
        <v>530</v>
      </c>
      <c r="D140" s="667" t="s">
        <v>3521</v>
      </c>
      <c r="E140" s="666" t="s">
        <v>536</v>
      </c>
      <c r="F140" s="667" t="s">
        <v>3523</v>
      </c>
      <c r="G140" s="666" t="s">
        <v>600</v>
      </c>
      <c r="H140" s="666" t="s">
        <v>1029</v>
      </c>
      <c r="I140" s="666" t="s">
        <v>1030</v>
      </c>
      <c r="J140" s="666" t="s">
        <v>1031</v>
      </c>
      <c r="K140" s="666" t="s">
        <v>1032</v>
      </c>
      <c r="L140" s="668">
        <v>124.2700072988478</v>
      </c>
      <c r="M140" s="668">
        <v>5</v>
      </c>
      <c r="N140" s="669">
        <v>621.35003649423902</v>
      </c>
    </row>
    <row r="141" spans="1:14" ht="14.4" customHeight="1" x14ac:dyDescent="0.3">
      <c r="A141" s="664" t="s">
        <v>520</v>
      </c>
      <c r="B141" s="665" t="s">
        <v>521</v>
      </c>
      <c r="C141" s="666" t="s">
        <v>530</v>
      </c>
      <c r="D141" s="667" t="s">
        <v>3521</v>
      </c>
      <c r="E141" s="666" t="s">
        <v>536</v>
      </c>
      <c r="F141" s="667" t="s">
        <v>3523</v>
      </c>
      <c r="G141" s="666" t="s">
        <v>600</v>
      </c>
      <c r="H141" s="666" t="s">
        <v>1033</v>
      </c>
      <c r="I141" s="666" t="s">
        <v>1034</v>
      </c>
      <c r="J141" s="666" t="s">
        <v>1035</v>
      </c>
      <c r="K141" s="666" t="s">
        <v>1036</v>
      </c>
      <c r="L141" s="668">
        <v>176.61844280651013</v>
      </c>
      <c r="M141" s="668">
        <v>1</v>
      </c>
      <c r="N141" s="669">
        <v>176.61844280651013</v>
      </c>
    </row>
    <row r="142" spans="1:14" ht="14.4" customHeight="1" x14ac:dyDescent="0.3">
      <c r="A142" s="664" t="s">
        <v>520</v>
      </c>
      <c r="B142" s="665" t="s">
        <v>521</v>
      </c>
      <c r="C142" s="666" t="s">
        <v>530</v>
      </c>
      <c r="D142" s="667" t="s">
        <v>3521</v>
      </c>
      <c r="E142" s="666" t="s">
        <v>536</v>
      </c>
      <c r="F142" s="667" t="s">
        <v>3523</v>
      </c>
      <c r="G142" s="666" t="s">
        <v>600</v>
      </c>
      <c r="H142" s="666" t="s">
        <v>1037</v>
      </c>
      <c r="I142" s="666" t="s">
        <v>1038</v>
      </c>
      <c r="J142" s="666" t="s">
        <v>1039</v>
      </c>
      <c r="K142" s="666" t="s">
        <v>1040</v>
      </c>
      <c r="L142" s="668">
        <v>171.89000000000001</v>
      </c>
      <c r="M142" s="668">
        <v>9</v>
      </c>
      <c r="N142" s="669">
        <v>1547.0100000000002</v>
      </c>
    </row>
    <row r="143" spans="1:14" ht="14.4" customHeight="1" x14ac:dyDescent="0.3">
      <c r="A143" s="664" t="s">
        <v>520</v>
      </c>
      <c r="B143" s="665" t="s">
        <v>521</v>
      </c>
      <c r="C143" s="666" t="s">
        <v>530</v>
      </c>
      <c r="D143" s="667" t="s">
        <v>3521</v>
      </c>
      <c r="E143" s="666" t="s">
        <v>536</v>
      </c>
      <c r="F143" s="667" t="s">
        <v>3523</v>
      </c>
      <c r="G143" s="666" t="s">
        <v>600</v>
      </c>
      <c r="H143" s="666" t="s">
        <v>1041</v>
      </c>
      <c r="I143" s="666" t="s">
        <v>1042</v>
      </c>
      <c r="J143" s="666" t="s">
        <v>1043</v>
      </c>
      <c r="K143" s="666" t="s">
        <v>1044</v>
      </c>
      <c r="L143" s="668">
        <v>23.526144247907393</v>
      </c>
      <c r="M143" s="668">
        <v>39</v>
      </c>
      <c r="N143" s="669">
        <v>917.51962566838836</v>
      </c>
    </row>
    <row r="144" spans="1:14" ht="14.4" customHeight="1" x14ac:dyDescent="0.3">
      <c r="A144" s="664" t="s">
        <v>520</v>
      </c>
      <c r="B144" s="665" t="s">
        <v>521</v>
      </c>
      <c r="C144" s="666" t="s">
        <v>530</v>
      </c>
      <c r="D144" s="667" t="s">
        <v>3521</v>
      </c>
      <c r="E144" s="666" t="s">
        <v>536</v>
      </c>
      <c r="F144" s="667" t="s">
        <v>3523</v>
      </c>
      <c r="G144" s="666" t="s">
        <v>600</v>
      </c>
      <c r="H144" s="666" t="s">
        <v>1045</v>
      </c>
      <c r="I144" s="666" t="s">
        <v>1046</v>
      </c>
      <c r="J144" s="666" t="s">
        <v>1047</v>
      </c>
      <c r="K144" s="666" t="s">
        <v>1048</v>
      </c>
      <c r="L144" s="668">
        <v>61.639999999999993</v>
      </c>
      <c r="M144" s="668">
        <v>3</v>
      </c>
      <c r="N144" s="669">
        <v>184.92</v>
      </c>
    </row>
    <row r="145" spans="1:14" ht="14.4" customHeight="1" x14ac:dyDescent="0.3">
      <c r="A145" s="664" t="s">
        <v>520</v>
      </c>
      <c r="B145" s="665" t="s">
        <v>521</v>
      </c>
      <c r="C145" s="666" t="s">
        <v>530</v>
      </c>
      <c r="D145" s="667" t="s">
        <v>3521</v>
      </c>
      <c r="E145" s="666" t="s">
        <v>536</v>
      </c>
      <c r="F145" s="667" t="s">
        <v>3523</v>
      </c>
      <c r="G145" s="666" t="s">
        <v>600</v>
      </c>
      <c r="H145" s="666" t="s">
        <v>1049</v>
      </c>
      <c r="I145" s="666" t="s">
        <v>1049</v>
      </c>
      <c r="J145" s="666" t="s">
        <v>1050</v>
      </c>
      <c r="K145" s="666" t="s">
        <v>1051</v>
      </c>
      <c r="L145" s="668">
        <v>190.14999999999992</v>
      </c>
      <c r="M145" s="668">
        <v>1</v>
      </c>
      <c r="N145" s="669">
        <v>190.14999999999992</v>
      </c>
    </row>
    <row r="146" spans="1:14" ht="14.4" customHeight="1" x14ac:dyDescent="0.3">
      <c r="A146" s="664" t="s">
        <v>520</v>
      </c>
      <c r="B146" s="665" t="s">
        <v>521</v>
      </c>
      <c r="C146" s="666" t="s">
        <v>530</v>
      </c>
      <c r="D146" s="667" t="s">
        <v>3521</v>
      </c>
      <c r="E146" s="666" t="s">
        <v>536</v>
      </c>
      <c r="F146" s="667" t="s">
        <v>3523</v>
      </c>
      <c r="G146" s="666" t="s">
        <v>600</v>
      </c>
      <c r="H146" s="666" t="s">
        <v>1052</v>
      </c>
      <c r="I146" s="666" t="s">
        <v>1053</v>
      </c>
      <c r="J146" s="666" t="s">
        <v>1054</v>
      </c>
      <c r="K146" s="666" t="s">
        <v>1055</v>
      </c>
      <c r="L146" s="668">
        <v>130.98735705497739</v>
      </c>
      <c r="M146" s="668">
        <v>15</v>
      </c>
      <c r="N146" s="669">
        <v>1964.8103558246607</v>
      </c>
    </row>
    <row r="147" spans="1:14" ht="14.4" customHeight="1" x14ac:dyDescent="0.3">
      <c r="A147" s="664" t="s">
        <v>520</v>
      </c>
      <c r="B147" s="665" t="s">
        <v>521</v>
      </c>
      <c r="C147" s="666" t="s">
        <v>530</v>
      </c>
      <c r="D147" s="667" t="s">
        <v>3521</v>
      </c>
      <c r="E147" s="666" t="s">
        <v>536</v>
      </c>
      <c r="F147" s="667" t="s">
        <v>3523</v>
      </c>
      <c r="G147" s="666" t="s">
        <v>600</v>
      </c>
      <c r="H147" s="666" t="s">
        <v>1056</v>
      </c>
      <c r="I147" s="666" t="s">
        <v>1057</v>
      </c>
      <c r="J147" s="666" t="s">
        <v>1058</v>
      </c>
      <c r="K147" s="666" t="s">
        <v>1059</v>
      </c>
      <c r="L147" s="668">
        <v>70.389999999999972</v>
      </c>
      <c r="M147" s="668">
        <v>3</v>
      </c>
      <c r="N147" s="669">
        <v>211.1699999999999</v>
      </c>
    </row>
    <row r="148" spans="1:14" ht="14.4" customHeight="1" x14ac:dyDescent="0.3">
      <c r="A148" s="664" t="s">
        <v>520</v>
      </c>
      <c r="B148" s="665" t="s">
        <v>521</v>
      </c>
      <c r="C148" s="666" t="s">
        <v>530</v>
      </c>
      <c r="D148" s="667" t="s">
        <v>3521</v>
      </c>
      <c r="E148" s="666" t="s">
        <v>536</v>
      </c>
      <c r="F148" s="667" t="s">
        <v>3523</v>
      </c>
      <c r="G148" s="666" t="s">
        <v>600</v>
      </c>
      <c r="H148" s="666" t="s">
        <v>1060</v>
      </c>
      <c r="I148" s="666" t="s">
        <v>1061</v>
      </c>
      <c r="J148" s="666" t="s">
        <v>1062</v>
      </c>
      <c r="K148" s="666" t="s">
        <v>1063</v>
      </c>
      <c r="L148" s="668">
        <v>124.80230769230772</v>
      </c>
      <c r="M148" s="668">
        <v>26</v>
      </c>
      <c r="N148" s="669">
        <v>3244.8600000000006</v>
      </c>
    </row>
    <row r="149" spans="1:14" ht="14.4" customHeight="1" x14ac:dyDescent="0.3">
      <c r="A149" s="664" t="s">
        <v>520</v>
      </c>
      <c r="B149" s="665" t="s">
        <v>521</v>
      </c>
      <c r="C149" s="666" t="s">
        <v>530</v>
      </c>
      <c r="D149" s="667" t="s">
        <v>3521</v>
      </c>
      <c r="E149" s="666" t="s">
        <v>536</v>
      </c>
      <c r="F149" s="667" t="s">
        <v>3523</v>
      </c>
      <c r="G149" s="666" t="s">
        <v>600</v>
      </c>
      <c r="H149" s="666" t="s">
        <v>1064</v>
      </c>
      <c r="I149" s="666" t="s">
        <v>1065</v>
      </c>
      <c r="J149" s="666" t="s">
        <v>1066</v>
      </c>
      <c r="K149" s="666" t="s">
        <v>1067</v>
      </c>
      <c r="L149" s="668">
        <v>126.24409102530757</v>
      </c>
      <c r="M149" s="668">
        <v>71</v>
      </c>
      <c r="N149" s="669">
        <v>8963.3304627968373</v>
      </c>
    </row>
    <row r="150" spans="1:14" ht="14.4" customHeight="1" x14ac:dyDescent="0.3">
      <c r="A150" s="664" t="s">
        <v>520</v>
      </c>
      <c r="B150" s="665" t="s">
        <v>521</v>
      </c>
      <c r="C150" s="666" t="s">
        <v>530</v>
      </c>
      <c r="D150" s="667" t="s">
        <v>3521</v>
      </c>
      <c r="E150" s="666" t="s">
        <v>536</v>
      </c>
      <c r="F150" s="667" t="s">
        <v>3523</v>
      </c>
      <c r="G150" s="666" t="s">
        <v>600</v>
      </c>
      <c r="H150" s="666" t="s">
        <v>1068</v>
      </c>
      <c r="I150" s="666" t="s">
        <v>1069</v>
      </c>
      <c r="J150" s="666" t="s">
        <v>1070</v>
      </c>
      <c r="K150" s="666" t="s">
        <v>1071</v>
      </c>
      <c r="L150" s="668">
        <v>141.67499535103883</v>
      </c>
      <c r="M150" s="668">
        <v>39</v>
      </c>
      <c r="N150" s="669">
        <v>5525.3248186905139</v>
      </c>
    </row>
    <row r="151" spans="1:14" ht="14.4" customHeight="1" x14ac:dyDescent="0.3">
      <c r="A151" s="664" t="s">
        <v>520</v>
      </c>
      <c r="B151" s="665" t="s">
        <v>521</v>
      </c>
      <c r="C151" s="666" t="s">
        <v>530</v>
      </c>
      <c r="D151" s="667" t="s">
        <v>3521</v>
      </c>
      <c r="E151" s="666" t="s">
        <v>536</v>
      </c>
      <c r="F151" s="667" t="s">
        <v>3523</v>
      </c>
      <c r="G151" s="666" t="s">
        <v>600</v>
      </c>
      <c r="H151" s="666" t="s">
        <v>1072</v>
      </c>
      <c r="I151" s="666" t="s">
        <v>1073</v>
      </c>
      <c r="J151" s="666" t="s">
        <v>1074</v>
      </c>
      <c r="K151" s="666" t="s">
        <v>1075</v>
      </c>
      <c r="L151" s="668">
        <v>96.7</v>
      </c>
      <c r="M151" s="668">
        <v>1</v>
      </c>
      <c r="N151" s="669">
        <v>96.7</v>
      </c>
    </row>
    <row r="152" spans="1:14" ht="14.4" customHeight="1" x14ac:dyDescent="0.3">
      <c r="A152" s="664" t="s">
        <v>520</v>
      </c>
      <c r="B152" s="665" t="s">
        <v>521</v>
      </c>
      <c r="C152" s="666" t="s">
        <v>530</v>
      </c>
      <c r="D152" s="667" t="s">
        <v>3521</v>
      </c>
      <c r="E152" s="666" t="s">
        <v>536</v>
      </c>
      <c r="F152" s="667" t="s">
        <v>3523</v>
      </c>
      <c r="G152" s="666" t="s">
        <v>600</v>
      </c>
      <c r="H152" s="666" t="s">
        <v>1076</v>
      </c>
      <c r="I152" s="666" t="s">
        <v>1077</v>
      </c>
      <c r="J152" s="666" t="s">
        <v>1078</v>
      </c>
      <c r="K152" s="666" t="s">
        <v>1079</v>
      </c>
      <c r="L152" s="668">
        <v>67.780011359817109</v>
      </c>
      <c r="M152" s="668">
        <v>33</v>
      </c>
      <c r="N152" s="669">
        <v>2236.7403748739648</v>
      </c>
    </row>
    <row r="153" spans="1:14" ht="14.4" customHeight="1" x14ac:dyDescent="0.3">
      <c r="A153" s="664" t="s">
        <v>520</v>
      </c>
      <c r="B153" s="665" t="s">
        <v>521</v>
      </c>
      <c r="C153" s="666" t="s">
        <v>530</v>
      </c>
      <c r="D153" s="667" t="s">
        <v>3521</v>
      </c>
      <c r="E153" s="666" t="s">
        <v>536</v>
      </c>
      <c r="F153" s="667" t="s">
        <v>3523</v>
      </c>
      <c r="G153" s="666" t="s">
        <v>600</v>
      </c>
      <c r="H153" s="666" t="s">
        <v>1080</v>
      </c>
      <c r="I153" s="666" t="s">
        <v>1080</v>
      </c>
      <c r="J153" s="666" t="s">
        <v>1081</v>
      </c>
      <c r="K153" s="666" t="s">
        <v>1082</v>
      </c>
      <c r="L153" s="668">
        <v>133.30875737835635</v>
      </c>
      <c r="M153" s="668">
        <v>4</v>
      </c>
      <c r="N153" s="669">
        <v>533.23502951342539</v>
      </c>
    </row>
    <row r="154" spans="1:14" ht="14.4" customHeight="1" x14ac:dyDescent="0.3">
      <c r="A154" s="664" t="s">
        <v>520</v>
      </c>
      <c r="B154" s="665" t="s">
        <v>521</v>
      </c>
      <c r="C154" s="666" t="s">
        <v>530</v>
      </c>
      <c r="D154" s="667" t="s">
        <v>3521</v>
      </c>
      <c r="E154" s="666" t="s">
        <v>536</v>
      </c>
      <c r="F154" s="667" t="s">
        <v>3523</v>
      </c>
      <c r="G154" s="666" t="s">
        <v>600</v>
      </c>
      <c r="H154" s="666" t="s">
        <v>1083</v>
      </c>
      <c r="I154" s="666" t="s">
        <v>1084</v>
      </c>
      <c r="J154" s="666" t="s">
        <v>1085</v>
      </c>
      <c r="K154" s="666" t="s">
        <v>1086</v>
      </c>
      <c r="L154" s="668">
        <v>71.095446153846154</v>
      </c>
      <c r="M154" s="668">
        <v>260</v>
      </c>
      <c r="N154" s="669">
        <v>18484.815999999999</v>
      </c>
    </row>
    <row r="155" spans="1:14" ht="14.4" customHeight="1" x14ac:dyDescent="0.3">
      <c r="A155" s="664" t="s">
        <v>520</v>
      </c>
      <c r="B155" s="665" t="s">
        <v>521</v>
      </c>
      <c r="C155" s="666" t="s">
        <v>530</v>
      </c>
      <c r="D155" s="667" t="s">
        <v>3521</v>
      </c>
      <c r="E155" s="666" t="s">
        <v>536</v>
      </c>
      <c r="F155" s="667" t="s">
        <v>3523</v>
      </c>
      <c r="G155" s="666" t="s">
        <v>600</v>
      </c>
      <c r="H155" s="666" t="s">
        <v>1087</v>
      </c>
      <c r="I155" s="666" t="s">
        <v>1088</v>
      </c>
      <c r="J155" s="666" t="s">
        <v>1089</v>
      </c>
      <c r="K155" s="666" t="s">
        <v>1090</v>
      </c>
      <c r="L155" s="668">
        <v>62.590000000000018</v>
      </c>
      <c r="M155" s="668">
        <v>2</v>
      </c>
      <c r="N155" s="669">
        <v>125.18000000000004</v>
      </c>
    </row>
    <row r="156" spans="1:14" ht="14.4" customHeight="1" x14ac:dyDescent="0.3">
      <c r="A156" s="664" t="s">
        <v>520</v>
      </c>
      <c r="B156" s="665" t="s">
        <v>521</v>
      </c>
      <c r="C156" s="666" t="s">
        <v>530</v>
      </c>
      <c r="D156" s="667" t="s">
        <v>3521</v>
      </c>
      <c r="E156" s="666" t="s">
        <v>536</v>
      </c>
      <c r="F156" s="667" t="s">
        <v>3523</v>
      </c>
      <c r="G156" s="666" t="s">
        <v>600</v>
      </c>
      <c r="H156" s="666" t="s">
        <v>1091</v>
      </c>
      <c r="I156" s="666" t="s">
        <v>1092</v>
      </c>
      <c r="J156" s="666" t="s">
        <v>1093</v>
      </c>
      <c r="K156" s="666" t="s">
        <v>1094</v>
      </c>
      <c r="L156" s="668">
        <v>60.419723574266683</v>
      </c>
      <c r="M156" s="668">
        <v>14</v>
      </c>
      <c r="N156" s="669">
        <v>845.87613003973354</v>
      </c>
    </row>
    <row r="157" spans="1:14" ht="14.4" customHeight="1" x14ac:dyDescent="0.3">
      <c r="A157" s="664" t="s">
        <v>520</v>
      </c>
      <c r="B157" s="665" t="s">
        <v>521</v>
      </c>
      <c r="C157" s="666" t="s">
        <v>530</v>
      </c>
      <c r="D157" s="667" t="s">
        <v>3521</v>
      </c>
      <c r="E157" s="666" t="s">
        <v>536</v>
      </c>
      <c r="F157" s="667" t="s">
        <v>3523</v>
      </c>
      <c r="G157" s="666" t="s">
        <v>600</v>
      </c>
      <c r="H157" s="666" t="s">
        <v>1095</v>
      </c>
      <c r="I157" s="666" t="s">
        <v>1096</v>
      </c>
      <c r="J157" s="666" t="s">
        <v>762</v>
      </c>
      <c r="K157" s="666" t="s">
        <v>1097</v>
      </c>
      <c r="L157" s="668">
        <v>44.414999999999992</v>
      </c>
      <c r="M157" s="668">
        <v>8</v>
      </c>
      <c r="N157" s="669">
        <v>355.31999999999994</v>
      </c>
    </row>
    <row r="158" spans="1:14" ht="14.4" customHeight="1" x14ac:dyDescent="0.3">
      <c r="A158" s="664" t="s">
        <v>520</v>
      </c>
      <c r="B158" s="665" t="s">
        <v>521</v>
      </c>
      <c r="C158" s="666" t="s">
        <v>530</v>
      </c>
      <c r="D158" s="667" t="s">
        <v>3521</v>
      </c>
      <c r="E158" s="666" t="s">
        <v>536</v>
      </c>
      <c r="F158" s="667" t="s">
        <v>3523</v>
      </c>
      <c r="G158" s="666" t="s">
        <v>600</v>
      </c>
      <c r="H158" s="666" t="s">
        <v>1098</v>
      </c>
      <c r="I158" s="666" t="s">
        <v>1099</v>
      </c>
      <c r="J158" s="666" t="s">
        <v>1100</v>
      </c>
      <c r="K158" s="666" t="s">
        <v>1101</v>
      </c>
      <c r="L158" s="668">
        <v>86.161137026485534</v>
      </c>
      <c r="M158" s="668">
        <v>51</v>
      </c>
      <c r="N158" s="669">
        <v>4394.2179883507624</v>
      </c>
    </row>
    <row r="159" spans="1:14" ht="14.4" customHeight="1" x14ac:dyDescent="0.3">
      <c r="A159" s="664" t="s">
        <v>520</v>
      </c>
      <c r="B159" s="665" t="s">
        <v>521</v>
      </c>
      <c r="C159" s="666" t="s">
        <v>530</v>
      </c>
      <c r="D159" s="667" t="s">
        <v>3521</v>
      </c>
      <c r="E159" s="666" t="s">
        <v>536</v>
      </c>
      <c r="F159" s="667" t="s">
        <v>3523</v>
      </c>
      <c r="G159" s="666" t="s">
        <v>600</v>
      </c>
      <c r="H159" s="666" t="s">
        <v>1102</v>
      </c>
      <c r="I159" s="666" t="s">
        <v>1102</v>
      </c>
      <c r="J159" s="666" t="s">
        <v>766</v>
      </c>
      <c r="K159" s="666" t="s">
        <v>1103</v>
      </c>
      <c r="L159" s="668">
        <v>108.40382662861803</v>
      </c>
      <c r="M159" s="668">
        <v>38</v>
      </c>
      <c r="N159" s="669">
        <v>4119.3454118874852</v>
      </c>
    </row>
    <row r="160" spans="1:14" ht="14.4" customHeight="1" x14ac:dyDescent="0.3">
      <c r="A160" s="664" t="s">
        <v>520</v>
      </c>
      <c r="B160" s="665" t="s">
        <v>521</v>
      </c>
      <c r="C160" s="666" t="s">
        <v>530</v>
      </c>
      <c r="D160" s="667" t="s">
        <v>3521</v>
      </c>
      <c r="E160" s="666" t="s">
        <v>536</v>
      </c>
      <c r="F160" s="667" t="s">
        <v>3523</v>
      </c>
      <c r="G160" s="666" t="s">
        <v>600</v>
      </c>
      <c r="H160" s="666" t="s">
        <v>1104</v>
      </c>
      <c r="I160" s="666" t="s">
        <v>1105</v>
      </c>
      <c r="J160" s="666" t="s">
        <v>1106</v>
      </c>
      <c r="K160" s="666" t="s">
        <v>1107</v>
      </c>
      <c r="L160" s="668">
        <v>47.649999999999984</v>
      </c>
      <c r="M160" s="668">
        <v>7</v>
      </c>
      <c r="N160" s="669">
        <v>333.5499999999999</v>
      </c>
    </row>
    <row r="161" spans="1:14" ht="14.4" customHeight="1" x14ac:dyDescent="0.3">
      <c r="A161" s="664" t="s">
        <v>520</v>
      </c>
      <c r="B161" s="665" t="s">
        <v>521</v>
      </c>
      <c r="C161" s="666" t="s">
        <v>530</v>
      </c>
      <c r="D161" s="667" t="s">
        <v>3521</v>
      </c>
      <c r="E161" s="666" t="s">
        <v>536</v>
      </c>
      <c r="F161" s="667" t="s">
        <v>3523</v>
      </c>
      <c r="G161" s="666" t="s">
        <v>600</v>
      </c>
      <c r="H161" s="666" t="s">
        <v>1108</v>
      </c>
      <c r="I161" s="666" t="s">
        <v>1109</v>
      </c>
      <c r="J161" s="666" t="s">
        <v>1106</v>
      </c>
      <c r="K161" s="666" t="s">
        <v>1110</v>
      </c>
      <c r="L161" s="668">
        <v>210.02</v>
      </c>
      <c r="M161" s="668">
        <v>1</v>
      </c>
      <c r="N161" s="669">
        <v>210.02</v>
      </c>
    </row>
    <row r="162" spans="1:14" ht="14.4" customHeight="1" x14ac:dyDescent="0.3">
      <c r="A162" s="664" t="s">
        <v>520</v>
      </c>
      <c r="B162" s="665" t="s">
        <v>521</v>
      </c>
      <c r="C162" s="666" t="s">
        <v>530</v>
      </c>
      <c r="D162" s="667" t="s">
        <v>3521</v>
      </c>
      <c r="E162" s="666" t="s">
        <v>536</v>
      </c>
      <c r="F162" s="667" t="s">
        <v>3523</v>
      </c>
      <c r="G162" s="666" t="s">
        <v>600</v>
      </c>
      <c r="H162" s="666" t="s">
        <v>1111</v>
      </c>
      <c r="I162" s="666" t="s">
        <v>1112</v>
      </c>
      <c r="J162" s="666" t="s">
        <v>1113</v>
      </c>
      <c r="K162" s="666" t="s">
        <v>1114</v>
      </c>
      <c r="L162" s="668">
        <v>375.7999999999999</v>
      </c>
      <c r="M162" s="668">
        <v>1</v>
      </c>
      <c r="N162" s="669">
        <v>375.7999999999999</v>
      </c>
    </row>
    <row r="163" spans="1:14" ht="14.4" customHeight="1" x14ac:dyDescent="0.3">
      <c r="A163" s="664" t="s">
        <v>520</v>
      </c>
      <c r="B163" s="665" t="s">
        <v>521</v>
      </c>
      <c r="C163" s="666" t="s">
        <v>530</v>
      </c>
      <c r="D163" s="667" t="s">
        <v>3521</v>
      </c>
      <c r="E163" s="666" t="s">
        <v>536</v>
      </c>
      <c r="F163" s="667" t="s">
        <v>3523</v>
      </c>
      <c r="G163" s="666" t="s">
        <v>600</v>
      </c>
      <c r="H163" s="666" t="s">
        <v>1115</v>
      </c>
      <c r="I163" s="666" t="s">
        <v>1116</v>
      </c>
      <c r="J163" s="666" t="s">
        <v>1117</v>
      </c>
      <c r="K163" s="666" t="s">
        <v>1051</v>
      </c>
      <c r="L163" s="668">
        <v>39.290000000000006</v>
      </c>
      <c r="M163" s="668">
        <v>10</v>
      </c>
      <c r="N163" s="669">
        <v>392.90000000000009</v>
      </c>
    </row>
    <row r="164" spans="1:14" ht="14.4" customHeight="1" x14ac:dyDescent="0.3">
      <c r="A164" s="664" t="s">
        <v>520</v>
      </c>
      <c r="B164" s="665" t="s">
        <v>521</v>
      </c>
      <c r="C164" s="666" t="s">
        <v>530</v>
      </c>
      <c r="D164" s="667" t="s">
        <v>3521</v>
      </c>
      <c r="E164" s="666" t="s">
        <v>536</v>
      </c>
      <c r="F164" s="667" t="s">
        <v>3523</v>
      </c>
      <c r="G164" s="666" t="s">
        <v>600</v>
      </c>
      <c r="H164" s="666" t="s">
        <v>1118</v>
      </c>
      <c r="I164" s="666" t="s">
        <v>1119</v>
      </c>
      <c r="J164" s="666" t="s">
        <v>1120</v>
      </c>
      <c r="K164" s="666" t="s">
        <v>1121</v>
      </c>
      <c r="L164" s="668">
        <v>48.86</v>
      </c>
      <c r="M164" s="668">
        <v>1</v>
      </c>
      <c r="N164" s="669">
        <v>48.86</v>
      </c>
    </row>
    <row r="165" spans="1:14" ht="14.4" customHeight="1" x14ac:dyDescent="0.3">
      <c r="A165" s="664" t="s">
        <v>520</v>
      </c>
      <c r="B165" s="665" t="s">
        <v>521</v>
      </c>
      <c r="C165" s="666" t="s">
        <v>530</v>
      </c>
      <c r="D165" s="667" t="s">
        <v>3521</v>
      </c>
      <c r="E165" s="666" t="s">
        <v>536</v>
      </c>
      <c r="F165" s="667" t="s">
        <v>3523</v>
      </c>
      <c r="G165" s="666" t="s">
        <v>600</v>
      </c>
      <c r="H165" s="666" t="s">
        <v>1122</v>
      </c>
      <c r="I165" s="666" t="s">
        <v>1123</v>
      </c>
      <c r="J165" s="666" t="s">
        <v>1124</v>
      </c>
      <c r="K165" s="666" t="s">
        <v>1125</v>
      </c>
      <c r="L165" s="668">
        <v>514.64001275266446</v>
      </c>
      <c r="M165" s="668">
        <v>22</v>
      </c>
      <c r="N165" s="669">
        <v>11322.080280558617</v>
      </c>
    </row>
    <row r="166" spans="1:14" ht="14.4" customHeight="1" x14ac:dyDescent="0.3">
      <c r="A166" s="664" t="s">
        <v>520</v>
      </c>
      <c r="B166" s="665" t="s">
        <v>521</v>
      </c>
      <c r="C166" s="666" t="s">
        <v>530</v>
      </c>
      <c r="D166" s="667" t="s">
        <v>3521</v>
      </c>
      <c r="E166" s="666" t="s">
        <v>536</v>
      </c>
      <c r="F166" s="667" t="s">
        <v>3523</v>
      </c>
      <c r="G166" s="666" t="s">
        <v>600</v>
      </c>
      <c r="H166" s="666" t="s">
        <v>1126</v>
      </c>
      <c r="I166" s="666" t="s">
        <v>1127</v>
      </c>
      <c r="J166" s="666" t="s">
        <v>1128</v>
      </c>
      <c r="K166" s="666" t="s">
        <v>1129</v>
      </c>
      <c r="L166" s="668">
        <v>53.039999999999978</v>
      </c>
      <c r="M166" s="668">
        <v>7</v>
      </c>
      <c r="N166" s="669">
        <v>371.27999999999986</v>
      </c>
    </row>
    <row r="167" spans="1:14" ht="14.4" customHeight="1" x14ac:dyDescent="0.3">
      <c r="A167" s="664" t="s">
        <v>520</v>
      </c>
      <c r="B167" s="665" t="s">
        <v>521</v>
      </c>
      <c r="C167" s="666" t="s">
        <v>530</v>
      </c>
      <c r="D167" s="667" t="s">
        <v>3521</v>
      </c>
      <c r="E167" s="666" t="s">
        <v>536</v>
      </c>
      <c r="F167" s="667" t="s">
        <v>3523</v>
      </c>
      <c r="G167" s="666" t="s">
        <v>600</v>
      </c>
      <c r="H167" s="666" t="s">
        <v>1130</v>
      </c>
      <c r="I167" s="666" t="s">
        <v>1131</v>
      </c>
      <c r="J167" s="666" t="s">
        <v>1132</v>
      </c>
      <c r="K167" s="666" t="s">
        <v>1133</v>
      </c>
      <c r="L167" s="668">
        <v>39.549880635437816</v>
      </c>
      <c r="M167" s="668">
        <v>3</v>
      </c>
      <c r="N167" s="669">
        <v>118.64964190631345</v>
      </c>
    </row>
    <row r="168" spans="1:14" ht="14.4" customHeight="1" x14ac:dyDescent="0.3">
      <c r="A168" s="664" t="s">
        <v>520</v>
      </c>
      <c r="B168" s="665" t="s">
        <v>521</v>
      </c>
      <c r="C168" s="666" t="s">
        <v>530</v>
      </c>
      <c r="D168" s="667" t="s">
        <v>3521</v>
      </c>
      <c r="E168" s="666" t="s">
        <v>536</v>
      </c>
      <c r="F168" s="667" t="s">
        <v>3523</v>
      </c>
      <c r="G168" s="666" t="s">
        <v>600</v>
      </c>
      <c r="H168" s="666" t="s">
        <v>1134</v>
      </c>
      <c r="I168" s="666" t="s">
        <v>1135</v>
      </c>
      <c r="J168" s="666" t="s">
        <v>1136</v>
      </c>
      <c r="K168" s="666" t="s">
        <v>1137</v>
      </c>
      <c r="L168" s="668">
        <v>37.874783333419522</v>
      </c>
      <c r="M168" s="668">
        <v>23</v>
      </c>
      <c r="N168" s="669">
        <v>871.12001666864899</v>
      </c>
    </row>
    <row r="169" spans="1:14" ht="14.4" customHeight="1" x14ac:dyDescent="0.3">
      <c r="A169" s="664" t="s">
        <v>520</v>
      </c>
      <c r="B169" s="665" t="s">
        <v>521</v>
      </c>
      <c r="C169" s="666" t="s">
        <v>530</v>
      </c>
      <c r="D169" s="667" t="s">
        <v>3521</v>
      </c>
      <c r="E169" s="666" t="s">
        <v>536</v>
      </c>
      <c r="F169" s="667" t="s">
        <v>3523</v>
      </c>
      <c r="G169" s="666" t="s">
        <v>600</v>
      </c>
      <c r="H169" s="666" t="s">
        <v>1138</v>
      </c>
      <c r="I169" s="666" t="s">
        <v>1139</v>
      </c>
      <c r="J169" s="666" t="s">
        <v>1140</v>
      </c>
      <c r="K169" s="666" t="s">
        <v>1141</v>
      </c>
      <c r="L169" s="668">
        <v>112.37999999999994</v>
      </c>
      <c r="M169" s="668">
        <v>1</v>
      </c>
      <c r="N169" s="669">
        <v>112.37999999999994</v>
      </c>
    </row>
    <row r="170" spans="1:14" ht="14.4" customHeight="1" x14ac:dyDescent="0.3">
      <c r="A170" s="664" t="s">
        <v>520</v>
      </c>
      <c r="B170" s="665" t="s">
        <v>521</v>
      </c>
      <c r="C170" s="666" t="s">
        <v>530</v>
      </c>
      <c r="D170" s="667" t="s">
        <v>3521</v>
      </c>
      <c r="E170" s="666" t="s">
        <v>536</v>
      </c>
      <c r="F170" s="667" t="s">
        <v>3523</v>
      </c>
      <c r="G170" s="666" t="s">
        <v>600</v>
      </c>
      <c r="H170" s="666" t="s">
        <v>1142</v>
      </c>
      <c r="I170" s="666" t="s">
        <v>1143</v>
      </c>
      <c r="J170" s="666" t="s">
        <v>1144</v>
      </c>
      <c r="K170" s="666" t="s">
        <v>1145</v>
      </c>
      <c r="L170" s="668">
        <v>46.073333333333316</v>
      </c>
      <c r="M170" s="668">
        <v>3</v>
      </c>
      <c r="N170" s="669">
        <v>138.21999999999994</v>
      </c>
    </row>
    <row r="171" spans="1:14" ht="14.4" customHeight="1" x14ac:dyDescent="0.3">
      <c r="A171" s="664" t="s">
        <v>520</v>
      </c>
      <c r="B171" s="665" t="s">
        <v>521</v>
      </c>
      <c r="C171" s="666" t="s">
        <v>530</v>
      </c>
      <c r="D171" s="667" t="s">
        <v>3521</v>
      </c>
      <c r="E171" s="666" t="s">
        <v>536</v>
      </c>
      <c r="F171" s="667" t="s">
        <v>3523</v>
      </c>
      <c r="G171" s="666" t="s">
        <v>600</v>
      </c>
      <c r="H171" s="666" t="s">
        <v>1146</v>
      </c>
      <c r="I171" s="666" t="s">
        <v>1147</v>
      </c>
      <c r="J171" s="666" t="s">
        <v>1148</v>
      </c>
      <c r="K171" s="666" t="s">
        <v>1149</v>
      </c>
      <c r="L171" s="668">
        <v>122.60885711619738</v>
      </c>
      <c r="M171" s="668">
        <v>4</v>
      </c>
      <c r="N171" s="669">
        <v>490.43542846478954</v>
      </c>
    </row>
    <row r="172" spans="1:14" ht="14.4" customHeight="1" x14ac:dyDescent="0.3">
      <c r="A172" s="664" t="s">
        <v>520</v>
      </c>
      <c r="B172" s="665" t="s">
        <v>521</v>
      </c>
      <c r="C172" s="666" t="s">
        <v>530</v>
      </c>
      <c r="D172" s="667" t="s">
        <v>3521</v>
      </c>
      <c r="E172" s="666" t="s">
        <v>536</v>
      </c>
      <c r="F172" s="667" t="s">
        <v>3523</v>
      </c>
      <c r="G172" s="666" t="s">
        <v>600</v>
      </c>
      <c r="H172" s="666" t="s">
        <v>1150</v>
      </c>
      <c r="I172" s="666" t="s">
        <v>1151</v>
      </c>
      <c r="J172" s="666" t="s">
        <v>785</v>
      </c>
      <c r="K172" s="666" t="s">
        <v>1152</v>
      </c>
      <c r="L172" s="668">
        <v>159.84000000000003</v>
      </c>
      <c r="M172" s="668">
        <v>6</v>
      </c>
      <c r="N172" s="669">
        <v>959.04000000000019</v>
      </c>
    </row>
    <row r="173" spans="1:14" ht="14.4" customHeight="1" x14ac:dyDescent="0.3">
      <c r="A173" s="664" t="s">
        <v>520</v>
      </c>
      <c r="B173" s="665" t="s">
        <v>521</v>
      </c>
      <c r="C173" s="666" t="s">
        <v>530</v>
      </c>
      <c r="D173" s="667" t="s">
        <v>3521</v>
      </c>
      <c r="E173" s="666" t="s">
        <v>536</v>
      </c>
      <c r="F173" s="667" t="s">
        <v>3523</v>
      </c>
      <c r="G173" s="666" t="s">
        <v>600</v>
      </c>
      <c r="H173" s="666" t="s">
        <v>1153</v>
      </c>
      <c r="I173" s="666" t="s">
        <v>1154</v>
      </c>
      <c r="J173" s="666" t="s">
        <v>1155</v>
      </c>
      <c r="K173" s="666" t="s">
        <v>934</v>
      </c>
      <c r="L173" s="668">
        <v>60.054708947755195</v>
      </c>
      <c r="M173" s="668">
        <v>122</v>
      </c>
      <c r="N173" s="669">
        <v>7326.6744916261341</v>
      </c>
    </row>
    <row r="174" spans="1:14" ht="14.4" customHeight="1" x14ac:dyDescent="0.3">
      <c r="A174" s="664" t="s">
        <v>520</v>
      </c>
      <c r="B174" s="665" t="s">
        <v>521</v>
      </c>
      <c r="C174" s="666" t="s">
        <v>530</v>
      </c>
      <c r="D174" s="667" t="s">
        <v>3521</v>
      </c>
      <c r="E174" s="666" t="s">
        <v>536</v>
      </c>
      <c r="F174" s="667" t="s">
        <v>3523</v>
      </c>
      <c r="G174" s="666" t="s">
        <v>600</v>
      </c>
      <c r="H174" s="666" t="s">
        <v>1156</v>
      </c>
      <c r="I174" s="666" t="s">
        <v>1157</v>
      </c>
      <c r="J174" s="666" t="s">
        <v>1158</v>
      </c>
      <c r="K174" s="666" t="s">
        <v>1159</v>
      </c>
      <c r="L174" s="668">
        <v>26.28</v>
      </c>
      <c r="M174" s="668">
        <v>3</v>
      </c>
      <c r="N174" s="669">
        <v>78.84</v>
      </c>
    </row>
    <row r="175" spans="1:14" ht="14.4" customHeight="1" x14ac:dyDescent="0.3">
      <c r="A175" s="664" t="s">
        <v>520</v>
      </c>
      <c r="B175" s="665" t="s">
        <v>521</v>
      </c>
      <c r="C175" s="666" t="s">
        <v>530</v>
      </c>
      <c r="D175" s="667" t="s">
        <v>3521</v>
      </c>
      <c r="E175" s="666" t="s">
        <v>536</v>
      </c>
      <c r="F175" s="667" t="s">
        <v>3523</v>
      </c>
      <c r="G175" s="666" t="s">
        <v>600</v>
      </c>
      <c r="H175" s="666" t="s">
        <v>1160</v>
      </c>
      <c r="I175" s="666" t="s">
        <v>1161</v>
      </c>
      <c r="J175" s="666" t="s">
        <v>1162</v>
      </c>
      <c r="K175" s="666" t="s">
        <v>1163</v>
      </c>
      <c r="L175" s="668">
        <v>219.92000000000002</v>
      </c>
      <c r="M175" s="668">
        <v>8</v>
      </c>
      <c r="N175" s="669">
        <v>1759.3600000000001</v>
      </c>
    </row>
    <row r="176" spans="1:14" ht="14.4" customHeight="1" x14ac:dyDescent="0.3">
      <c r="A176" s="664" t="s">
        <v>520</v>
      </c>
      <c r="B176" s="665" t="s">
        <v>521</v>
      </c>
      <c r="C176" s="666" t="s">
        <v>530</v>
      </c>
      <c r="D176" s="667" t="s">
        <v>3521</v>
      </c>
      <c r="E176" s="666" t="s">
        <v>536</v>
      </c>
      <c r="F176" s="667" t="s">
        <v>3523</v>
      </c>
      <c r="G176" s="666" t="s">
        <v>600</v>
      </c>
      <c r="H176" s="666" t="s">
        <v>1164</v>
      </c>
      <c r="I176" s="666" t="s">
        <v>1164</v>
      </c>
      <c r="J176" s="666" t="s">
        <v>1165</v>
      </c>
      <c r="K176" s="666" t="s">
        <v>1166</v>
      </c>
      <c r="L176" s="668">
        <v>360.07799999999997</v>
      </c>
      <c r="M176" s="668">
        <v>25</v>
      </c>
      <c r="N176" s="669">
        <v>9001.9499999999989</v>
      </c>
    </row>
    <row r="177" spans="1:14" ht="14.4" customHeight="1" x14ac:dyDescent="0.3">
      <c r="A177" s="664" t="s">
        <v>520</v>
      </c>
      <c r="B177" s="665" t="s">
        <v>521</v>
      </c>
      <c r="C177" s="666" t="s">
        <v>530</v>
      </c>
      <c r="D177" s="667" t="s">
        <v>3521</v>
      </c>
      <c r="E177" s="666" t="s">
        <v>536</v>
      </c>
      <c r="F177" s="667" t="s">
        <v>3523</v>
      </c>
      <c r="G177" s="666" t="s">
        <v>600</v>
      </c>
      <c r="H177" s="666" t="s">
        <v>1167</v>
      </c>
      <c r="I177" s="666" t="s">
        <v>1168</v>
      </c>
      <c r="J177" s="666" t="s">
        <v>1169</v>
      </c>
      <c r="K177" s="666" t="s">
        <v>1170</v>
      </c>
      <c r="L177" s="668">
        <v>157.33249999999998</v>
      </c>
      <c r="M177" s="668">
        <v>4</v>
      </c>
      <c r="N177" s="669">
        <v>629.32999999999993</v>
      </c>
    </row>
    <row r="178" spans="1:14" ht="14.4" customHeight="1" x14ac:dyDescent="0.3">
      <c r="A178" s="664" t="s">
        <v>520</v>
      </c>
      <c r="B178" s="665" t="s">
        <v>521</v>
      </c>
      <c r="C178" s="666" t="s">
        <v>530</v>
      </c>
      <c r="D178" s="667" t="s">
        <v>3521</v>
      </c>
      <c r="E178" s="666" t="s">
        <v>536</v>
      </c>
      <c r="F178" s="667" t="s">
        <v>3523</v>
      </c>
      <c r="G178" s="666" t="s">
        <v>600</v>
      </c>
      <c r="H178" s="666" t="s">
        <v>1171</v>
      </c>
      <c r="I178" s="666" t="s">
        <v>1172</v>
      </c>
      <c r="J178" s="666" t="s">
        <v>1173</v>
      </c>
      <c r="K178" s="666" t="s">
        <v>1174</v>
      </c>
      <c r="L178" s="668">
        <v>257.37</v>
      </c>
      <c r="M178" s="668">
        <v>12</v>
      </c>
      <c r="N178" s="669">
        <v>3088.44</v>
      </c>
    </row>
    <row r="179" spans="1:14" ht="14.4" customHeight="1" x14ac:dyDescent="0.3">
      <c r="A179" s="664" t="s">
        <v>520</v>
      </c>
      <c r="B179" s="665" t="s">
        <v>521</v>
      </c>
      <c r="C179" s="666" t="s">
        <v>530</v>
      </c>
      <c r="D179" s="667" t="s">
        <v>3521</v>
      </c>
      <c r="E179" s="666" t="s">
        <v>536</v>
      </c>
      <c r="F179" s="667" t="s">
        <v>3523</v>
      </c>
      <c r="G179" s="666" t="s">
        <v>600</v>
      </c>
      <c r="H179" s="666" t="s">
        <v>1175</v>
      </c>
      <c r="I179" s="666" t="s">
        <v>1176</v>
      </c>
      <c r="J179" s="666" t="s">
        <v>1177</v>
      </c>
      <c r="K179" s="666" t="s">
        <v>1178</v>
      </c>
      <c r="L179" s="668">
        <v>181.05632666701999</v>
      </c>
      <c r="M179" s="668">
        <v>2</v>
      </c>
      <c r="N179" s="669">
        <v>362.11265333403998</v>
      </c>
    </row>
    <row r="180" spans="1:14" ht="14.4" customHeight="1" x14ac:dyDescent="0.3">
      <c r="A180" s="664" t="s">
        <v>520</v>
      </c>
      <c r="B180" s="665" t="s">
        <v>521</v>
      </c>
      <c r="C180" s="666" t="s">
        <v>530</v>
      </c>
      <c r="D180" s="667" t="s">
        <v>3521</v>
      </c>
      <c r="E180" s="666" t="s">
        <v>536</v>
      </c>
      <c r="F180" s="667" t="s">
        <v>3523</v>
      </c>
      <c r="G180" s="666" t="s">
        <v>600</v>
      </c>
      <c r="H180" s="666" t="s">
        <v>1179</v>
      </c>
      <c r="I180" s="666" t="s">
        <v>1176</v>
      </c>
      <c r="J180" s="666" t="s">
        <v>1180</v>
      </c>
      <c r="K180" s="666" t="s">
        <v>1181</v>
      </c>
      <c r="L180" s="668">
        <v>40.229876038757197</v>
      </c>
      <c r="M180" s="668">
        <v>7</v>
      </c>
      <c r="N180" s="669">
        <v>281.60913227130038</v>
      </c>
    </row>
    <row r="181" spans="1:14" ht="14.4" customHeight="1" x14ac:dyDescent="0.3">
      <c r="A181" s="664" t="s">
        <v>520</v>
      </c>
      <c r="B181" s="665" t="s">
        <v>521</v>
      </c>
      <c r="C181" s="666" t="s">
        <v>530</v>
      </c>
      <c r="D181" s="667" t="s">
        <v>3521</v>
      </c>
      <c r="E181" s="666" t="s">
        <v>536</v>
      </c>
      <c r="F181" s="667" t="s">
        <v>3523</v>
      </c>
      <c r="G181" s="666" t="s">
        <v>600</v>
      </c>
      <c r="H181" s="666" t="s">
        <v>1182</v>
      </c>
      <c r="I181" s="666" t="s">
        <v>1183</v>
      </c>
      <c r="J181" s="666" t="s">
        <v>1184</v>
      </c>
      <c r="K181" s="666" t="s">
        <v>1185</v>
      </c>
      <c r="L181" s="668">
        <v>70.174025298950397</v>
      </c>
      <c r="M181" s="668">
        <v>86</v>
      </c>
      <c r="N181" s="669">
        <v>6034.9661757097347</v>
      </c>
    </row>
    <row r="182" spans="1:14" ht="14.4" customHeight="1" x14ac:dyDescent="0.3">
      <c r="A182" s="664" t="s">
        <v>520</v>
      </c>
      <c r="B182" s="665" t="s">
        <v>521</v>
      </c>
      <c r="C182" s="666" t="s">
        <v>530</v>
      </c>
      <c r="D182" s="667" t="s">
        <v>3521</v>
      </c>
      <c r="E182" s="666" t="s">
        <v>536</v>
      </c>
      <c r="F182" s="667" t="s">
        <v>3523</v>
      </c>
      <c r="G182" s="666" t="s">
        <v>600</v>
      </c>
      <c r="H182" s="666" t="s">
        <v>1186</v>
      </c>
      <c r="I182" s="666" t="s">
        <v>1187</v>
      </c>
      <c r="J182" s="666" t="s">
        <v>1188</v>
      </c>
      <c r="K182" s="666" t="s">
        <v>1189</v>
      </c>
      <c r="L182" s="668">
        <v>32.76</v>
      </c>
      <c r="M182" s="668">
        <v>25</v>
      </c>
      <c r="N182" s="669">
        <v>818.99999999999989</v>
      </c>
    </row>
    <row r="183" spans="1:14" ht="14.4" customHeight="1" x14ac:dyDescent="0.3">
      <c r="A183" s="664" t="s">
        <v>520</v>
      </c>
      <c r="B183" s="665" t="s">
        <v>521</v>
      </c>
      <c r="C183" s="666" t="s">
        <v>530</v>
      </c>
      <c r="D183" s="667" t="s">
        <v>3521</v>
      </c>
      <c r="E183" s="666" t="s">
        <v>536</v>
      </c>
      <c r="F183" s="667" t="s">
        <v>3523</v>
      </c>
      <c r="G183" s="666" t="s">
        <v>600</v>
      </c>
      <c r="H183" s="666" t="s">
        <v>1190</v>
      </c>
      <c r="I183" s="666" t="s">
        <v>1191</v>
      </c>
      <c r="J183" s="666" t="s">
        <v>1158</v>
      </c>
      <c r="K183" s="666" t="s">
        <v>1192</v>
      </c>
      <c r="L183" s="668">
        <v>58.250000000000021</v>
      </c>
      <c r="M183" s="668">
        <v>10</v>
      </c>
      <c r="N183" s="669">
        <v>582.50000000000023</v>
      </c>
    </row>
    <row r="184" spans="1:14" ht="14.4" customHeight="1" x14ac:dyDescent="0.3">
      <c r="A184" s="664" t="s">
        <v>520</v>
      </c>
      <c r="B184" s="665" t="s">
        <v>521</v>
      </c>
      <c r="C184" s="666" t="s">
        <v>530</v>
      </c>
      <c r="D184" s="667" t="s">
        <v>3521</v>
      </c>
      <c r="E184" s="666" t="s">
        <v>536</v>
      </c>
      <c r="F184" s="667" t="s">
        <v>3523</v>
      </c>
      <c r="G184" s="666" t="s">
        <v>600</v>
      </c>
      <c r="H184" s="666" t="s">
        <v>1193</v>
      </c>
      <c r="I184" s="666" t="s">
        <v>1194</v>
      </c>
      <c r="J184" s="666" t="s">
        <v>1195</v>
      </c>
      <c r="K184" s="666" t="s">
        <v>1196</v>
      </c>
      <c r="L184" s="668">
        <v>67.390421294855997</v>
      </c>
      <c r="M184" s="668">
        <v>7</v>
      </c>
      <c r="N184" s="669">
        <v>471.73294906399201</v>
      </c>
    </row>
    <row r="185" spans="1:14" ht="14.4" customHeight="1" x14ac:dyDescent="0.3">
      <c r="A185" s="664" t="s">
        <v>520</v>
      </c>
      <c r="B185" s="665" t="s">
        <v>521</v>
      </c>
      <c r="C185" s="666" t="s">
        <v>530</v>
      </c>
      <c r="D185" s="667" t="s">
        <v>3521</v>
      </c>
      <c r="E185" s="666" t="s">
        <v>536</v>
      </c>
      <c r="F185" s="667" t="s">
        <v>3523</v>
      </c>
      <c r="G185" s="666" t="s">
        <v>600</v>
      </c>
      <c r="H185" s="666" t="s">
        <v>1197</v>
      </c>
      <c r="I185" s="666" t="s">
        <v>1198</v>
      </c>
      <c r="J185" s="666" t="s">
        <v>1054</v>
      </c>
      <c r="K185" s="666" t="s">
        <v>1199</v>
      </c>
      <c r="L185" s="668">
        <v>355.58999999999992</v>
      </c>
      <c r="M185" s="668">
        <v>3</v>
      </c>
      <c r="N185" s="669">
        <v>1066.7699999999998</v>
      </c>
    </row>
    <row r="186" spans="1:14" ht="14.4" customHeight="1" x14ac:dyDescent="0.3">
      <c r="A186" s="664" t="s">
        <v>520</v>
      </c>
      <c r="B186" s="665" t="s">
        <v>521</v>
      </c>
      <c r="C186" s="666" t="s">
        <v>530</v>
      </c>
      <c r="D186" s="667" t="s">
        <v>3521</v>
      </c>
      <c r="E186" s="666" t="s">
        <v>536</v>
      </c>
      <c r="F186" s="667" t="s">
        <v>3523</v>
      </c>
      <c r="G186" s="666" t="s">
        <v>600</v>
      </c>
      <c r="H186" s="666" t="s">
        <v>1200</v>
      </c>
      <c r="I186" s="666" t="s">
        <v>1201</v>
      </c>
      <c r="J186" s="666" t="s">
        <v>1202</v>
      </c>
      <c r="K186" s="666" t="s">
        <v>1203</v>
      </c>
      <c r="L186" s="668">
        <v>87.88</v>
      </c>
      <c r="M186" s="668">
        <v>5</v>
      </c>
      <c r="N186" s="669">
        <v>439.4</v>
      </c>
    </row>
    <row r="187" spans="1:14" ht="14.4" customHeight="1" x14ac:dyDescent="0.3">
      <c r="A187" s="664" t="s">
        <v>520</v>
      </c>
      <c r="B187" s="665" t="s">
        <v>521</v>
      </c>
      <c r="C187" s="666" t="s">
        <v>530</v>
      </c>
      <c r="D187" s="667" t="s">
        <v>3521</v>
      </c>
      <c r="E187" s="666" t="s">
        <v>536</v>
      </c>
      <c r="F187" s="667" t="s">
        <v>3523</v>
      </c>
      <c r="G187" s="666" t="s">
        <v>600</v>
      </c>
      <c r="H187" s="666" t="s">
        <v>1204</v>
      </c>
      <c r="I187" s="666" t="s">
        <v>1205</v>
      </c>
      <c r="J187" s="666" t="s">
        <v>1206</v>
      </c>
      <c r="K187" s="666" t="s">
        <v>1207</v>
      </c>
      <c r="L187" s="668">
        <v>59.289999999999992</v>
      </c>
      <c r="M187" s="668">
        <v>1</v>
      </c>
      <c r="N187" s="669">
        <v>59.289999999999992</v>
      </c>
    </row>
    <row r="188" spans="1:14" ht="14.4" customHeight="1" x14ac:dyDescent="0.3">
      <c r="A188" s="664" t="s">
        <v>520</v>
      </c>
      <c r="B188" s="665" t="s">
        <v>521</v>
      </c>
      <c r="C188" s="666" t="s">
        <v>530</v>
      </c>
      <c r="D188" s="667" t="s">
        <v>3521</v>
      </c>
      <c r="E188" s="666" t="s">
        <v>536</v>
      </c>
      <c r="F188" s="667" t="s">
        <v>3523</v>
      </c>
      <c r="G188" s="666" t="s">
        <v>600</v>
      </c>
      <c r="H188" s="666" t="s">
        <v>1208</v>
      </c>
      <c r="I188" s="666" t="s">
        <v>1209</v>
      </c>
      <c r="J188" s="666" t="s">
        <v>1210</v>
      </c>
      <c r="K188" s="666" t="s">
        <v>1211</v>
      </c>
      <c r="L188" s="668">
        <v>112.95999999999997</v>
      </c>
      <c r="M188" s="668">
        <v>3</v>
      </c>
      <c r="N188" s="669">
        <v>338.87999999999988</v>
      </c>
    </row>
    <row r="189" spans="1:14" ht="14.4" customHeight="1" x14ac:dyDescent="0.3">
      <c r="A189" s="664" t="s">
        <v>520</v>
      </c>
      <c r="B189" s="665" t="s">
        <v>521</v>
      </c>
      <c r="C189" s="666" t="s">
        <v>530</v>
      </c>
      <c r="D189" s="667" t="s">
        <v>3521</v>
      </c>
      <c r="E189" s="666" t="s">
        <v>536</v>
      </c>
      <c r="F189" s="667" t="s">
        <v>3523</v>
      </c>
      <c r="G189" s="666" t="s">
        <v>600</v>
      </c>
      <c r="H189" s="666" t="s">
        <v>1212</v>
      </c>
      <c r="I189" s="666" t="s">
        <v>1213</v>
      </c>
      <c r="J189" s="666" t="s">
        <v>1214</v>
      </c>
      <c r="K189" s="666" t="s">
        <v>1215</v>
      </c>
      <c r="L189" s="668">
        <v>32.179545454545455</v>
      </c>
      <c r="M189" s="668">
        <v>44</v>
      </c>
      <c r="N189" s="669">
        <v>1415.9</v>
      </c>
    </row>
    <row r="190" spans="1:14" ht="14.4" customHeight="1" x14ac:dyDescent="0.3">
      <c r="A190" s="664" t="s">
        <v>520</v>
      </c>
      <c r="B190" s="665" t="s">
        <v>521</v>
      </c>
      <c r="C190" s="666" t="s">
        <v>530</v>
      </c>
      <c r="D190" s="667" t="s">
        <v>3521</v>
      </c>
      <c r="E190" s="666" t="s">
        <v>536</v>
      </c>
      <c r="F190" s="667" t="s">
        <v>3523</v>
      </c>
      <c r="G190" s="666" t="s">
        <v>600</v>
      </c>
      <c r="H190" s="666" t="s">
        <v>1216</v>
      </c>
      <c r="I190" s="666" t="s">
        <v>1217</v>
      </c>
      <c r="J190" s="666" t="s">
        <v>1218</v>
      </c>
      <c r="K190" s="666" t="s">
        <v>1219</v>
      </c>
      <c r="L190" s="668">
        <v>132.69666795810869</v>
      </c>
      <c r="M190" s="668">
        <v>39</v>
      </c>
      <c r="N190" s="669">
        <v>5175.1700503662387</v>
      </c>
    </row>
    <row r="191" spans="1:14" ht="14.4" customHeight="1" x14ac:dyDescent="0.3">
      <c r="A191" s="664" t="s">
        <v>520</v>
      </c>
      <c r="B191" s="665" t="s">
        <v>521</v>
      </c>
      <c r="C191" s="666" t="s">
        <v>530</v>
      </c>
      <c r="D191" s="667" t="s">
        <v>3521</v>
      </c>
      <c r="E191" s="666" t="s">
        <v>536</v>
      </c>
      <c r="F191" s="667" t="s">
        <v>3523</v>
      </c>
      <c r="G191" s="666" t="s">
        <v>600</v>
      </c>
      <c r="H191" s="666" t="s">
        <v>1220</v>
      </c>
      <c r="I191" s="666" t="s">
        <v>1221</v>
      </c>
      <c r="J191" s="666" t="s">
        <v>1222</v>
      </c>
      <c r="K191" s="666" t="s">
        <v>1223</v>
      </c>
      <c r="L191" s="668">
        <v>37.40004118480369</v>
      </c>
      <c r="M191" s="668">
        <v>3</v>
      </c>
      <c r="N191" s="669">
        <v>112.20012355441108</v>
      </c>
    </row>
    <row r="192" spans="1:14" ht="14.4" customHeight="1" x14ac:dyDescent="0.3">
      <c r="A192" s="664" t="s">
        <v>520</v>
      </c>
      <c r="B192" s="665" t="s">
        <v>521</v>
      </c>
      <c r="C192" s="666" t="s">
        <v>530</v>
      </c>
      <c r="D192" s="667" t="s">
        <v>3521</v>
      </c>
      <c r="E192" s="666" t="s">
        <v>536</v>
      </c>
      <c r="F192" s="667" t="s">
        <v>3523</v>
      </c>
      <c r="G192" s="666" t="s">
        <v>600</v>
      </c>
      <c r="H192" s="666" t="s">
        <v>1224</v>
      </c>
      <c r="I192" s="666" t="s">
        <v>1225</v>
      </c>
      <c r="J192" s="666" t="s">
        <v>1226</v>
      </c>
      <c r="K192" s="666" t="s">
        <v>1227</v>
      </c>
      <c r="L192" s="668">
        <v>73.539999999999992</v>
      </c>
      <c r="M192" s="668">
        <v>8</v>
      </c>
      <c r="N192" s="669">
        <v>588.31999999999994</v>
      </c>
    </row>
    <row r="193" spans="1:14" ht="14.4" customHeight="1" x14ac:dyDescent="0.3">
      <c r="A193" s="664" t="s">
        <v>520</v>
      </c>
      <c r="B193" s="665" t="s">
        <v>521</v>
      </c>
      <c r="C193" s="666" t="s">
        <v>530</v>
      </c>
      <c r="D193" s="667" t="s">
        <v>3521</v>
      </c>
      <c r="E193" s="666" t="s">
        <v>536</v>
      </c>
      <c r="F193" s="667" t="s">
        <v>3523</v>
      </c>
      <c r="G193" s="666" t="s">
        <v>600</v>
      </c>
      <c r="H193" s="666" t="s">
        <v>1228</v>
      </c>
      <c r="I193" s="666" t="s">
        <v>1229</v>
      </c>
      <c r="J193" s="666" t="s">
        <v>1230</v>
      </c>
      <c r="K193" s="666" t="s">
        <v>1231</v>
      </c>
      <c r="L193" s="668">
        <v>68.550000000000054</v>
      </c>
      <c r="M193" s="668">
        <v>2</v>
      </c>
      <c r="N193" s="669">
        <v>137.10000000000011</v>
      </c>
    </row>
    <row r="194" spans="1:14" ht="14.4" customHeight="1" x14ac:dyDescent="0.3">
      <c r="A194" s="664" t="s">
        <v>520</v>
      </c>
      <c r="B194" s="665" t="s">
        <v>521</v>
      </c>
      <c r="C194" s="666" t="s">
        <v>530</v>
      </c>
      <c r="D194" s="667" t="s">
        <v>3521</v>
      </c>
      <c r="E194" s="666" t="s">
        <v>536</v>
      </c>
      <c r="F194" s="667" t="s">
        <v>3523</v>
      </c>
      <c r="G194" s="666" t="s">
        <v>600</v>
      </c>
      <c r="H194" s="666" t="s">
        <v>1232</v>
      </c>
      <c r="I194" s="666" t="s">
        <v>1233</v>
      </c>
      <c r="J194" s="666" t="s">
        <v>1234</v>
      </c>
      <c r="K194" s="666" t="s">
        <v>1235</v>
      </c>
      <c r="L194" s="668">
        <v>104.14107979689058</v>
      </c>
      <c r="M194" s="668">
        <v>7</v>
      </c>
      <c r="N194" s="669">
        <v>728.98755857823403</v>
      </c>
    </row>
    <row r="195" spans="1:14" ht="14.4" customHeight="1" x14ac:dyDescent="0.3">
      <c r="A195" s="664" t="s">
        <v>520</v>
      </c>
      <c r="B195" s="665" t="s">
        <v>521</v>
      </c>
      <c r="C195" s="666" t="s">
        <v>530</v>
      </c>
      <c r="D195" s="667" t="s">
        <v>3521</v>
      </c>
      <c r="E195" s="666" t="s">
        <v>536</v>
      </c>
      <c r="F195" s="667" t="s">
        <v>3523</v>
      </c>
      <c r="G195" s="666" t="s">
        <v>600</v>
      </c>
      <c r="H195" s="666" t="s">
        <v>1236</v>
      </c>
      <c r="I195" s="666" t="s">
        <v>1237</v>
      </c>
      <c r="J195" s="666" t="s">
        <v>1238</v>
      </c>
      <c r="K195" s="666" t="s">
        <v>1239</v>
      </c>
      <c r="L195" s="668">
        <v>126.51999455782659</v>
      </c>
      <c r="M195" s="668">
        <v>1</v>
      </c>
      <c r="N195" s="669">
        <v>126.51999455782659</v>
      </c>
    </row>
    <row r="196" spans="1:14" ht="14.4" customHeight="1" x14ac:dyDescent="0.3">
      <c r="A196" s="664" t="s">
        <v>520</v>
      </c>
      <c r="B196" s="665" t="s">
        <v>521</v>
      </c>
      <c r="C196" s="666" t="s">
        <v>530</v>
      </c>
      <c r="D196" s="667" t="s">
        <v>3521</v>
      </c>
      <c r="E196" s="666" t="s">
        <v>536</v>
      </c>
      <c r="F196" s="667" t="s">
        <v>3523</v>
      </c>
      <c r="G196" s="666" t="s">
        <v>600</v>
      </c>
      <c r="H196" s="666" t="s">
        <v>1240</v>
      </c>
      <c r="I196" s="666" t="s">
        <v>1241</v>
      </c>
      <c r="J196" s="666" t="s">
        <v>1234</v>
      </c>
      <c r="K196" s="666" t="s">
        <v>1242</v>
      </c>
      <c r="L196" s="668">
        <v>34.389118217747637</v>
      </c>
      <c r="M196" s="668">
        <v>1</v>
      </c>
      <c r="N196" s="669">
        <v>34.389118217747637</v>
      </c>
    </row>
    <row r="197" spans="1:14" ht="14.4" customHeight="1" x14ac:dyDescent="0.3">
      <c r="A197" s="664" t="s">
        <v>520</v>
      </c>
      <c r="B197" s="665" t="s">
        <v>521</v>
      </c>
      <c r="C197" s="666" t="s">
        <v>530</v>
      </c>
      <c r="D197" s="667" t="s">
        <v>3521</v>
      </c>
      <c r="E197" s="666" t="s">
        <v>536</v>
      </c>
      <c r="F197" s="667" t="s">
        <v>3523</v>
      </c>
      <c r="G197" s="666" t="s">
        <v>600</v>
      </c>
      <c r="H197" s="666" t="s">
        <v>1243</v>
      </c>
      <c r="I197" s="666" t="s">
        <v>1244</v>
      </c>
      <c r="J197" s="666" t="s">
        <v>1245</v>
      </c>
      <c r="K197" s="666" t="s">
        <v>1246</v>
      </c>
      <c r="L197" s="668">
        <v>53.900030896368854</v>
      </c>
      <c r="M197" s="668">
        <v>7</v>
      </c>
      <c r="N197" s="669">
        <v>377.300216274582</v>
      </c>
    </row>
    <row r="198" spans="1:14" ht="14.4" customHeight="1" x14ac:dyDescent="0.3">
      <c r="A198" s="664" t="s">
        <v>520</v>
      </c>
      <c r="B198" s="665" t="s">
        <v>521</v>
      </c>
      <c r="C198" s="666" t="s">
        <v>530</v>
      </c>
      <c r="D198" s="667" t="s">
        <v>3521</v>
      </c>
      <c r="E198" s="666" t="s">
        <v>536</v>
      </c>
      <c r="F198" s="667" t="s">
        <v>3523</v>
      </c>
      <c r="G198" s="666" t="s">
        <v>600</v>
      </c>
      <c r="H198" s="666" t="s">
        <v>1247</v>
      </c>
      <c r="I198" s="666" t="s">
        <v>1248</v>
      </c>
      <c r="J198" s="666" t="s">
        <v>898</v>
      </c>
      <c r="K198" s="666" t="s">
        <v>1249</v>
      </c>
      <c r="L198" s="668">
        <v>58.709388773285617</v>
      </c>
      <c r="M198" s="668">
        <v>15</v>
      </c>
      <c r="N198" s="669">
        <v>880.6408315992843</v>
      </c>
    </row>
    <row r="199" spans="1:14" ht="14.4" customHeight="1" x14ac:dyDescent="0.3">
      <c r="A199" s="664" t="s">
        <v>520</v>
      </c>
      <c r="B199" s="665" t="s">
        <v>521</v>
      </c>
      <c r="C199" s="666" t="s">
        <v>530</v>
      </c>
      <c r="D199" s="667" t="s">
        <v>3521</v>
      </c>
      <c r="E199" s="666" t="s">
        <v>536</v>
      </c>
      <c r="F199" s="667" t="s">
        <v>3523</v>
      </c>
      <c r="G199" s="666" t="s">
        <v>600</v>
      </c>
      <c r="H199" s="666" t="s">
        <v>1250</v>
      </c>
      <c r="I199" s="666" t="s">
        <v>1251</v>
      </c>
      <c r="J199" s="666" t="s">
        <v>1252</v>
      </c>
      <c r="K199" s="666" t="s">
        <v>1253</v>
      </c>
      <c r="L199" s="668">
        <v>197.262</v>
      </c>
      <c r="M199" s="668">
        <v>10</v>
      </c>
      <c r="N199" s="669">
        <v>1972.62</v>
      </c>
    </row>
    <row r="200" spans="1:14" ht="14.4" customHeight="1" x14ac:dyDescent="0.3">
      <c r="A200" s="664" t="s">
        <v>520</v>
      </c>
      <c r="B200" s="665" t="s">
        <v>521</v>
      </c>
      <c r="C200" s="666" t="s">
        <v>530</v>
      </c>
      <c r="D200" s="667" t="s">
        <v>3521</v>
      </c>
      <c r="E200" s="666" t="s">
        <v>536</v>
      </c>
      <c r="F200" s="667" t="s">
        <v>3523</v>
      </c>
      <c r="G200" s="666" t="s">
        <v>600</v>
      </c>
      <c r="H200" s="666" t="s">
        <v>1254</v>
      </c>
      <c r="I200" s="666" t="s">
        <v>1255</v>
      </c>
      <c r="J200" s="666" t="s">
        <v>1245</v>
      </c>
      <c r="K200" s="666" t="s">
        <v>895</v>
      </c>
      <c r="L200" s="668">
        <v>26.728571428571424</v>
      </c>
      <c r="M200" s="668">
        <v>7</v>
      </c>
      <c r="N200" s="669">
        <v>187.09999999999997</v>
      </c>
    </row>
    <row r="201" spans="1:14" ht="14.4" customHeight="1" x14ac:dyDescent="0.3">
      <c r="A201" s="664" t="s">
        <v>520</v>
      </c>
      <c r="B201" s="665" t="s">
        <v>521</v>
      </c>
      <c r="C201" s="666" t="s">
        <v>530</v>
      </c>
      <c r="D201" s="667" t="s">
        <v>3521</v>
      </c>
      <c r="E201" s="666" t="s">
        <v>536</v>
      </c>
      <c r="F201" s="667" t="s">
        <v>3523</v>
      </c>
      <c r="G201" s="666" t="s">
        <v>600</v>
      </c>
      <c r="H201" s="666" t="s">
        <v>1256</v>
      </c>
      <c r="I201" s="666" t="s">
        <v>1257</v>
      </c>
      <c r="J201" s="666" t="s">
        <v>1258</v>
      </c>
      <c r="K201" s="666" t="s">
        <v>1259</v>
      </c>
      <c r="L201" s="668">
        <v>100.17984202265117</v>
      </c>
      <c r="M201" s="668">
        <v>9</v>
      </c>
      <c r="N201" s="669">
        <v>901.61857820386058</v>
      </c>
    </row>
    <row r="202" spans="1:14" ht="14.4" customHeight="1" x14ac:dyDescent="0.3">
      <c r="A202" s="664" t="s">
        <v>520</v>
      </c>
      <c r="B202" s="665" t="s">
        <v>521</v>
      </c>
      <c r="C202" s="666" t="s">
        <v>530</v>
      </c>
      <c r="D202" s="667" t="s">
        <v>3521</v>
      </c>
      <c r="E202" s="666" t="s">
        <v>536</v>
      </c>
      <c r="F202" s="667" t="s">
        <v>3523</v>
      </c>
      <c r="G202" s="666" t="s">
        <v>600</v>
      </c>
      <c r="H202" s="666" t="s">
        <v>1260</v>
      </c>
      <c r="I202" s="666" t="s">
        <v>1261</v>
      </c>
      <c r="J202" s="666" t="s">
        <v>1258</v>
      </c>
      <c r="K202" s="666" t="s">
        <v>1262</v>
      </c>
      <c r="L202" s="668">
        <v>34.669999832217634</v>
      </c>
      <c r="M202" s="668">
        <v>14</v>
      </c>
      <c r="N202" s="669">
        <v>485.37999765104684</v>
      </c>
    </row>
    <row r="203" spans="1:14" ht="14.4" customHeight="1" x14ac:dyDescent="0.3">
      <c r="A203" s="664" t="s">
        <v>520</v>
      </c>
      <c r="B203" s="665" t="s">
        <v>521</v>
      </c>
      <c r="C203" s="666" t="s">
        <v>530</v>
      </c>
      <c r="D203" s="667" t="s">
        <v>3521</v>
      </c>
      <c r="E203" s="666" t="s">
        <v>536</v>
      </c>
      <c r="F203" s="667" t="s">
        <v>3523</v>
      </c>
      <c r="G203" s="666" t="s">
        <v>600</v>
      </c>
      <c r="H203" s="666" t="s">
        <v>1263</v>
      </c>
      <c r="I203" s="666" t="s">
        <v>1264</v>
      </c>
      <c r="J203" s="666" t="s">
        <v>1265</v>
      </c>
      <c r="K203" s="666" t="s">
        <v>771</v>
      </c>
      <c r="L203" s="668">
        <v>61.730000000000004</v>
      </c>
      <c r="M203" s="668">
        <v>2</v>
      </c>
      <c r="N203" s="669">
        <v>123.46000000000001</v>
      </c>
    </row>
    <row r="204" spans="1:14" ht="14.4" customHeight="1" x14ac:dyDescent="0.3">
      <c r="A204" s="664" t="s">
        <v>520</v>
      </c>
      <c r="B204" s="665" t="s">
        <v>521</v>
      </c>
      <c r="C204" s="666" t="s">
        <v>530</v>
      </c>
      <c r="D204" s="667" t="s">
        <v>3521</v>
      </c>
      <c r="E204" s="666" t="s">
        <v>536</v>
      </c>
      <c r="F204" s="667" t="s">
        <v>3523</v>
      </c>
      <c r="G204" s="666" t="s">
        <v>600</v>
      </c>
      <c r="H204" s="666" t="s">
        <v>1266</v>
      </c>
      <c r="I204" s="666" t="s">
        <v>1267</v>
      </c>
      <c r="J204" s="666" t="s">
        <v>1268</v>
      </c>
      <c r="K204" s="666" t="s">
        <v>1269</v>
      </c>
      <c r="L204" s="668">
        <v>27.60325585476782</v>
      </c>
      <c r="M204" s="668">
        <v>86</v>
      </c>
      <c r="N204" s="669">
        <v>2373.8800035100326</v>
      </c>
    </row>
    <row r="205" spans="1:14" ht="14.4" customHeight="1" x14ac:dyDescent="0.3">
      <c r="A205" s="664" t="s">
        <v>520</v>
      </c>
      <c r="B205" s="665" t="s">
        <v>521</v>
      </c>
      <c r="C205" s="666" t="s">
        <v>530</v>
      </c>
      <c r="D205" s="667" t="s">
        <v>3521</v>
      </c>
      <c r="E205" s="666" t="s">
        <v>536</v>
      </c>
      <c r="F205" s="667" t="s">
        <v>3523</v>
      </c>
      <c r="G205" s="666" t="s">
        <v>600</v>
      </c>
      <c r="H205" s="666" t="s">
        <v>1270</v>
      </c>
      <c r="I205" s="666" t="s">
        <v>1271</v>
      </c>
      <c r="J205" s="666" t="s">
        <v>1272</v>
      </c>
      <c r="K205" s="666" t="s">
        <v>1273</v>
      </c>
      <c r="L205" s="668">
        <v>229.09</v>
      </c>
      <c r="M205" s="668">
        <v>3</v>
      </c>
      <c r="N205" s="669">
        <v>687.27</v>
      </c>
    </row>
    <row r="206" spans="1:14" ht="14.4" customHeight="1" x14ac:dyDescent="0.3">
      <c r="A206" s="664" t="s">
        <v>520</v>
      </c>
      <c r="B206" s="665" t="s">
        <v>521</v>
      </c>
      <c r="C206" s="666" t="s">
        <v>530</v>
      </c>
      <c r="D206" s="667" t="s">
        <v>3521</v>
      </c>
      <c r="E206" s="666" t="s">
        <v>536</v>
      </c>
      <c r="F206" s="667" t="s">
        <v>3523</v>
      </c>
      <c r="G206" s="666" t="s">
        <v>600</v>
      </c>
      <c r="H206" s="666" t="s">
        <v>1274</v>
      </c>
      <c r="I206" s="666" t="s">
        <v>1275</v>
      </c>
      <c r="J206" s="666" t="s">
        <v>1276</v>
      </c>
      <c r="K206" s="666" t="s">
        <v>1277</v>
      </c>
      <c r="L206" s="668">
        <v>39.849999999999987</v>
      </c>
      <c r="M206" s="668">
        <v>1</v>
      </c>
      <c r="N206" s="669">
        <v>39.849999999999987</v>
      </c>
    </row>
    <row r="207" spans="1:14" ht="14.4" customHeight="1" x14ac:dyDescent="0.3">
      <c r="A207" s="664" t="s">
        <v>520</v>
      </c>
      <c r="B207" s="665" t="s">
        <v>521</v>
      </c>
      <c r="C207" s="666" t="s">
        <v>530</v>
      </c>
      <c r="D207" s="667" t="s">
        <v>3521</v>
      </c>
      <c r="E207" s="666" t="s">
        <v>536</v>
      </c>
      <c r="F207" s="667" t="s">
        <v>3523</v>
      </c>
      <c r="G207" s="666" t="s">
        <v>600</v>
      </c>
      <c r="H207" s="666" t="s">
        <v>1278</v>
      </c>
      <c r="I207" s="666" t="s">
        <v>1279</v>
      </c>
      <c r="J207" s="666" t="s">
        <v>1280</v>
      </c>
      <c r="K207" s="666" t="s">
        <v>829</v>
      </c>
      <c r="L207" s="668">
        <v>324.19085061666362</v>
      </c>
      <c r="M207" s="668">
        <v>2</v>
      </c>
      <c r="N207" s="669">
        <v>648.38170123332725</v>
      </c>
    </row>
    <row r="208" spans="1:14" ht="14.4" customHeight="1" x14ac:dyDescent="0.3">
      <c r="A208" s="664" t="s">
        <v>520</v>
      </c>
      <c r="B208" s="665" t="s">
        <v>521</v>
      </c>
      <c r="C208" s="666" t="s">
        <v>530</v>
      </c>
      <c r="D208" s="667" t="s">
        <v>3521</v>
      </c>
      <c r="E208" s="666" t="s">
        <v>536</v>
      </c>
      <c r="F208" s="667" t="s">
        <v>3523</v>
      </c>
      <c r="G208" s="666" t="s">
        <v>600</v>
      </c>
      <c r="H208" s="666" t="s">
        <v>1281</v>
      </c>
      <c r="I208" s="666" t="s">
        <v>1282</v>
      </c>
      <c r="J208" s="666" t="s">
        <v>1283</v>
      </c>
      <c r="K208" s="666" t="s">
        <v>829</v>
      </c>
      <c r="L208" s="668">
        <v>265.47000000000003</v>
      </c>
      <c r="M208" s="668">
        <v>5</v>
      </c>
      <c r="N208" s="669">
        <v>1327.3500000000001</v>
      </c>
    </row>
    <row r="209" spans="1:14" ht="14.4" customHeight="1" x14ac:dyDescent="0.3">
      <c r="A209" s="664" t="s">
        <v>520</v>
      </c>
      <c r="B209" s="665" t="s">
        <v>521</v>
      </c>
      <c r="C209" s="666" t="s">
        <v>530</v>
      </c>
      <c r="D209" s="667" t="s">
        <v>3521</v>
      </c>
      <c r="E209" s="666" t="s">
        <v>536</v>
      </c>
      <c r="F209" s="667" t="s">
        <v>3523</v>
      </c>
      <c r="G209" s="666" t="s">
        <v>600</v>
      </c>
      <c r="H209" s="666" t="s">
        <v>1284</v>
      </c>
      <c r="I209" s="666" t="s">
        <v>1285</v>
      </c>
      <c r="J209" s="666" t="s">
        <v>1286</v>
      </c>
      <c r="K209" s="666" t="s">
        <v>1287</v>
      </c>
      <c r="L209" s="668">
        <v>127.12166666666668</v>
      </c>
      <c r="M209" s="668">
        <v>12</v>
      </c>
      <c r="N209" s="669">
        <v>1525.4600000000003</v>
      </c>
    </row>
    <row r="210" spans="1:14" ht="14.4" customHeight="1" x14ac:dyDescent="0.3">
      <c r="A210" s="664" t="s">
        <v>520</v>
      </c>
      <c r="B210" s="665" t="s">
        <v>521</v>
      </c>
      <c r="C210" s="666" t="s">
        <v>530</v>
      </c>
      <c r="D210" s="667" t="s">
        <v>3521</v>
      </c>
      <c r="E210" s="666" t="s">
        <v>536</v>
      </c>
      <c r="F210" s="667" t="s">
        <v>3523</v>
      </c>
      <c r="G210" s="666" t="s">
        <v>600</v>
      </c>
      <c r="H210" s="666" t="s">
        <v>1288</v>
      </c>
      <c r="I210" s="666" t="s">
        <v>1289</v>
      </c>
      <c r="J210" s="666" t="s">
        <v>1290</v>
      </c>
      <c r="K210" s="666"/>
      <c r="L210" s="668">
        <v>419.44210229291048</v>
      </c>
      <c r="M210" s="668">
        <v>9</v>
      </c>
      <c r="N210" s="669">
        <v>3774.9789206361943</v>
      </c>
    </row>
    <row r="211" spans="1:14" ht="14.4" customHeight="1" x14ac:dyDescent="0.3">
      <c r="A211" s="664" t="s">
        <v>520</v>
      </c>
      <c r="B211" s="665" t="s">
        <v>521</v>
      </c>
      <c r="C211" s="666" t="s">
        <v>530</v>
      </c>
      <c r="D211" s="667" t="s">
        <v>3521</v>
      </c>
      <c r="E211" s="666" t="s">
        <v>536</v>
      </c>
      <c r="F211" s="667" t="s">
        <v>3523</v>
      </c>
      <c r="G211" s="666" t="s">
        <v>600</v>
      </c>
      <c r="H211" s="666" t="s">
        <v>1291</v>
      </c>
      <c r="I211" s="666" t="s">
        <v>1176</v>
      </c>
      <c r="J211" s="666" t="s">
        <v>1292</v>
      </c>
      <c r="K211" s="666"/>
      <c r="L211" s="668">
        <v>82.336253025237454</v>
      </c>
      <c r="M211" s="668">
        <v>2</v>
      </c>
      <c r="N211" s="669">
        <v>164.67250605047491</v>
      </c>
    </row>
    <row r="212" spans="1:14" ht="14.4" customHeight="1" x14ac:dyDescent="0.3">
      <c r="A212" s="664" t="s">
        <v>520</v>
      </c>
      <c r="B212" s="665" t="s">
        <v>521</v>
      </c>
      <c r="C212" s="666" t="s">
        <v>530</v>
      </c>
      <c r="D212" s="667" t="s">
        <v>3521</v>
      </c>
      <c r="E212" s="666" t="s">
        <v>536</v>
      </c>
      <c r="F212" s="667" t="s">
        <v>3523</v>
      </c>
      <c r="G212" s="666" t="s">
        <v>600</v>
      </c>
      <c r="H212" s="666" t="s">
        <v>1293</v>
      </c>
      <c r="I212" s="666" t="s">
        <v>1176</v>
      </c>
      <c r="J212" s="666" t="s">
        <v>1294</v>
      </c>
      <c r="K212" s="666"/>
      <c r="L212" s="668">
        <v>191.13177281589523</v>
      </c>
      <c r="M212" s="668">
        <v>14</v>
      </c>
      <c r="N212" s="669">
        <v>2675.8448194225334</v>
      </c>
    </row>
    <row r="213" spans="1:14" ht="14.4" customHeight="1" x14ac:dyDescent="0.3">
      <c r="A213" s="664" t="s">
        <v>520</v>
      </c>
      <c r="B213" s="665" t="s">
        <v>521</v>
      </c>
      <c r="C213" s="666" t="s">
        <v>530</v>
      </c>
      <c r="D213" s="667" t="s">
        <v>3521</v>
      </c>
      <c r="E213" s="666" t="s">
        <v>536</v>
      </c>
      <c r="F213" s="667" t="s">
        <v>3523</v>
      </c>
      <c r="G213" s="666" t="s">
        <v>600</v>
      </c>
      <c r="H213" s="666" t="s">
        <v>1295</v>
      </c>
      <c r="I213" s="666" t="s">
        <v>1296</v>
      </c>
      <c r="J213" s="666" t="s">
        <v>1297</v>
      </c>
      <c r="K213" s="666" t="s">
        <v>1298</v>
      </c>
      <c r="L213" s="668">
        <v>54.469999999999985</v>
      </c>
      <c r="M213" s="668">
        <v>1</v>
      </c>
      <c r="N213" s="669">
        <v>54.469999999999985</v>
      </c>
    </row>
    <row r="214" spans="1:14" ht="14.4" customHeight="1" x14ac:dyDescent="0.3">
      <c r="A214" s="664" t="s">
        <v>520</v>
      </c>
      <c r="B214" s="665" t="s">
        <v>521</v>
      </c>
      <c r="C214" s="666" t="s">
        <v>530</v>
      </c>
      <c r="D214" s="667" t="s">
        <v>3521</v>
      </c>
      <c r="E214" s="666" t="s">
        <v>536</v>
      </c>
      <c r="F214" s="667" t="s">
        <v>3523</v>
      </c>
      <c r="G214" s="666" t="s">
        <v>600</v>
      </c>
      <c r="H214" s="666" t="s">
        <v>1299</v>
      </c>
      <c r="I214" s="666" t="s">
        <v>1299</v>
      </c>
      <c r="J214" s="666" t="s">
        <v>1300</v>
      </c>
      <c r="K214" s="666" t="s">
        <v>1301</v>
      </c>
      <c r="L214" s="668">
        <v>1148.0033333333333</v>
      </c>
      <c r="M214" s="668">
        <v>6</v>
      </c>
      <c r="N214" s="669">
        <v>6888.02</v>
      </c>
    </row>
    <row r="215" spans="1:14" ht="14.4" customHeight="1" x14ac:dyDescent="0.3">
      <c r="A215" s="664" t="s">
        <v>520</v>
      </c>
      <c r="B215" s="665" t="s">
        <v>521</v>
      </c>
      <c r="C215" s="666" t="s">
        <v>530</v>
      </c>
      <c r="D215" s="667" t="s">
        <v>3521</v>
      </c>
      <c r="E215" s="666" t="s">
        <v>536</v>
      </c>
      <c r="F215" s="667" t="s">
        <v>3523</v>
      </c>
      <c r="G215" s="666" t="s">
        <v>600</v>
      </c>
      <c r="H215" s="666" t="s">
        <v>1302</v>
      </c>
      <c r="I215" s="666" t="s">
        <v>1302</v>
      </c>
      <c r="J215" s="666" t="s">
        <v>602</v>
      </c>
      <c r="K215" s="666" t="s">
        <v>1303</v>
      </c>
      <c r="L215" s="668">
        <v>192.5</v>
      </c>
      <c r="M215" s="668">
        <v>13</v>
      </c>
      <c r="N215" s="669">
        <v>2502.5</v>
      </c>
    </row>
    <row r="216" spans="1:14" ht="14.4" customHeight="1" x14ac:dyDescent="0.3">
      <c r="A216" s="664" t="s">
        <v>520</v>
      </c>
      <c r="B216" s="665" t="s">
        <v>521</v>
      </c>
      <c r="C216" s="666" t="s">
        <v>530</v>
      </c>
      <c r="D216" s="667" t="s">
        <v>3521</v>
      </c>
      <c r="E216" s="666" t="s">
        <v>536</v>
      </c>
      <c r="F216" s="667" t="s">
        <v>3523</v>
      </c>
      <c r="G216" s="666" t="s">
        <v>600</v>
      </c>
      <c r="H216" s="666" t="s">
        <v>1304</v>
      </c>
      <c r="I216" s="666" t="s">
        <v>1304</v>
      </c>
      <c r="J216" s="666" t="s">
        <v>1305</v>
      </c>
      <c r="K216" s="666" t="s">
        <v>1306</v>
      </c>
      <c r="L216" s="668">
        <v>94.249999999999986</v>
      </c>
      <c r="M216" s="668">
        <v>2</v>
      </c>
      <c r="N216" s="669">
        <v>188.49999999999997</v>
      </c>
    </row>
    <row r="217" spans="1:14" ht="14.4" customHeight="1" x14ac:dyDescent="0.3">
      <c r="A217" s="664" t="s">
        <v>520</v>
      </c>
      <c r="B217" s="665" t="s">
        <v>521</v>
      </c>
      <c r="C217" s="666" t="s">
        <v>530</v>
      </c>
      <c r="D217" s="667" t="s">
        <v>3521</v>
      </c>
      <c r="E217" s="666" t="s">
        <v>536</v>
      </c>
      <c r="F217" s="667" t="s">
        <v>3523</v>
      </c>
      <c r="G217" s="666" t="s">
        <v>600</v>
      </c>
      <c r="H217" s="666" t="s">
        <v>1307</v>
      </c>
      <c r="I217" s="666" t="s">
        <v>1308</v>
      </c>
      <c r="J217" s="666" t="s">
        <v>656</v>
      </c>
      <c r="K217" s="666" t="s">
        <v>1309</v>
      </c>
      <c r="L217" s="668">
        <v>42.169999681124985</v>
      </c>
      <c r="M217" s="668">
        <v>3</v>
      </c>
      <c r="N217" s="669">
        <v>126.50999904337496</v>
      </c>
    </row>
    <row r="218" spans="1:14" ht="14.4" customHeight="1" x14ac:dyDescent="0.3">
      <c r="A218" s="664" t="s">
        <v>520</v>
      </c>
      <c r="B218" s="665" t="s">
        <v>521</v>
      </c>
      <c r="C218" s="666" t="s">
        <v>530</v>
      </c>
      <c r="D218" s="667" t="s">
        <v>3521</v>
      </c>
      <c r="E218" s="666" t="s">
        <v>536</v>
      </c>
      <c r="F218" s="667" t="s">
        <v>3523</v>
      </c>
      <c r="G218" s="666" t="s">
        <v>600</v>
      </c>
      <c r="H218" s="666" t="s">
        <v>1310</v>
      </c>
      <c r="I218" s="666" t="s">
        <v>1311</v>
      </c>
      <c r="J218" s="666" t="s">
        <v>1312</v>
      </c>
      <c r="K218" s="666" t="s">
        <v>634</v>
      </c>
      <c r="L218" s="668">
        <v>125.69999999999996</v>
      </c>
      <c r="M218" s="668">
        <v>10</v>
      </c>
      <c r="N218" s="669">
        <v>1256.9999999999995</v>
      </c>
    </row>
    <row r="219" spans="1:14" ht="14.4" customHeight="1" x14ac:dyDescent="0.3">
      <c r="A219" s="664" t="s">
        <v>520</v>
      </c>
      <c r="B219" s="665" t="s">
        <v>521</v>
      </c>
      <c r="C219" s="666" t="s">
        <v>530</v>
      </c>
      <c r="D219" s="667" t="s">
        <v>3521</v>
      </c>
      <c r="E219" s="666" t="s">
        <v>536</v>
      </c>
      <c r="F219" s="667" t="s">
        <v>3523</v>
      </c>
      <c r="G219" s="666" t="s">
        <v>600</v>
      </c>
      <c r="H219" s="666" t="s">
        <v>1313</v>
      </c>
      <c r="I219" s="666" t="s">
        <v>1314</v>
      </c>
      <c r="J219" s="666" t="s">
        <v>713</v>
      </c>
      <c r="K219" s="666" t="s">
        <v>1315</v>
      </c>
      <c r="L219" s="668">
        <v>52.990000000000009</v>
      </c>
      <c r="M219" s="668">
        <v>5</v>
      </c>
      <c r="N219" s="669">
        <v>264.95000000000005</v>
      </c>
    </row>
    <row r="220" spans="1:14" ht="14.4" customHeight="1" x14ac:dyDescent="0.3">
      <c r="A220" s="664" t="s">
        <v>520</v>
      </c>
      <c r="B220" s="665" t="s">
        <v>521</v>
      </c>
      <c r="C220" s="666" t="s">
        <v>530</v>
      </c>
      <c r="D220" s="667" t="s">
        <v>3521</v>
      </c>
      <c r="E220" s="666" t="s">
        <v>536</v>
      </c>
      <c r="F220" s="667" t="s">
        <v>3523</v>
      </c>
      <c r="G220" s="666" t="s">
        <v>600</v>
      </c>
      <c r="H220" s="666" t="s">
        <v>1316</v>
      </c>
      <c r="I220" s="666" t="s">
        <v>1317</v>
      </c>
      <c r="J220" s="666" t="s">
        <v>1318</v>
      </c>
      <c r="K220" s="666" t="s">
        <v>1319</v>
      </c>
      <c r="L220" s="668">
        <v>65.25013338797109</v>
      </c>
      <c r="M220" s="668">
        <v>12</v>
      </c>
      <c r="N220" s="669">
        <v>783.00160065565308</v>
      </c>
    </row>
    <row r="221" spans="1:14" ht="14.4" customHeight="1" x14ac:dyDescent="0.3">
      <c r="A221" s="664" t="s">
        <v>520</v>
      </c>
      <c r="B221" s="665" t="s">
        <v>521</v>
      </c>
      <c r="C221" s="666" t="s">
        <v>530</v>
      </c>
      <c r="D221" s="667" t="s">
        <v>3521</v>
      </c>
      <c r="E221" s="666" t="s">
        <v>536</v>
      </c>
      <c r="F221" s="667" t="s">
        <v>3523</v>
      </c>
      <c r="G221" s="666" t="s">
        <v>600</v>
      </c>
      <c r="H221" s="666" t="s">
        <v>1320</v>
      </c>
      <c r="I221" s="666" t="s">
        <v>1321</v>
      </c>
      <c r="J221" s="666" t="s">
        <v>1322</v>
      </c>
      <c r="K221" s="666" t="s">
        <v>1323</v>
      </c>
      <c r="L221" s="668">
        <v>112.52777777777777</v>
      </c>
      <c r="M221" s="668">
        <v>27</v>
      </c>
      <c r="N221" s="669">
        <v>3038.25</v>
      </c>
    </row>
    <row r="222" spans="1:14" ht="14.4" customHeight="1" x14ac:dyDescent="0.3">
      <c r="A222" s="664" t="s">
        <v>520</v>
      </c>
      <c r="B222" s="665" t="s">
        <v>521</v>
      </c>
      <c r="C222" s="666" t="s">
        <v>530</v>
      </c>
      <c r="D222" s="667" t="s">
        <v>3521</v>
      </c>
      <c r="E222" s="666" t="s">
        <v>536</v>
      </c>
      <c r="F222" s="667" t="s">
        <v>3523</v>
      </c>
      <c r="G222" s="666" t="s">
        <v>600</v>
      </c>
      <c r="H222" s="666" t="s">
        <v>1324</v>
      </c>
      <c r="I222" s="666" t="s">
        <v>1325</v>
      </c>
      <c r="J222" s="666" t="s">
        <v>1326</v>
      </c>
      <c r="K222" s="666" t="s">
        <v>1327</v>
      </c>
      <c r="L222" s="668">
        <v>27.210000000000004</v>
      </c>
      <c r="M222" s="668">
        <v>4</v>
      </c>
      <c r="N222" s="669">
        <v>108.84000000000002</v>
      </c>
    </row>
    <row r="223" spans="1:14" ht="14.4" customHeight="1" x14ac:dyDescent="0.3">
      <c r="A223" s="664" t="s">
        <v>520</v>
      </c>
      <c r="B223" s="665" t="s">
        <v>521</v>
      </c>
      <c r="C223" s="666" t="s">
        <v>530</v>
      </c>
      <c r="D223" s="667" t="s">
        <v>3521</v>
      </c>
      <c r="E223" s="666" t="s">
        <v>536</v>
      </c>
      <c r="F223" s="667" t="s">
        <v>3523</v>
      </c>
      <c r="G223" s="666" t="s">
        <v>600</v>
      </c>
      <c r="H223" s="666" t="s">
        <v>1328</v>
      </c>
      <c r="I223" s="666" t="s">
        <v>1329</v>
      </c>
      <c r="J223" s="666" t="s">
        <v>1330</v>
      </c>
      <c r="K223" s="666" t="s">
        <v>1331</v>
      </c>
      <c r="L223" s="668">
        <v>77.77</v>
      </c>
      <c r="M223" s="668">
        <v>3</v>
      </c>
      <c r="N223" s="669">
        <v>233.30999999999997</v>
      </c>
    </row>
    <row r="224" spans="1:14" ht="14.4" customHeight="1" x14ac:dyDescent="0.3">
      <c r="A224" s="664" t="s">
        <v>520</v>
      </c>
      <c r="B224" s="665" t="s">
        <v>521</v>
      </c>
      <c r="C224" s="666" t="s">
        <v>530</v>
      </c>
      <c r="D224" s="667" t="s">
        <v>3521</v>
      </c>
      <c r="E224" s="666" t="s">
        <v>536</v>
      </c>
      <c r="F224" s="667" t="s">
        <v>3523</v>
      </c>
      <c r="G224" s="666" t="s">
        <v>600</v>
      </c>
      <c r="H224" s="666" t="s">
        <v>1332</v>
      </c>
      <c r="I224" s="666" t="s">
        <v>1333</v>
      </c>
      <c r="J224" s="666" t="s">
        <v>1334</v>
      </c>
      <c r="K224" s="666" t="s">
        <v>1335</v>
      </c>
      <c r="L224" s="668">
        <v>676.26</v>
      </c>
      <c r="M224" s="668">
        <v>1</v>
      </c>
      <c r="N224" s="669">
        <v>676.26</v>
      </c>
    </row>
    <row r="225" spans="1:14" ht="14.4" customHeight="1" x14ac:dyDescent="0.3">
      <c r="A225" s="664" t="s">
        <v>520</v>
      </c>
      <c r="B225" s="665" t="s">
        <v>521</v>
      </c>
      <c r="C225" s="666" t="s">
        <v>530</v>
      </c>
      <c r="D225" s="667" t="s">
        <v>3521</v>
      </c>
      <c r="E225" s="666" t="s">
        <v>536</v>
      </c>
      <c r="F225" s="667" t="s">
        <v>3523</v>
      </c>
      <c r="G225" s="666" t="s">
        <v>600</v>
      </c>
      <c r="H225" s="666" t="s">
        <v>1336</v>
      </c>
      <c r="I225" s="666" t="s">
        <v>1337</v>
      </c>
      <c r="J225" s="666" t="s">
        <v>1338</v>
      </c>
      <c r="K225" s="666" t="s">
        <v>1339</v>
      </c>
      <c r="L225" s="668">
        <v>1592.8</v>
      </c>
      <c r="M225" s="668">
        <v>2.5</v>
      </c>
      <c r="N225" s="669">
        <v>3982</v>
      </c>
    </row>
    <row r="226" spans="1:14" ht="14.4" customHeight="1" x14ac:dyDescent="0.3">
      <c r="A226" s="664" t="s">
        <v>520</v>
      </c>
      <c r="B226" s="665" t="s">
        <v>521</v>
      </c>
      <c r="C226" s="666" t="s">
        <v>530</v>
      </c>
      <c r="D226" s="667" t="s">
        <v>3521</v>
      </c>
      <c r="E226" s="666" t="s">
        <v>536</v>
      </c>
      <c r="F226" s="667" t="s">
        <v>3523</v>
      </c>
      <c r="G226" s="666" t="s">
        <v>600</v>
      </c>
      <c r="H226" s="666" t="s">
        <v>1340</v>
      </c>
      <c r="I226" s="666" t="s">
        <v>1341</v>
      </c>
      <c r="J226" s="666" t="s">
        <v>1342</v>
      </c>
      <c r="K226" s="666" t="s">
        <v>1343</v>
      </c>
      <c r="L226" s="668">
        <v>114.01599999999999</v>
      </c>
      <c r="M226" s="668">
        <v>5</v>
      </c>
      <c r="N226" s="669">
        <v>570.07999999999993</v>
      </c>
    </row>
    <row r="227" spans="1:14" ht="14.4" customHeight="1" x14ac:dyDescent="0.3">
      <c r="A227" s="664" t="s">
        <v>520</v>
      </c>
      <c r="B227" s="665" t="s">
        <v>521</v>
      </c>
      <c r="C227" s="666" t="s">
        <v>530</v>
      </c>
      <c r="D227" s="667" t="s">
        <v>3521</v>
      </c>
      <c r="E227" s="666" t="s">
        <v>536</v>
      </c>
      <c r="F227" s="667" t="s">
        <v>3523</v>
      </c>
      <c r="G227" s="666" t="s">
        <v>600</v>
      </c>
      <c r="H227" s="666" t="s">
        <v>1344</v>
      </c>
      <c r="I227" s="666" t="s">
        <v>1345</v>
      </c>
      <c r="J227" s="666" t="s">
        <v>1346</v>
      </c>
      <c r="K227" s="666" t="s">
        <v>1347</v>
      </c>
      <c r="L227" s="668">
        <v>74.879999999999981</v>
      </c>
      <c r="M227" s="668">
        <v>1</v>
      </c>
      <c r="N227" s="669">
        <v>74.879999999999981</v>
      </c>
    </row>
    <row r="228" spans="1:14" ht="14.4" customHeight="1" x14ac:dyDescent="0.3">
      <c r="A228" s="664" t="s">
        <v>520</v>
      </c>
      <c r="B228" s="665" t="s">
        <v>521</v>
      </c>
      <c r="C228" s="666" t="s">
        <v>530</v>
      </c>
      <c r="D228" s="667" t="s">
        <v>3521</v>
      </c>
      <c r="E228" s="666" t="s">
        <v>536</v>
      </c>
      <c r="F228" s="667" t="s">
        <v>3523</v>
      </c>
      <c r="G228" s="666" t="s">
        <v>600</v>
      </c>
      <c r="H228" s="666" t="s">
        <v>1348</v>
      </c>
      <c r="I228" s="666" t="s">
        <v>1349</v>
      </c>
      <c r="J228" s="666" t="s">
        <v>1350</v>
      </c>
      <c r="K228" s="666" t="s">
        <v>1351</v>
      </c>
      <c r="L228" s="668">
        <v>66.67</v>
      </c>
      <c r="M228" s="668">
        <v>1</v>
      </c>
      <c r="N228" s="669">
        <v>66.67</v>
      </c>
    </row>
    <row r="229" spans="1:14" ht="14.4" customHeight="1" x14ac:dyDescent="0.3">
      <c r="A229" s="664" t="s">
        <v>520</v>
      </c>
      <c r="B229" s="665" t="s">
        <v>521</v>
      </c>
      <c r="C229" s="666" t="s">
        <v>530</v>
      </c>
      <c r="D229" s="667" t="s">
        <v>3521</v>
      </c>
      <c r="E229" s="666" t="s">
        <v>536</v>
      </c>
      <c r="F229" s="667" t="s">
        <v>3523</v>
      </c>
      <c r="G229" s="666" t="s">
        <v>600</v>
      </c>
      <c r="H229" s="666" t="s">
        <v>1352</v>
      </c>
      <c r="I229" s="666" t="s">
        <v>1353</v>
      </c>
      <c r="J229" s="666" t="s">
        <v>1354</v>
      </c>
      <c r="K229" s="666" t="s">
        <v>1355</v>
      </c>
      <c r="L229" s="668">
        <v>64.2</v>
      </c>
      <c r="M229" s="668">
        <v>1</v>
      </c>
      <c r="N229" s="669">
        <v>64.2</v>
      </c>
    </row>
    <row r="230" spans="1:14" ht="14.4" customHeight="1" x14ac:dyDescent="0.3">
      <c r="A230" s="664" t="s">
        <v>520</v>
      </c>
      <c r="B230" s="665" t="s">
        <v>521</v>
      </c>
      <c r="C230" s="666" t="s">
        <v>530</v>
      </c>
      <c r="D230" s="667" t="s">
        <v>3521</v>
      </c>
      <c r="E230" s="666" t="s">
        <v>536</v>
      </c>
      <c r="F230" s="667" t="s">
        <v>3523</v>
      </c>
      <c r="G230" s="666" t="s">
        <v>600</v>
      </c>
      <c r="H230" s="666" t="s">
        <v>1356</v>
      </c>
      <c r="I230" s="666" t="s">
        <v>1357</v>
      </c>
      <c r="J230" s="666" t="s">
        <v>1358</v>
      </c>
      <c r="K230" s="666" t="s">
        <v>1359</v>
      </c>
      <c r="L230" s="668">
        <v>60.70500000000002</v>
      </c>
      <c r="M230" s="668">
        <v>6</v>
      </c>
      <c r="N230" s="669">
        <v>364.23000000000013</v>
      </c>
    </row>
    <row r="231" spans="1:14" ht="14.4" customHeight="1" x14ac:dyDescent="0.3">
      <c r="A231" s="664" t="s">
        <v>520</v>
      </c>
      <c r="B231" s="665" t="s">
        <v>521</v>
      </c>
      <c r="C231" s="666" t="s">
        <v>530</v>
      </c>
      <c r="D231" s="667" t="s">
        <v>3521</v>
      </c>
      <c r="E231" s="666" t="s">
        <v>536</v>
      </c>
      <c r="F231" s="667" t="s">
        <v>3523</v>
      </c>
      <c r="G231" s="666" t="s">
        <v>600</v>
      </c>
      <c r="H231" s="666" t="s">
        <v>1360</v>
      </c>
      <c r="I231" s="666" t="s">
        <v>1361</v>
      </c>
      <c r="J231" s="666" t="s">
        <v>1362</v>
      </c>
      <c r="K231" s="666" t="s">
        <v>1363</v>
      </c>
      <c r="L231" s="668">
        <v>100.82999999999998</v>
      </c>
      <c r="M231" s="668">
        <v>1</v>
      </c>
      <c r="N231" s="669">
        <v>100.82999999999998</v>
      </c>
    </row>
    <row r="232" spans="1:14" ht="14.4" customHeight="1" x14ac:dyDescent="0.3">
      <c r="A232" s="664" t="s">
        <v>520</v>
      </c>
      <c r="B232" s="665" t="s">
        <v>521</v>
      </c>
      <c r="C232" s="666" t="s">
        <v>530</v>
      </c>
      <c r="D232" s="667" t="s">
        <v>3521</v>
      </c>
      <c r="E232" s="666" t="s">
        <v>536</v>
      </c>
      <c r="F232" s="667" t="s">
        <v>3523</v>
      </c>
      <c r="G232" s="666" t="s">
        <v>600</v>
      </c>
      <c r="H232" s="666" t="s">
        <v>1364</v>
      </c>
      <c r="I232" s="666" t="s">
        <v>1365</v>
      </c>
      <c r="J232" s="666" t="s">
        <v>1366</v>
      </c>
      <c r="K232" s="666" t="s">
        <v>1367</v>
      </c>
      <c r="L232" s="668">
        <v>112.23</v>
      </c>
      <c r="M232" s="668">
        <v>1</v>
      </c>
      <c r="N232" s="669">
        <v>112.23</v>
      </c>
    </row>
    <row r="233" spans="1:14" ht="14.4" customHeight="1" x14ac:dyDescent="0.3">
      <c r="A233" s="664" t="s">
        <v>520</v>
      </c>
      <c r="B233" s="665" t="s">
        <v>521</v>
      </c>
      <c r="C233" s="666" t="s">
        <v>530</v>
      </c>
      <c r="D233" s="667" t="s">
        <v>3521</v>
      </c>
      <c r="E233" s="666" t="s">
        <v>536</v>
      </c>
      <c r="F233" s="667" t="s">
        <v>3523</v>
      </c>
      <c r="G233" s="666" t="s">
        <v>600</v>
      </c>
      <c r="H233" s="666" t="s">
        <v>1368</v>
      </c>
      <c r="I233" s="666" t="s">
        <v>1369</v>
      </c>
      <c r="J233" s="666" t="s">
        <v>1370</v>
      </c>
      <c r="K233" s="666" t="s">
        <v>1371</v>
      </c>
      <c r="L233" s="668">
        <v>127.28000000000003</v>
      </c>
      <c r="M233" s="668">
        <v>4</v>
      </c>
      <c r="N233" s="669">
        <v>509.12000000000012</v>
      </c>
    </row>
    <row r="234" spans="1:14" ht="14.4" customHeight="1" x14ac:dyDescent="0.3">
      <c r="A234" s="664" t="s">
        <v>520</v>
      </c>
      <c r="B234" s="665" t="s">
        <v>521</v>
      </c>
      <c r="C234" s="666" t="s">
        <v>530</v>
      </c>
      <c r="D234" s="667" t="s">
        <v>3521</v>
      </c>
      <c r="E234" s="666" t="s">
        <v>536</v>
      </c>
      <c r="F234" s="667" t="s">
        <v>3523</v>
      </c>
      <c r="G234" s="666" t="s">
        <v>600</v>
      </c>
      <c r="H234" s="666" t="s">
        <v>1372</v>
      </c>
      <c r="I234" s="666" t="s">
        <v>1373</v>
      </c>
      <c r="J234" s="666" t="s">
        <v>809</v>
      </c>
      <c r="K234" s="666" t="s">
        <v>1374</v>
      </c>
      <c r="L234" s="668">
        <v>242.0001199526792</v>
      </c>
      <c r="M234" s="668">
        <v>107</v>
      </c>
      <c r="N234" s="669">
        <v>25894.012834936675</v>
      </c>
    </row>
    <row r="235" spans="1:14" ht="14.4" customHeight="1" x14ac:dyDescent="0.3">
      <c r="A235" s="664" t="s">
        <v>520</v>
      </c>
      <c r="B235" s="665" t="s">
        <v>521</v>
      </c>
      <c r="C235" s="666" t="s">
        <v>530</v>
      </c>
      <c r="D235" s="667" t="s">
        <v>3521</v>
      </c>
      <c r="E235" s="666" t="s">
        <v>536</v>
      </c>
      <c r="F235" s="667" t="s">
        <v>3523</v>
      </c>
      <c r="G235" s="666" t="s">
        <v>600</v>
      </c>
      <c r="H235" s="666" t="s">
        <v>1375</v>
      </c>
      <c r="I235" s="666" t="s">
        <v>1376</v>
      </c>
      <c r="J235" s="666" t="s">
        <v>675</v>
      </c>
      <c r="K235" s="666" t="s">
        <v>1377</v>
      </c>
      <c r="L235" s="668">
        <v>257.83</v>
      </c>
      <c r="M235" s="668">
        <v>1</v>
      </c>
      <c r="N235" s="669">
        <v>257.83</v>
      </c>
    </row>
    <row r="236" spans="1:14" ht="14.4" customHeight="1" x14ac:dyDescent="0.3">
      <c r="A236" s="664" t="s">
        <v>520</v>
      </c>
      <c r="B236" s="665" t="s">
        <v>521</v>
      </c>
      <c r="C236" s="666" t="s">
        <v>530</v>
      </c>
      <c r="D236" s="667" t="s">
        <v>3521</v>
      </c>
      <c r="E236" s="666" t="s">
        <v>536</v>
      </c>
      <c r="F236" s="667" t="s">
        <v>3523</v>
      </c>
      <c r="G236" s="666" t="s">
        <v>600</v>
      </c>
      <c r="H236" s="666" t="s">
        <v>1378</v>
      </c>
      <c r="I236" s="666" t="s">
        <v>1379</v>
      </c>
      <c r="J236" s="666" t="s">
        <v>1380</v>
      </c>
      <c r="K236" s="666" t="s">
        <v>1381</v>
      </c>
      <c r="L236" s="668">
        <v>261.12000000000006</v>
      </c>
      <c r="M236" s="668">
        <v>6</v>
      </c>
      <c r="N236" s="669">
        <v>1566.7200000000003</v>
      </c>
    </row>
    <row r="237" spans="1:14" ht="14.4" customHeight="1" x14ac:dyDescent="0.3">
      <c r="A237" s="664" t="s">
        <v>520</v>
      </c>
      <c r="B237" s="665" t="s">
        <v>521</v>
      </c>
      <c r="C237" s="666" t="s">
        <v>530</v>
      </c>
      <c r="D237" s="667" t="s">
        <v>3521</v>
      </c>
      <c r="E237" s="666" t="s">
        <v>536</v>
      </c>
      <c r="F237" s="667" t="s">
        <v>3523</v>
      </c>
      <c r="G237" s="666" t="s">
        <v>600</v>
      </c>
      <c r="H237" s="666" t="s">
        <v>1382</v>
      </c>
      <c r="I237" s="666" t="s">
        <v>1383</v>
      </c>
      <c r="J237" s="666" t="s">
        <v>1384</v>
      </c>
      <c r="K237" s="666" t="s">
        <v>1385</v>
      </c>
      <c r="L237" s="668">
        <v>45.569219778620521</v>
      </c>
      <c r="M237" s="668">
        <v>1</v>
      </c>
      <c r="N237" s="669">
        <v>45.569219778620521</v>
      </c>
    </row>
    <row r="238" spans="1:14" ht="14.4" customHeight="1" x14ac:dyDescent="0.3">
      <c r="A238" s="664" t="s">
        <v>520</v>
      </c>
      <c r="B238" s="665" t="s">
        <v>521</v>
      </c>
      <c r="C238" s="666" t="s">
        <v>530</v>
      </c>
      <c r="D238" s="667" t="s">
        <v>3521</v>
      </c>
      <c r="E238" s="666" t="s">
        <v>536</v>
      </c>
      <c r="F238" s="667" t="s">
        <v>3523</v>
      </c>
      <c r="G238" s="666" t="s">
        <v>600</v>
      </c>
      <c r="H238" s="666" t="s">
        <v>1386</v>
      </c>
      <c r="I238" s="666" t="s">
        <v>1387</v>
      </c>
      <c r="J238" s="666" t="s">
        <v>1388</v>
      </c>
      <c r="K238" s="666" t="s">
        <v>1389</v>
      </c>
      <c r="L238" s="668">
        <v>196.42</v>
      </c>
      <c r="M238" s="668">
        <v>1</v>
      </c>
      <c r="N238" s="669">
        <v>196.42</v>
      </c>
    </row>
    <row r="239" spans="1:14" ht="14.4" customHeight="1" x14ac:dyDescent="0.3">
      <c r="A239" s="664" t="s">
        <v>520</v>
      </c>
      <c r="B239" s="665" t="s">
        <v>521</v>
      </c>
      <c r="C239" s="666" t="s">
        <v>530</v>
      </c>
      <c r="D239" s="667" t="s">
        <v>3521</v>
      </c>
      <c r="E239" s="666" t="s">
        <v>536</v>
      </c>
      <c r="F239" s="667" t="s">
        <v>3523</v>
      </c>
      <c r="G239" s="666" t="s">
        <v>600</v>
      </c>
      <c r="H239" s="666" t="s">
        <v>1390</v>
      </c>
      <c r="I239" s="666" t="s">
        <v>1391</v>
      </c>
      <c r="J239" s="666" t="s">
        <v>1392</v>
      </c>
      <c r="K239" s="666" t="s">
        <v>1393</v>
      </c>
      <c r="L239" s="668">
        <v>56.609999999999992</v>
      </c>
      <c r="M239" s="668">
        <v>1</v>
      </c>
      <c r="N239" s="669">
        <v>56.609999999999992</v>
      </c>
    </row>
    <row r="240" spans="1:14" ht="14.4" customHeight="1" x14ac:dyDescent="0.3">
      <c r="A240" s="664" t="s">
        <v>520</v>
      </c>
      <c r="B240" s="665" t="s">
        <v>521</v>
      </c>
      <c r="C240" s="666" t="s">
        <v>530</v>
      </c>
      <c r="D240" s="667" t="s">
        <v>3521</v>
      </c>
      <c r="E240" s="666" t="s">
        <v>536</v>
      </c>
      <c r="F240" s="667" t="s">
        <v>3523</v>
      </c>
      <c r="G240" s="666" t="s">
        <v>600</v>
      </c>
      <c r="H240" s="666" t="s">
        <v>1394</v>
      </c>
      <c r="I240" s="666" t="s">
        <v>1395</v>
      </c>
      <c r="J240" s="666" t="s">
        <v>1396</v>
      </c>
      <c r="K240" s="666" t="s">
        <v>1397</v>
      </c>
      <c r="L240" s="668">
        <v>138.83999999999997</v>
      </c>
      <c r="M240" s="668">
        <v>1</v>
      </c>
      <c r="N240" s="669">
        <v>138.83999999999997</v>
      </c>
    </row>
    <row r="241" spans="1:14" ht="14.4" customHeight="1" x14ac:dyDescent="0.3">
      <c r="A241" s="664" t="s">
        <v>520</v>
      </c>
      <c r="B241" s="665" t="s">
        <v>521</v>
      </c>
      <c r="C241" s="666" t="s">
        <v>530</v>
      </c>
      <c r="D241" s="667" t="s">
        <v>3521</v>
      </c>
      <c r="E241" s="666" t="s">
        <v>536</v>
      </c>
      <c r="F241" s="667" t="s">
        <v>3523</v>
      </c>
      <c r="G241" s="666" t="s">
        <v>600</v>
      </c>
      <c r="H241" s="666" t="s">
        <v>1398</v>
      </c>
      <c r="I241" s="666" t="s">
        <v>1399</v>
      </c>
      <c r="J241" s="666" t="s">
        <v>1400</v>
      </c>
      <c r="K241" s="666" t="s">
        <v>1401</v>
      </c>
      <c r="L241" s="668">
        <v>36.15</v>
      </c>
      <c r="M241" s="668">
        <v>3</v>
      </c>
      <c r="N241" s="669">
        <v>108.44999999999999</v>
      </c>
    </row>
    <row r="242" spans="1:14" ht="14.4" customHeight="1" x14ac:dyDescent="0.3">
      <c r="A242" s="664" t="s">
        <v>520</v>
      </c>
      <c r="B242" s="665" t="s">
        <v>521</v>
      </c>
      <c r="C242" s="666" t="s">
        <v>530</v>
      </c>
      <c r="D242" s="667" t="s">
        <v>3521</v>
      </c>
      <c r="E242" s="666" t="s">
        <v>536</v>
      </c>
      <c r="F242" s="667" t="s">
        <v>3523</v>
      </c>
      <c r="G242" s="666" t="s">
        <v>600</v>
      </c>
      <c r="H242" s="666" t="s">
        <v>1402</v>
      </c>
      <c r="I242" s="666" t="s">
        <v>1403</v>
      </c>
      <c r="J242" s="666" t="s">
        <v>1404</v>
      </c>
      <c r="K242" s="666" t="s">
        <v>1405</v>
      </c>
      <c r="L242" s="668">
        <v>115.56664935156935</v>
      </c>
      <c r="M242" s="668">
        <v>12</v>
      </c>
      <c r="N242" s="669">
        <v>1386.7997922188322</v>
      </c>
    </row>
    <row r="243" spans="1:14" ht="14.4" customHeight="1" x14ac:dyDescent="0.3">
      <c r="A243" s="664" t="s">
        <v>520</v>
      </c>
      <c r="B243" s="665" t="s">
        <v>521</v>
      </c>
      <c r="C243" s="666" t="s">
        <v>530</v>
      </c>
      <c r="D243" s="667" t="s">
        <v>3521</v>
      </c>
      <c r="E243" s="666" t="s">
        <v>536</v>
      </c>
      <c r="F243" s="667" t="s">
        <v>3523</v>
      </c>
      <c r="G243" s="666" t="s">
        <v>600</v>
      </c>
      <c r="H243" s="666" t="s">
        <v>1406</v>
      </c>
      <c r="I243" s="666" t="s">
        <v>1407</v>
      </c>
      <c r="J243" s="666" t="s">
        <v>754</v>
      </c>
      <c r="K243" s="666" t="s">
        <v>1408</v>
      </c>
      <c r="L243" s="668">
        <v>57.111818181818187</v>
      </c>
      <c r="M243" s="668">
        <v>11</v>
      </c>
      <c r="N243" s="669">
        <v>628.23</v>
      </c>
    </row>
    <row r="244" spans="1:14" ht="14.4" customHeight="1" x14ac:dyDescent="0.3">
      <c r="A244" s="664" t="s">
        <v>520</v>
      </c>
      <c r="B244" s="665" t="s">
        <v>521</v>
      </c>
      <c r="C244" s="666" t="s">
        <v>530</v>
      </c>
      <c r="D244" s="667" t="s">
        <v>3521</v>
      </c>
      <c r="E244" s="666" t="s">
        <v>536</v>
      </c>
      <c r="F244" s="667" t="s">
        <v>3523</v>
      </c>
      <c r="G244" s="666" t="s">
        <v>600</v>
      </c>
      <c r="H244" s="666" t="s">
        <v>1409</v>
      </c>
      <c r="I244" s="666" t="s">
        <v>1410</v>
      </c>
      <c r="J244" s="666" t="s">
        <v>1411</v>
      </c>
      <c r="K244" s="666" t="s">
        <v>1412</v>
      </c>
      <c r="L244" s="668">
        <v>91.110016776919991</v>
      </c>
      <c r="M244" s="668">
        <v>5</v>
      </c>
      <c r="N244" s="669">
        <v>455.55008388459993</v>
      </c>
    </row>
    <row r="245" spans="1:14" ht="14.4" customHeight="1" x14ac:dyDescent="0.3">
      <c r="A245" s="664" t="s">
        <v>520</v>
      </c>
      <c r="B245" s="665" t="s">
        <v>521</v>
      </c>
      <c r="C245" s="666" t="s">
        <v>530</v>
      </c>
      <c r="D245" s="667" t="s">
        <v>3521</v>
      </c>
      <c r="E245" s="666" t="s">
        <v>536</v>
      </c>
      <c r="F245" s="667" t="s">
        <v>3523</v>
      </c>
      <c r="G245" s="666" t="s">
        <v>600</v>
      </c>
      <c r="H245" s="666" t="s">
        <v>1413</v>
      </c>
      <c r="I245" s="666" t="s">
        <v>1414</v>
      </c>
      <c r="J245" s="666" t="s">
        <v>1415</v>
      </c>
      <c r="K245" s="666" t="s">
        <v>1416</v>
      </c>
      <c r="L245" s="668">
        <v>468.2347185195739</v>
      </c>
      <c r="M245" s="668">
        <v>2</v>
      </c>
      <c r="N245" s="669">
        <v>936.46943703914781</v>
      </c>
    </row>
    <row r="246" spans="1:14" ht="14.4" customHeight="1" x14ac:dyDescent="0.3">
      <c r="A246" s="664" t="s">
        <v>520</v>
      </c>
      <c r="B246" s="665" t="s">
        <v>521</v>
      </c>
      <c r="C246" s="666" t="s">
        <v>530</v>
      </c>
      <c r="D246" s="667" t="s">
        <v>3521</v>
      </c>
      <c r="E246" s="666" t="s">
        <v>536</v>
      </c>
      <c r="F246" s="667" t="s">
        <v>3523</v>
      </c>
      <c r="G246" s="666" t="s">
        <v>600</v>
      </c>
      <c r="H246" s="666" t="s">
        <v>1417</v>
      </c>
      <c r="I246" s="666" t="s">
        <v>1418</v>
      </c>
      <c r="J246" s="666" t="s">
        <v>1419</v>
      </c>
      <c r="K246" s="666" t="s">
        <v>1420</v>
      </c>
      <c r="L246" s="668">
        <v>60.359944648439281</v>
      </c>
      <c r="M246" s="668">
        <v>16</v>
      </c>
      <c r="N246" s="669">
        <v>965.7591143750285</v>
      </c>
    </row>
    <row r="247" spans="1:14" ht="14.4" customHeight="1" x14ac:dyDescent="0.3">
      <c r="A247" s="664" t="s">
        <v>520</v>
      </c>
      <c r="B247" s="665" t="s">
        <v>521</v>
      </c>
      <c r="C247" s="666" t="s">
        <v>530</v>
      </c>
      <c r="D247" s="667" t="s">
        <v>3521</v>
      </c>
      <c r="E247" s="666" t="s">
        <v>536</v>
      </c>
      <c r="F247" s="667" t="s">
        <v>3523</v>
      </c>
      <c r="G247" s="666" t="s">
        <v>600</v>
      </c>
      <c r="H247" s="666" t="s">
        <v>1421</v>
      </c>
      <c r="I247" s="666" t="s">
        <v>1422</v>
      </c>
      <c r="J247" s="666" t="s">
        <v>1423</v>
      </c>
      <c r="K247" s="666" t="s">
        <v>1424</v>
      </c>
      <c r="L247" s="668">
        <v>277.38000000000011</v>
      </c>
      <c r="M247" s="668">
        <v>1</v>
      </c>
      <c r="N247" s="669">
        <v>277.38000000000011</v>
      </c>
    </row>
    <row r="248" spans="1:14" ht="14.4" customHeight="1" x14ac:dyDescent="0.3">
      <c r="A248" s="664" t="s">
        <v>520</v>
      </c>
      <c r="B248" s="665" t="s">
        <v>521</v>
      </c>
      <c r="C248" s="666" t="s">
        <v>530</v>
      </c>
      <c r="D248" s="667" t="s">
        <v>3521</v>
      </c>
      <c r="E248" s="666" t="s">
        <v>536</v>
      </c>
      <c r="F248" s="667" t="s">
        <v>3523</v>
      </c>
      <c r="G248" s="666" t="s">
        <v>600</v>
      </c>
      <c r="H248" s="666" t="s">
        <v>1425</v>
      </c>
      <c r="I248" s="666" t="s">
        <v>1426</v>
      </c>
      <c r="J248" s="666" t="s">
        <v>1427</v>
      </c>
      <c r="K248" s="666" t="s">
        <v>1428</v>
      </c>
      <c r="L248" s="668">
        <v>104.12000000000008</v>
      </c>
      <c r="M248" s="668">
        <v>1</v>
      </c>
      <c r="N248" s="669">
        <v>104.12000000000008</v>
      </c>
    </row>
    <row r="249" spans="1:14" ht="14.4" customHeight="1" x14ac:dyDescent="0.3">
      <c r="A249" s="664" t="s">
        <v>520</v>
      </c>
      <c r="B249" s="665" t="s">
        <v>521</v>
      </c>
      <c r="C249" s="666" t="s">
        <v>530</v>
      </c>
      <c r="D249" s="667" t="s">
        <v>3521</v>
      </c>
      <c r="E249" s="666" t="s">
        <v>536</v>
      </c>
      <c r="F249" s="667" t="s">
        <v>3523</v>
      </c>
      <c r="G249" s="666" t="s">
        <v>600</v>
      </c>
      <c r="H249" s="666" t="s">
        <v>1429</v>
      </c>
      <c r="I249" s="666" t="s">
        <v>1430</v>
      </c>
      <c r="J249" s="666" t="s">
        <v>1431</v>
      </c>
      <c r="K249" s="666" t="s">
        <v>1432</v>
      </c>
      <c r="L249" s="668">
        <v>370.95830534658558</v>
      </c>
      <c r="M249" s="668">
        <v>37</v>
      </c>
      <c r="N249" s="669">
        <v>13725.457297823667</v>
      </c>
    </row>
    <row r="250" spans="1:14" ht="14.4" customHeight="1" x14ac:dyDescent="0.3">
      <c r="A250" s="664" t="s">
        <v>520</v>
      </c>
      <c r="B250" s="665" t="s">
        <v>521</v>
      </c>
      <c r="C250" s="666" t="s">
        <v>530</v>
      </c>
      <c r="D250" s="667" t="s">
        <v>3521</v>
      </c>
      <c r="E250" s="666" t="s">
        <v>536</v>
      </c>
      <c r="F250" s="667" t="s">
        <v>3523</v>
      </c>
      <c r="G250" s="666" t="s">
        <v>600</v>
      </c>
      <c r="H250" s="666" t="s">
        <v>1433</v>
      </c>
      <c r="I250" s="666" t="s">
        <v>1434</v>
      </c>
      <c r="J250" s="666" t="s">
        <v>998</v>
      </c>
      <c r="K250" s="666" t="s">
        <v>1435</v>
      </c>
      <c r="L250" s="668">
        <v>74.87</v>
      </c>
      <c r="M250" s="668">
        <v>3</v>
      </c>
      <c r="N250" s="669">
        <v>224.61</v>
      </c>
    </row>
    <row r="251" spans="1:14" ht="14.4" customHeight="1" x14ac:dyDescent="0.3">
      <c r="A251" s="664" t="s">
        <v>520</v>
      </c>
      <c r="B251" s="665" t="s">
        <v>521</v>
      </c>
      <c r="C251" s="666" t="s">
        <v>530</v>
      </c>
      <c r="D251" s="667" t="s">
        <v>3521</v>
      </c>
      <c r="E251" s="666" t="s">
        <v>536</v>
      </c>
      <c r="F251" s="667" t="s">
        <v>3523</v>
      </c>
      <c r="G251" s="666" t="s">
        <v>600</v>
      </c>
      <c r="H251" s="666" t="s">
        <v>1436</v>
      </c>
      <c r="I251" s="666" t="s">
        <v>1436</v>
      </c>
      <c r="J251" s="666" t="s">
        <v>1004</v>
      </c>
      <c r="K251" s="666" t="s">
        <v>1437</v>
      </c>
      <c r="L251" s="668">
        <v>39.600000000000009</v>
      </c>
      <c r="M251" s="668">
        <v>3</v>
      </c>
      <c r="N251" s="669">
        <v>118.80000000000003</v>
      </c>
    </row>
    <row r="252" spans="1:14" ht="14.4" customHeight="1" x14ac:dyDescent="0.3">
      <c r="A252" s="664" t="s">
        <v>520</v>
      </c>
      <c r="B252" s="665" t="s">
        <v>521</v>
      </c>
      <c r="C252" s="666" t="s">
        <v>530</v>
      </c>
      <c r="D252" s="667" t="s">
        <v>3521</v>
      </c>
      <c r="E252" s="666" t="s">
        <v>536</v>
      </c>
      <c r="F252" s="667" t="s">
        <v>3523</v>
      </c>
      <c r="G252" s="666" t="s">
        <v>600</v>
      </c>
      <c r="H252" s="666" t="s">
        <v>1438</v>
      </c>
      <c r="I252" s="666" t="s">
        <v>1438</v>
      </c>
      <c r="J252" s="666" t="s">
        <v>1004</v>
      </c>
      <c r="K252" s="666" t="s">
        <v>1439</v>
      </c>
      <c r="L252" s="668">
        <v>75.570000000000007</v>
      </c>
      <c r="M252" s="668">
        <v>3</v>
      </c>
      <c r="N252" s="669">
        <v>226.71000000000004</v>
      </c>
    </row>
    <row r="253" spans="1:14" ht="14.4" customHeight="1" x14ac:dyDescent="0.3">
      <c r="A253" s="664" t="s">
        <v>520</v>
      </c>
      <c r="B253" s="665" t="s">
        <v>521</v>
      </c>
      <c r="C253" s="666" t="s">
        <v>530</v>
      </c>
      <c r="D253" s="667" t="s">
        <v>3521</v>
      </c>
      <c r="E253" s="666" t="s">
        <v>536</v>
      </c>
      <c r="F253" s="667" t="s">
        <v>3523</v>
      </c>
      <c r="G253" s="666" t="s">
        <v>600</v>
      </c>
      <c r="H253" s="666" t="s">
        <v>1440</v>
      </c>
      <c r="I253" s="666" t="s">
        <v>1440</v>
      </c>
      <c r="J253" s="666" t="s">
        <v>1441</v>
      </c>
      <c r="K253" s="666" t="s">
        <v>1442</v>
      </c>
      <c r="L253" s="668">
        <v>240.50857142857146</v>
      </c>
      <c r="M253" s="668">
        <v>14</v>
      </c>
      <c r="N253" s="669">
        <v>3367.1200000000003</v>
      </c>
    </row>
    <row r="254" spans="1:14" ht="14.4" customHeight="1" x14ac:dyDescent="0.3">
      <c r="A254" s="664" t="s">
        <v>520</v>
      </c>
      <c r="B254" s="665" t="s">
        <v>521</v>
      </c>
      <c r="C254" s="666" t="s">
        <v>530</v>
      </c>
      <c r="D254" s="667" t="s">
        <v>3521</v>
      </c>
      <c r="E254" s="666" t="s">
        <v>536</v>
      </c>
      <c r="F254" s="667" t="s">
        <v>3523</v>
      </c>
      <c r="G254" s="666" t="s">
        <v>600</v>
      </c>
      <c r="H254" s="666" t="s">
        <v>1443</v>
      </c>
      <c r="I254" s="666" t="s">
        <v>1444</v>
      </c>
      <c r="J254" s="666" t="s">
        <v>1445</v>
      </c>
      <c r="K254" s="666" t="s">
        <v>1446</v>
      </c>
      <c r="L254" s="668">
        <v>573.93000000000006</v>
      </c>
      <c r="M254" s="668">
        <v>4</v>
      </c>
      <c r="N254" s="669">
        <v>2295.7200000000003</v>
      </c>
    </row>
    <row r="255" spans="1:14" ht="14.4" customHeight="1" x14ac:dyDescent="0.3">
      <c r="A255" s="664" t="s">
        <v>520</v>
      </c>
      <c r="B255" s="665" t="s">
        <v>521</v>
      </c>
      <c r="C255" s="666" t="s">
        <v>530</v>
      </c>
      <c r="D255" s="667" t="s">
        <v>3521</v>
      </c>
      <c r="E255" s="666" t="s">
        <v>536</v>
      </c>
      <c r="F255" s="667" t="s">
        <v>3523</v>
      </c>
      <c r="G255" s="666" t="s">
        <v>600</v>
      </c>
      <c r="H255" s="666" t="s">
        <v>1447</v>
      </c>
      <c r="I255" s="666" t="s">
        <v>1447</v>
      </c>
      <c r="J255" s="666" t="s">
        <v>1448</v>
      </c>
      <c r="K255" s="666" t="s">
        <v>1449</v>
      </c>
      <c r="L255" s="668">
        <v>586.69072510986211</v>
      </c>
      <c r="M255" s="668">
        <v>1</v>
      </c>
      <c r="N255" s="669">
        <v>586.69072510986211</v>
      </c>
    </row>
    <row r="256" spans="1:14" ht="14.4" customHeight="1" x14ac:dyDescent="0.3">
      <c r="A256" s="664" t="s">
        <v>520</v>
      </c>
      <c r="B256" s="665" t="s">
        <v>521</v>
      </c>
      <c r="C256" s="666" t="s">
        <v>530</v>
      </c>
      <c r="D256" s="667" t="s">
        <v>3521</v>
      </c>
      <c r="E256" s="666" t="s">
        <v>536</v>
      </c>
      <c r="F256" s="667" t="s">
        <v>3523</v>
      </c>
      <c r="G256" s="666" t="s">
        <v>600</v>
      </c>
      <c r="H256" s="666" t="s">
        <v>1450</v>
      </c>
      <c r="I256" s="666" t="s">
        <v>1451</v>
      </c>
      <c r="J256" s="666" t="s">
        <v>1452</v>
      </c>
      <c r="K256" s="666" t="s">
        <v>1453</v>
      </c>
      <c r="L256" s="668">
        <v>1597.8790070050725</v>
      </c>
      <c r="M256" s="668">
        <v>1</v>
      </c>
      <c r="N256" s="669">
        <v>1597.8790070050725</v>
      </c>
    </row>
    <row r="257" spans="1:14" ht="14.4" customHeight="1" x14ac:dyDescent="0.3">
      <c r="A257" s="664" t="s">
        <v>520</v>
      </c>
      <c r="B257" s="665" t="s">
        <v>521</v>
      </c>
      <c r="C257" s="666" t="s">
        <v>530</v>
      </c>
      <c r="D257" s="667" t="s">
        <v>3521</v>
      </c>
      <c r="E257" s="666" t="s">
        <v>536</v>
      </c>
      <c r="F257" s="667" t="s">
        <v>3523</v>
      </c>
      <c r="G257" s="666" t="s">
        <v>600</v>
      </c>
      <c r="H257" s="666" t="s">
        <v>1454</v>
      </c>
      <c r="I257" s="666" t="s">
        <v>1455</v>
      </c>
      <c r="J257" s="666" t="s">
        <v>1456</v>
      </c>
      <c r="K257" s="666" t="s">
        <v>1457</v>
      </c>
      <c r="L257" s="668">
        <v>104.87008108160903</v>
      </c>
      <c r="M257" s="668">
        <v>37</v>
      </c>
      <c r="N257" s="669">
        <v>3880.1930000195339</v>
      </c>
    </row>
    <row r="258" spans="1:14" ht="14.4" customHeight="1" x14ac:dyDescent="0.3">
      <c r="A258" s="664" t="s">
        <v>520</v>
      </c>
      <c r="B258" s="665" t="s">
        <v>521</v>
      </c>
      <c r="C258" s="666" t="s">
        <v>530</v>
      </c>
      <c r="D258" s="667" t="s">
        <v>3521</v>
      </c>
      <c r="E258" s="666" t="s">
        <v>536</v>
      </c>
      <c r="F258" s="667" t="s">
        <v>3523</v>
      </c>
      <c r="G258" s="666" t="s">
        <v>600</v>
      </c>
      <c r="H258" s="666" t="s">
        <v>1458</v>
      </c>
      <c r="I258" s="666" t="s">
        <v>1459</v>
      </c>
      <c r="J258" s="666" t="s">
        <v>1062</v>
      </c>
      <c r="K258" s="666" t="s">
        <v>1460</v>
      </c>
      <c r="L258" s="668">
        <v>74.859999154683948</v>
      </c>
      <c r="M258" s="668">
        <v>8</v>
      </c>
      <c r="N258" s="669">
        <v>598.87999323747158</v>
      </c>
    </row>
    <row r="259" spans="1:14" ht="14.4" customHeight="1" x14ac:dyDescent="0.3">
      <c r="A259" s="664" t="s">
        <v>520</v>
      </c>
      <c r="B259" s="665" t="s">
        <v>521</v>
      </c>
      <c r="C259" s="666" t="s">
        <v>530</v>
      </c>
      <c r="D259" s="667" t="s">
        <v>3521</v>
      </c>
      <c r="E259" s="666" t="s">
        <v>536</v>
      </c>
      <c r="F259" s="667" t="s">
        <v>3523</v>
      </c>
      <c r="G259" s="666" t="s">
        <v>600</v>
      </c>
      <c r="H259" s="666" t="s">
        <v>1461</v>
      </c>
      <c r="I259" s="666" t="s">
        <v>1462</v>
      </c>
      <c r="J259" s="666" t="s">
        <v>813</v>
      </c>
      <c r="K259" s="666" t="s">
        <v>1463</v>
      </c>
      <c r="L259" s="668">
        <v>75.69041295544713</v>
      </c>
      <c r="M259" s="668">
        <v>1</v>
      </c>
      <c r="N259" s="669">
        <v>75.69041295544713</v>
      </c>
    </row>
    <row r="260" spans="1:14" ht="14.4" customHeight="1" x14ac:dyDescent="0.3">
      <c r="A260" s="664" t="s">
        <v>520</v>
      </c>
      <c r="B260" s="665" t="s">
        <v>521</v>
      </c>
      <c r="C260" s="666" t="s">
        <v>530</v>
      </c>
      <c r="D260" s="667" t="s">
        <v>3521</v>
      </c>
      <c r="E260" s="666" t="s">
        <v>536</v>
      </c>
      <c r="F260" s="667" t="s">
        <v>3523</v>
      </c>
      <c r="G260" s="666" t="s">
        <v>600</v>
      </c>
      <c r="H260" s="666" t="s">
        <v>1464</v>
      </c>
      <c r="I260" s="666" t="s">
        <v>1465</v>
      </c>
      <c r="J260" s="666" t="s">
        <v>1466</v>
      </c>
      <c r="K260" s="666" t="s">
        <v>1467</v>
      </c>
      <c r="L260" s="668">
        <v>46.709733420081655</v>
      </c>
      <c r="M260" s="668">
        <v>3</v>
      </c>
      <c r="N260" s="669">
        <v>140.12920026024497</v>
      </c>
    </row>
    <row r="261" spans="1:14" ht="14.4" customHeight="1" x14ac:dyDescent="0.3">
      <c r="A261" s="664" t="s">
        <v>520</v>
      </c>
      <c r="B261" s="665" t="s">
        <v>521</v>
      </c>
      <c r="C261" s="666" t="s">
        <v>530</v>
      </c>
      <c r="D261" s="667" t="s">
        <v>3521</v>
      </c>
      <c r="E261" s="666" t="s">
        <v>536</v>
      </c>
      <c r="F261" s="667" t="s">
        <v>3523</v>
      </c>
      <c r="G261" s="666" t="s">
        <v>600</v>
      </c>
      <c r="H261" s="666" t="s">
        <v>1468</v>
      </c>
      <c r="I261" s="666" t="s">
        <v>1469</v>
      </c>
      <c r="J261" s="666" t="s">
        <v>1470</v>
      </c>
      <c r="K261" s="666" t="s">
        <v>1471</v>
      </c>
      <c r="L261" s="668">
        <v>74.549966466432366</v>
      </c>
      <c r="M261" s="668">
        <v>5</v>
      </c>
      <c r="N261" s="669">
        <v>372.74983233216182</v>
      </c>
    </row>
    <row r="262" spans="1:14" ht="14.4" customHeight="1" x14ac:dyDescent="0.3">
      <c r="A262" s="664" t="s">
        <v>520</v>
      </c>
      <c r="B262" s="665" t="s">
        <v>521</v>
      </c>
      <c r="C262" s="666" t="s">
        <v>530</v>
      </c>
      <c r="D262" s="667" t="s">
        <v>3521</v>
      </c>
      <c r="E262" s="666" t="s">
        <v>536</v>
      </c>
      <c r="F262" s="667" t="s">
        <v>3523</v>
      </c>
      <c r="G262" s="666" t="s">
        <v>600</v>
      </c>
      <c r="H262" s="666" t="s">
        <v>1472</v>
      </c>
      <c r="I262" s="666" t="s">
        <v>1473</v>
      </c>
      <c r="J262" s="666" t="s">
        <v>1474</v>
      </c>
      <c r="K262" s="666" t="s">
        <v>1475</v>
      </c>
      <c r="L262" s="668">
        <v>50.060000000000024</v>
      </c>
      <c r="M262" s="668">
        <v>1</v>
      </c>
      <c r="N262" s="669">
        <v>50.060000000000024</v>
      </c>
    </row>
    <row r="263" spans="1:14" ht="14.4" customHeight="1" x14ac:dyDescent="0.3">
      <c r="A263" s="664" t="s">
        <v>520</v>
      </c>
      <c r="B263" s="665" t="s">
        <v>521</v>
      </c>
      <c r="C263" s="666" t="s">
        <v>530</v>
      </c>
      <c r="D263" s="667" t="s">
        <v>3521</v>
      </c>
      <c r="E263" s="666" t="s">
        <v>536</v>
      </c>
      <c r="F263" s="667" t="s">
        <v>3523</v>
      </c>
      <c r="G263" s="666" t="s">
        <v>600</v>
      </c>
      <c r="H263" s="666" t="s">
        <v>1476</v>
      </c>
      <c r="I263" s="666" t="s">
        <v>1176</v>
      </c>
      <c r="J263" s="666" t="s">
        <v>1477</v>
      </c>
      <c r="K263" s="666"/>
      <c r="L263" s="668">
        <v>30.880000000000003</v>
      </c>
      <c r="M263" s="668">
        <v>7</v>
      </c>
      <c r="N263" s="669">
        <v>216.16000000000003</v>
      </c>
    </row>
    <row r="264" spans="1:14" ht="14.4" customHeight="1" x14ac:dyDescent="0.3">
      <c r="A264" s="664" t="s">
        <v>520</v>
      </c>
      <c r="B264" s="665" t="s">
        <v>521</v>
      </c>
      <c r="C264" s="666" t="s">
        <v>530</v>
      </c>
      <c r="D264" s="667" t="s">
        <v>3521</v>
      </c>
      <c r="E264" s="666" t="s">
        <v>536</v>
      </c>
      <c r="F264" s="667" t="s">
        <v>3523</v>
      </c>
      <c r="G264" s="666" t="s">
        <v>600</v>
      </c>
      <c r="H264" s="666" t="s">
        <v>1478</v>
      </c>
      <c r="I264" s="666" t="s">
        <v>1176</v>
      </c>
      <c r="J264" s="666" t="s">
        <v>1479</v>
      </c>
      <c r="K264" s="666"/>
      <c r="L264" s="668">
        <v>148.23997150908474</v>
      </c>
      <c r="M264" s="668">
        <v>54</v>
      </c>
      <c r="N264" s="669">
        <v>8004.9584614905762</v>
      </c>
    </row>
    <row r="265" spans="1:14" ht="14.4" customHeight="1" x14ac:dyDescent="0.3">
      <c r="A265" s="664" t="s">
        <v>520</v>
      </c>
      <c r="B265" s="665" t="s">
        <v>521</v>
      </c>
      <c r="C265" s="666" t="s">
        <v>530</v>
      </c>
      <c r="D265" s="667" t="s">
        <v>3521</v>
      </c>
      <c r="E265" s="666" t="s">
        <v>536</v>
      </c>
      <c r="F265" s="667" t="s">
        <v>3523</v>
      </c>
      <c r="G265" s="666" t="s">
        <v>600</v>
      </c>
      <c r="H265" s="666" t="s">
        <v>1480</v>
      </c>
      <c r="I265" s="666" t="s">
        <v>1481</v>
      </c>
      <c r="J265" s="666" t="s">
        <v>1482</v>
      </c>
      <c r="K265" s="666" t="s">
        <v>1483</v>
      </c>
      <c r="L265" s="668">
        <v>162.18796539763707</v>
      </c>
      <c r="M265" s="668">
        <v>15</v>
      </c>
      <c r="N265" s="669">
        <v>2432.8194809645561</v>
      </c>
    </row>
    <row r="266" spans="1:14" ht="14.4" customHeight="1" x14ac:dyDescent="0.3">
      <c r="A266" s="664" t="s">
        <v>520</v>
      </c>
      <c r="B266" s="665" t="s">
        <v>521</v>
      </c>
      <c r="C266" s="666" t="s">
        <v>530</v>
      </c>
      <c r="D266" s="667" t="s">
        <v>3521</v>
      </c>
      <c r="E266" s="666" t="s">
        <v>536</v>
      </c>
      <c r="F266" s="667" t="s">
        <v>3523</v>
      </c>
      <c r="G266" s="666" t="s">
        <v>600</v>
      </c>
      <c r="H266" s="666" t="s">
        <v>1484</v>
      </c>
      <c r="I266" s="666" t="s">
        <v>1485</v>
      </c>
      <c r="J266" s="666" t="s">
        <v>1486</v>
      </c>
      <c r="K266" s="666" t="s">
        <v>1487</v>
      </c>
      <c r="L266" s="668">
        <v>116.35978523897323</v>
      </c>
      <c r="M266" s="668">
        <v>15</v>
      </c>
      <c r="N266" s="669">
        <v>1745.3967785845985</v>
      </c>
    </row>
    <row r="267" spans="1:14" ht="14.4" customHeight="1" x14ac:dyDescent="0.3">
      <c r="A267" s="664" t="s">
        <v>520</v>
      </c>
      <c r="B267" s="665" t="s">
        <v>521</v>
      </c>
      <c r="C267" s="666" t="s">
        <v>530</v>
      </c>
      <c r="D267" s="667" t="s">
        <v>3521</v>
      </c>
      <c r="E267" s="666" t="s">
        <v>536</v>
      </c>
      <c r="F267" s="667" t="s">
        <v>3523</v>
      </c>
      <c r="G267" s="666" t="s">
        <v>600</v>
      </c>
      <c r="H267" s="666" t="s">
        <v>1488</v>
      </c>
      <c r="I267" s="666" t="s">
        <v>1489</v>
      </c>
      <c r="J267" s="666" t="s">
        <v>1490</v>
      </c>
      <c r="K267" s="666" t="s">
        <v>1016</v>
      </c>
      <c r="L267" s="668">
        <v>1594.95</v>
      </c>
      <c r="M267" s="668">
        <v>1</v>
      </c>
      <c r="N267" s="669">
        <v>1594.95</v>
      </c>
    </row>
    <row r="268" spans="1:14" ht="14.4" customHeight="1" x14ac:dyDescent="0.3">
      <c r="A268" s="664" t="s">
        <v>520</v>
      </c>
      <c r="B268" s="665" t="s">
        <v>521</v>
      </c>
      <c r="C268" s="666" t="s">
        <v>530</v>
      </c>
      <c r="D268" s="667" t="s">
        <v>3521</v>
      </c>
      <c r="E268" s="666" t="s">
        <v>536</v>
      </c>
      <c r="F268" s="667" t="s">
        <v>3523</v>
      </c>
      <c r="G268" s="666" t="s">
        <v>600</v>
      </c>
      <c r="H268" s="666" t="s">
        <v>1491</v>
      </c>
      <c r="I268" s="666" t="s">
        <v>1492</v>
      </c>
      <c r="J268" s="666" t="s">
        <v>1493</v>
      </c>
      <c r="K268" s="666" t="s">
        <v>1494</v>
      </c>
      <c r="L268" s="668">
        <v>180.15999999999997</v>
      </c>
      <c r="M268" s="668">
        <v>2</v>
      </c>
      <c r="N268" s="669">
        <v>360.31999999999994</v>
      </c>
    </row>
    <row r="269" spans="1:14" ht="14.4" customHeight="1" x14ac:dyDescent="0.3">
      <c r="A269" s="664" t="s">
        <v>520</v>
      </c>
      <c r="B269" s="665" t="s">
        <v>521</v>
      </c>
      <c r="C269" s="666" t="s">
        <v>530</v>
      </c>
      <c r="D269" s="667" t="s">
        <v>3521</v>
      </c>
      <c r="E269" s="666" t="s">
        <v>536</v>
      </c>
      <c r="F269" s="667" t="s">
        <v>3523</v>
      </c>
      <c r="G269" s="666" t="s">
        <v>600</v>
      </c>
      <c r="H269" s="666" t="s">
        <v>1495</v>
      </c>
      <c r="I269" s="666" t="s">
        <v>1496</v>
      </c>
      <c r="J269" s="666" t="s">
        <v>1497</v>
      </c>
      <c r="K269" s="666" t="s">
        <v>1287</v>
      </c>
      <c r="L269" s="668">
        <v>108.69657142857142</v>
      </c>
      <c r="M269" s="668">
        <v>35</v>
      </c>
      <c r="N269" s="669">
        <v>3804.3799999999997</v>
      </c>
    </row>
    <row r="270" spans="1:14" ht="14.4" customHeight="1" x14ac:dyDescent="0.3">
      <c r="A270" s="664" t="s">
        <v>520</v>
      </c>
      <c r="B270" s="665" t="s">
        <v>521</v>
      </c>
      <c r="C270" s="666" t="s">
        <v>530</v>
      </c>
      <c r="D270" s="667" t="s">
        <v>3521</v>
      </c>
      <c r="E270" s="666" t="s">
        <v>536</v>
      </c>
      <c r="F270" s="667" t="s">
        <v>3523</v>
      </c>
      <c r="G270" s="666" t="s">
        <v>600</v>
      </c>
      <c r="H270" s="666" t="s">
        <v>1498</v>
      </c>
      <c r="I270" s="666" t="s">
        <v>1499</v>
      </c>
      <c r="J270" s="666" t="s">
        <v>1500</v>
      </c>
      <c r="K270" s="666" t="s">
        <v>1501</v>
      </c>
      <c r="L270" s="668">
        <v>166.64955598274423</v>
      </c>
      <c r="M270" s="668">
        <v>3</v>
      </c>
      <c r="N270" s="669">
        <v>499.9486679482327</v>
      </c>
    </row>
    <row r="271" spans="1:14" ht="14.4" customHeight="1" x14ac:dyDescent="0.3">
      <c r="A271" s="664" t="s">
        <v>520</v>
      </c>
      <c r="B271" s="665" t="s">
        <v>521</v>
      </c>
      <c r="C271" s="666" t="s">
        <v>530</v>
      </c>
      <c r="D271" s="667" t="s">
        <v>3521</v>
      </c>
      <c r="E271" s="666" t="s">
        <v>536</v>
      </c>
      <c r="F271" s="667" t="s">
        <v>3523</v>
      </c>
      <c r="G271" s="666" t="s">
        <v>600</v>
      </c>
      <c r="H271" s="666" t="s">
        <v>1502</v>
      </c>
      <c r="I271" s="666" t="s">
        <v>1503</v>
      </c>
      <c r="J271" s="666" t="s">
        <v>1497</v>
      </c>
      <c r="K271" s="666" t="s">
        <v>1504</v>
      </c>
      <c r="L271" s="668">
        <v>75.059510104359362</v>
      </c>
      <c r="M271" s="668">
        <v>13</v>
      </c>
      <c r="N271" s="669">
        <v>975.77363135667179</v>
      </c>
    </row>
    <row r="272" spans="1:14" ht="14.4" customHeight="1" x14ac:dyDescent="0.3">
      <c r="A272" s="664" t="s">
        <v>520</v>
      </c>
      <c r="B272" s="665" t="s">
        <v>521</v>
      </c>
      <c r="C272" s="666" t="s">
        <v>530</v>
      </c>
      <c r="D272" s="667" t="s">
        <v>3521</v>
      </c>
      <c r="E272" s="666" t="s">
        <v>536</v>
      </c>
      <c r="F272" s="667" t="s">
        <v>3523</v>
      </c>
      <c r="G272" s="666" t="s">
        <v>600</v>
      </c>
      <c r="H272" s="666" t="s">
        <v>1505</v>
      </c>
      <c r="I272" s="666" t="s">
        <v>1506</v>
      </c>
      <c r="J272" s="666" t="s">
        <v>1507</v>
      </c>
      <c r="K272" s="666" t="s">
        <v>1508</v>
      </c>
      <c r="L272" s="668">
        <v>56.489999999999988</v>
      </c>
      <c r="M272" s="668">
        <v>56</v>
      </c>
      <c r="N272" s="669">
        <v>3163.4399999999991</v>
      </c>
    </row>
    <row r="273" spans="1:14" ht="14.4" customHeight="1" x14ac:dyDescent="0.3">
      <c r="A273" s="664" t="s">
        <v>520</v>
      </c>
      <c r="B273" s="665" t="s">
        <v>521</v>
      </c>
      <c r="C273" s="666" t="s">
        <v>530</v>
      </c>
      <c r="D273" s="667" t="s">
        <v>3521</v>
      </c>
      <c r="E273" s="666" t="s">
        <v>536</v>
      </c>
      <c r="F273" s="667" t="s">
        <v>3523</v>
      </c>
      <c r="G273" s="666" t="s">
        <v>600</v>
      </c>
      <c r="H273" s="666" t="s">
        <v>1509</v>
      </c>
      <c r="I273" s="666" t="s">
        <v>1510</v>
      </c>
      <c r="J273" s="666" t="s">
        <v>1511</v>
      </c>
      <c r="K273" s="666" t="s">
        <v>1512</v>
      </c>
      <c r="L273" s="668">
        <v>39.770000000000003</v>
      </c>
      <c r="M273" s="668">
        <v>3</v>
      </c>
      <c r="N273" s="669">
        <v>119.31</v>
      </c>
    </row>
    <row r="274" spans="1:14" ht="14.4" customHeight="1" x14ac:dyDescent="0.3">
      <c r="A274" s="664" t="s">
        <v>520</v>
      </c>
      <c r="B274" s="665" t="s">
        <v>521</v>
      </c>
      <c r="C274" s="666" t="s">
        <v>530</v>
      </c>
      <c r="D274" s="667" t="s">
        <v>3521</v>
      </c>
      <c r="E274" s="666" t="s">
        <v>536</v>
      </c>
      <c r="F274" s="667" t="s">
        <v>3523</v>
      </c>
      <c r="G274" s="666" t="s">
        <v>600</v>
      </c>
      <c r="H274" s="666" t="s">
        <v>1513</v>
      </c>
      <c r="I274" s="666" t="s">
        <v>1176</v>
      </c>
      <c r="J274" s="666" t="s">
        <v>1514</v>
      </c>
      <c r="K274" s="666"/>
      <c r="L274" s="668">
        <v>320.06092247447941</v>
      </c>
      <c r="M274" s="668">
        <v>2</v>
      </c>
      <c r="N274" s="669">
        <v>640.12184494895882</v>
      </c>
    </row>
    <row r="275" spans="1:14" ht="14.4" customHeight="1" x14ac:dyDescent="0.3">
      <c r="A275" s="664" t="s">
        <v>520</v>
      </c>
      <c r="B275" s="665" t="s">
        <v>521</v>
      </c>
      <c r="C275" s="666" t="s">
        <v>530</v>
      </c>
      <c r="D275" s="667" t="s">
        <v>3521</v>
      </c>
      <c r="E275" s="666" t="s">
        <v>536</v>
      </c>
      <c r="F275" s="667" t="s">
        <v>3523</v>
      </c>
      <c r="G275" s="666" t="s">
        <v>600</v>
      </c>
      <c r="H275" s="666" t="s">
        <v>1515</v>
      </c>
      <c r="I275" s="666" t="s">
        <v>1516</v>
      </c>
      <c r="J275" s="666" t="s">
        <v>1517</v>
      </c>
      <c r="K275" s="666" t="s">
        <v>1518</v>
      </c>
      <c r="L275" s="668">
        <v>33.120041493926493</v>
      </c>
      <c r="M275" s="668">
        <v>6</v>
      </c>
      <c r="N275" s="669">
        <v>198.72024896355896</v>
      </c>
    </row>
    <row r="276" spans="1:14" ht="14.4" customHeight="1" x14ac:dyDescent="0.3">
      <c r="A276" s="664" t="s">
        <v>520</v>
      </c>
      <c r="B276" s="665" t="s">
        <v>521</v>
      </c>
      <c r="C276" s="666" t="s">
        <v>530</v>
      </c>
      <c r="D276" s="667" t="s">
        <v>3521</v>
      </c>
      <c r="E276" s="666" t="s">
        <v>536</v>
      </c>
      <c r="F276" s="667" t="s">
        <v>3523</v>
      </c>
      <c r="G276" s="666" t="s">
        <v>600</v>
      </c>
      <c r="H276" s="666" t="s">
        <v>1519</v>
      </c>
      <c r="I276" s="666" t="s">
        <v>1520</v>
      </c>
      <c r="J276" s="666" t="s">
        <v>644</v>
      </c>
      <c r="K276" s="666" t="s">
        <v>1521</v>
      </c>
      <c r="L276" s="668">
        <v>69.616639773050665</v>
      </c>
      <c r="M276" s="668">
        <v>45</v>
      </c>
      <c r="N276" s="669">
        <v>3132.7487897872797</v>
      </c>
    </row>
    <row r="277" spans="1:14" ht="14.4" customHeight="1" x14ac:dyDescent="0.3">
      <c r="A277" s="664" t="s">
        <v>520</v>
      </c>
      <c r="B277" s="665" t="s">
        <v>521</v>
      </c>
      <c r="C277" s="666" t="s">
        <v>530</v>
      </c>
      <c r="D277" s="667" t="s">
        <v>3521</v>
      </c>
      <c r="E277" s="666" t="s">
        <v>536</v>
      </c>
      <c r="F277" s="667" t="s">
        <v>3523</v>
      </c>
      <c r="G277" s="666" t="s">
        <v>600</v>
      </c>
      <c r="H277" s="666" t="s">
        <v>1522</v>
      </c>
      <c r="I277" s="666" t="s">
        <v>1523</v>
      </c>
      <c r="J277" s="666" t="s">
        <v>705</v>
      </c>
      <c r="K277" s="666" t="s">
        <v>1524</v>
      </c>
      <c r="L277" s="668">
        <v>154.03000000000006</v>
      </c>
      <c r="M277" s="668">
        <v>2</v>
      </c>
      <c r="N277" s="669">
        <v>308.06000000000012</v>
      </c>
    </row>
    <row r="278" spans="1:14" ht="14.4" customHeight="1" x14ac:dyDescent="0.3">
      <c r="A278" s="664" t="s">
        <v>520</v>
      </c>
      <c r="B278" s="665" t="s">
        <v>521</v>
      </c>
      <c r="C278" s="666" t="s">
        <v>530</v>
      </c>
      <c r="D278" s="667" t="s">
        <v>3521</v>
      </c>
      <c r="E278" s="666" t="s">
        <v>536</v>
      </c>
      <c r="F278" s="667" t="s">
        <v>3523</v>
      </c>
      <c r="G278" s="666" t="s">
        <v>600</v>
      </c>
      <c r="H278" s="666" t="s">
        <v>1525</v>
      </c>
      <c r="I278" s="666" t="s">
        <v>1526</v>
      </c>
      <c r="J278" s="666" t="s">
        <v>1527</v>
      </c>
      <c r="K278" s="666" t="s">
        <v>1528</v>
      </c>
      <c r="L278" s="668">
        <v>76.250000000000014</v>
      </c>
      <c r="M278" s="668">
        <v>2</v>
      </c>
      <c r="N278" s="669">
        <v>152.50000000000003</v>
      </c>
    </row>
    <row r="279" spans="1:14" ht="14.4" customHeight="1" x14ac:dyDescent="0.3">
      <c r="A279" s="664" t="s">
        <v>520</v>
      </c>
      <c r="B279" s="665" t="s">
        <v>521</v>
      </c>
      <c r="C279" s="666" t="s">
        <v>530</v>
      </c>
      <c r="D279" s="667" t="s">
        <v>3521</v>
      </c>
      <c r="E279" s="666" t="s">
        <v>536</v>
      </c>
      <c r="F279" s="667" t="s">
        <v>3523</v>
      </c>
      <c r="G279" s="666" t="s">
        <v>600</v>
      </c>
      <c r="H279" s="666" t="s">
        <v>1529</v>
      </c>
      <c r="I279" s="666" t="s">
        <v>1529</v>
      </c>
      <c r="J279" s="666" t="s">
        <v>608</v>
      </c>
      <c r="K279" s="666" t="s">
        <v>1530</v>
      </c>
      <c r="L279" s="668">
        <v>287.10000000000002</v>
      </c>
      <c r="M279" s="668">
        <v>6</v>
      </c>
      <c r="N279" s="669">
        <v>1722.6000000000001</v>
      </c>
    </row>
    <row r="280" spans="1:14" ht="14.4" customHeight="1" x14ac:dyDescent="0.3">
      <c r="A280" s="664" t="s">
        <v>520</v>
      </c>
      <c r="B280" s="665" t="s">
        <v>521</v>
      </c>
      <c r="C280" s="666" t="s">
        <v>530</v>
      </c>
      <c r="D280" s="667" t="s">
        <v>3521</v>
      </c>
      <c r="E280" s="666" t="s">
        <v>536</v>
      </c>
      <c r="F280" s="667" t="s">
        <v>3523</v>
      </c>
      <c r="G280" s="666" t="s">
        <v>600</v>
      </c>
      <c r="H280" s="666" t="s">
        <v>1531</v>
      </c>
      <c r="I280" s="666" t="s">
        <v>1531</v>
      </c>
      <c r="J280" s="666" t="s">
        <v>1532</v>
      </c>
      <c r="K280" s="666" t="s">
        <v>1533</v>
      </c>
      <c r="L280" s="668">
        <v>254.85986060054299</v>
      </c>
      <c r="M280" s="668">
        <v>2</v>
      </c>
      <c r="N280" s="669">
        <v>509.71972120108597</v>
      </c>
    </row>
    <row r="281" spans="1:14" ht="14.4" customHeight="1" x14ac:dyDescent="0.3">
      <c r="A281" s="664" t="s">
        <v>520</v>
      </c>
      <c r="B281" s="665" t="s">
        <v>521</v>
      </c>
      <c r="C281" s="666" t="s">
        <v>530</v>
      </c>
      <c r="D281" s="667" t="s">
        <v>3521</v>
      </c>
      <c r="E281" s="666" t="s">
        <v>536</v>
      </c>
      <c r="F281" s="667" t="s">
        <v>3523</v>
      </c>
      <c r="G281" s="666" t="s">
        <v>600</v>
      </c>
      <c r="H281" s="666" t="s">
        <v>1534</v>
      </c>
      <c r="I281" s="666" t="s">
        <v>1535</v>
      </c>
      <c r="J281" s="666" t="s">
        <v>1536</v>
      </c>
      <c r="K281" s="666" t="s">
        <v>1537</v>
      </c>
      <c r="L281" s="668">
        <v>40.78</v>
      </c>
      <c r="M281" s="668">
        <v>2</v>
      </c>
      <c r="N281" s="669">
        <v>81.56</v>
      </c>
    </row>
    <row r="282" spans="1:14" ht="14.4" customHeight="1" x14ac:dyDescent="0.3">
      <c r="A282" s="664" t="s">
        <v>520</v>
      </c>
      <c r="B282" s="665" t="s">
        <v>521</v>
      </c>
      <c r="C282" s="666" t="s">
        <v>530</v>
      </c>
      <c r="D282" s="667" t="s">
        <v>3521</v>
      </c>
      <c r="E282" s="666" t="s">
        <v>536</v>
      </c>
      <c r="F282" s="667" t="s">
        <v>3523</v>
      </c>
      <c r="G282" s="666" t="s">
        <v>600</v>
      </c>
      <c r="H282" s="666" t="s">
        <v>1538</v>
      </c>
      <c r="I282" s="666" t="s">
        <v>1539</v>
      </c>
      <c r="J282" s="666" t="s">
        <v>1540</v>
      </c>
      <c r="K282" s="666" t="s">
        <v>1541</v>
      </c>
      <c r="L282" s="668">
        <v>152.26000000000002</v>
      </c>
      <c r="M282" s="668">
        <v>1</v>
      </c>
      <c r="N282" s="669">
        <v>152.26000000000002</v>
      </c>
    </row>
    <row r="283" spans="1:14" ht="14.4" customHeight="1" x14ac:dyDescent="0.3">
      <c r="A283" s="664" t="s">
        <v>520</v>
      </c>
      <c r="B283" s="665" t="s">
        <v>521</v>
      </c>
      <c r="C283" s="666" t="s">
        <v>530</v>
      </c>
      <c r="D283" s="667" t="s">
        <v>3521</v>
      </c>
      <c r="E283" s="666" t="s">
        <v>536</v>
      </c>
      <c r="F283" s="667" t="s">
        <v>3523</v>
      </c>
      <c r="G283" s="666" t="s">
        <v>600</v>
      </c>
      <c r="H283" s="666" t="s">
        <v>1542</v>
      </c>
      <c r="I283" s="666" t="s">
        <v>1543</v>
      </c>
      <c r="J283" s="666" t="s">
        <v>1544</v>
      </c>
      <c r="K283" s="666" t="s">
        <v>1545</v>
      </c>
      <c r="L283" s="668">
        <v>55.96</v>
      </c>
      <c r="M283" s="668">
        <v>6</v>
      </c>
      <c r="N283" s="669">
        <v>335.76</v>
      </c>
    </row>
    <row r="284" spans="1:14" ht="14.4" customHeight="1" x14ac:dyDescent="0.3">
      <c r="A284" s="664" t="s">
        <v>520</v>
      </c>
      <c r="B284" s="665" t="s">
        <v>521</v>
      </c>
      <c r="C284" s="666" t="s">
        <v>530</v>
      </c>
      <c r="D284" s="667" t="s">
        <v>3521</v>
      </c>
      <c r="E284" s="666" t="s">
        <v>536</v>
      </c>
      <c r="F284" s="667" t="s">
        <v>3523</v>
      </c>
      <c r="G284" s="666" t="s">
        <v>600</v>
      </c>
      <c r="H284" s="666" t="s">
        <v>1546</v>
      </c>
      <c r="I284" s="666" t="s">
        <v>1547</v>
      </c>
      <c r="J284" s="666" t="s">
        <v>1548</v>
      </c>
      <c r="K284" s="666" t="s">
        <v>1549</v>
      </c>
      <c r="L284" s="668">
        <v>254.98000000000002</v>
      </c>
      <c r="M284" s="668">
        <v>33</v>
      </c>
      <c r="N284" s="669">
        <v>8414.34</v>
      </c>
    </row>
    <row r="285" spans="1:14" ht="14.4" customHeight="1" x14ac:dyDescent="0.3">
      <c r="A285" s="664" t="s">
        <v>520</v>
      </c>
      <c r="B285" s="665" t="s">
        <v>521</v>
      </c>
      <c r="C285" s="666" t="s">
        <v>530</v>
      </c>
      <c r="D285" s="667" t="s">
        <v>3521</v>
      </c>
      <c r="E285" s="666" t="s">
        <v>536</v>
      </c>
      <c r="F285" s="667" t="s">
        <v>3523</v>
      </c>
      <c r="G285" s="666" t="s">
        <v>600</v>
      </c>
      <c r="H285" s="666" t="s">
        <v>1550</v>
      </c>
      <c r="I285" s="666" t="s">
        <v>1551</v>
      </c>
      <c r="J285" s="666" t="s">
        <v>1552</v>
      </c>
      <c r="K285" s="666" t="s">
        <v>1553</v>
      </c>
      <c r="L285" s="668">
        <v>209.00999999999993</v>
      </c>
      <c r="M285" s="668">
        <v>1</v>
      </c>
      <c r="N285" s="669">
        <v>209.00999999999993</v>
      </c>
    </row>
    <row r="286" spans="1:14" ht="14.4" customHeight="1" x14ac:dyDescent="0.3">
      <c r="A286" s="664" t="s">
        <v>520</v>
      </c>
      <c r="B286" s="665" t="s">
        <v>521</v>
      </c>
      <c r="C286" s="666" t="s">
        <v>530</v>
      </c>
      <c r="D286" s="667" t="s">
        <v>3521</v>
      </c>
      <c r="E286" s="666" t="s">
        <v>536</v>
      </c>
      <c r="F286" s="667" t="s">
        <v>3523</v>
      </c>
      <c r="G286" s="666" t="s">
        <v>600</v>
      </c>
      <c r="H286" s="666" t="s">
        <v>1554</v>
      </c>
      <c r="I286" s="666" t="s">
        <v>1554</v>
      </c>
      <c r="J286" s="666" t="s">
        <v>1555</v>
      </c>
      <c r="K286" s="666" t="s">
        <v>1051</v>
      </c>
      <c r="L286" s="668">
        <v>186.17666666666673</v>
      </c>
      <c r="M286" s="668">
        <v>12</v>
      </c>
      <c r="N286" s="669">
        <v>2234.1200000000008</v>
      </c>
    </row>
    <row r="287" spans="1:14" ht="14.4" customHeight="1" x14ac:dyDescent="0.3">
      <c r="A287" s="664" t="s">
        <v>520</v>
      </c>
      <c r="B287" s="665" t="s">
        <v>521</v>
      </c>
      <c r="C287" s="666" t="s">
        <v>530</v>
      </c>
      <c r="D287" s="667" t="s">
        <v>3521</v>
      </c>
      <c r="E287" s="666" t="s">
        <v>536</v>
      </c>
      <c r="F287" s="667" t="s">
        <v>3523</v>
      </c>
      <c r="G287" s="666" t="s">
        <v>600</v>
      </c>
      <c r="H287" s="666" t="s">
        <v>1556</v>
      </c>
      <c r="I287" s="666" t="s">
        <v>1557</v>
      </c>
      <c r="J287" s="666" t="s">
        <v>1558</v>
      </c>
      <c r="K287" s="666" t="s">
        <v>1559</v>
      </c>
      <c r="L287" s="668">
        <v>85.75</v>
      </c>
      <c r="M287" s="668">
        <v>29</v>
      </c>
      <c r="N287" s="669">
        <v>2486.75</v>
      </c>
    </row>
    <row r="288" spans="1:14" ht="14.4" customHeight="1" x14ac:dyDescent="0.3">
      <c r="A288" s="664" t="s">
        <v>520</v>
      </c>
      <c r="B288" s="665" t="s">
        <v>521</v>
      </c>
      <c r="C288" s="666" t="s">
        <v>530</v>
      </c>
      <c r="D288" s="667" t="s">
        <v>3521</v>
      </c>
      <c r="E288" s="666" t="s">
        <v>536</v>
      </c>
      <c r="F288" s="667" t="s">
        <v>3523</v>
      </c>
      <c r="G288" s="666" t="s">
        <v>600</v>
      </c>
      <c r="H288" s="666" t="s">
        <v>1560</v>
      </c>
      <c r="I288" s="666" t="s">
        <v>1176</v>
      </c>
      <c r="J288" s="666" t="s">
        <v>1561</v>
      </c>
      <c r="K288" s="666"/>
      <c r="L288" s="668">
        <v>69.111244805519519</v>
      </c>
      <c r="M288" s="668">
        <v>3</v>
      </c>
      <c r="N288" s="669">
        <v>207.33373441655857</v>
      </c>
    </row>
    <row r="289" spans="1:14" ht="14.4" customHeight="1" x14ac:dyDescent="0.3">
      <c r="A289" s="664" t="s">
        <v>520</v>
      </c>
      <c r="B289" s="665" t="s">
        <v>521</v>
      </c>
      <c r="C289" s="666" t="s">
        <v>530</v>
      </c>
      <c r="D289" s="667" t="s">
        <v>3521</v>
      </c>
      <c r="E289" s="666" t="s">
        <v>536</v>
      </c>
      <c r="F289" s="667" t="s">
        <v>3523</v>
      </c>
      <c r="G289" s="666" t="s">
        <v>600</v>
      </c>
      <c r="H289" s="666" t="s">
        <v>1562</v>
      </c>
      <c r="I289" s="666" t="s">
        <v>1563</v>
      </c>
      <c r="J289" s="666" t="s">
        <v>1564</v>
      </c>
      <c r="K289" s="666" t="s">
        <v>1565</v>
      </c>
      <c r="L289" s="668">
        <v>257.89999999999998</v>
      </c>
      <c r="M289" s="668">
        <v>2</v>
      </c>
      <c r="N289" s="669">
        <v>515.79999999999995</v>
      </c>
    </row>
    <row r="290" spans="1:14" ht="14.4" customHeight="1" x14ac:dyDescent="0.3">
      <c r="A290" s="664" t="s">
        <v>520</v>
      </c>
      <c r="B290" s="665" t="s">
        <v>521</v>
      </c>
      <c r="C290" s="666" t="s">
        <v>530</v>
      </c>
      <c r="D290" s="667" t="s">
        <v>3521</v>
      </c>
      <c r="E290" s="666" t="s">
        <v>536</v>
      </c>
      <c r="F290" s="667" t="s">
        <v>3523</v>
      </c>
      <c r="G290" s="666" t="s">
        <v>600</v>
      </c>
      <c r="H290" s="666" t="s">
        <v>1566</v>
      </c>
      <c r="I290" s="666" t="s">
        <v>1567</v>
      </c>
      <c r="J290" s="666" t="s">
        <v>998</v>
      </c>
      <c r="K290" s="666" t="s">
        <v>1568</v>
      </c>
      <c r="L290" s="668">
        <v>286</v>
      </c>
      <c r="M290" s="668">
        <v>1</v>
      </c>
      <c r="N290" s="669">
        <v>286</v>
      </c>
    </row>
    <row r="291" spans="1:14" ht="14.4" customHeight="1" x14ac:dyDescent="0.3">
      <c r="A291" s="664" t="s">
        <v>520</v>
      </c>
      <c r="B291" s="665" t="s">
        <v>521</v>
      </c>
      <c r="C291" s="666" t="s">
        <v>530</v>
      </c>
      <c r="D291" s="667" t="s">
        <v>3521</v>
      </c>
      <c r="E291" s="666" t="s">
        <v>536</v>
      </c>
      <c r="F291" s="667" t="s">
        <v>3523</v>
      </c>
      <c r="G291" s="666" t="s">
        <v>600</v>
      </c>
      <c r="H291" s="666" t="s">
        <v>1569</v>
      </c>
      <c r="I291" s="666" t="s">
        <v>1176</v>
      </c>
      <c r="J291" s="666" t="s">
        <v>1570</v>
      </c>
      <c r="K291" s="666"/>
      <c r="L291" s="668">
        <v>47.763705463601454</v>
      </c>
      <c r="M291" s="668">
        <v>8</v>
      </c>
      <c r="N291" s="669">
        <v>382.10964370881163</v>
      </c>
    </row>
    <row r="292" spans="1:14" ht="14.4" customHeight="1" x14ac:dyDescent="0.3">
      <c r="A292" s="664" t="s">
        <v>520</v>
      </c>
      <c r="B292" s="665" t="s">
        <v>521</v>
      </c>
      <c r="C292" s="666" t="s">
        <v>530</v>
      </c>
      <c r="D292" s="667" t="s">
        <v>3521</v>
      </c>
      <c r="E292" s="666" t="s">
        <v>536</v>
      </c>
      <c r="F292" s="667" t="s">
        <v>3523</v>
      </c>
      <c r="G292" s="666" t="s">
        <v>600</v>
      </c>
      <c r="H292" s="666" t="s">
        <v>1571</v>
      </c>
      <c r="I292" s="666" t="s">
        <v>1572</v>
      </c>
      <c r="J292" s="666" t="s">
        <v>1573</v>
      </c>
      <c r="K292" s="666" t="s">
        <v>1574</v>
      </c>
      <c r="L292" s="668">
        <v>29.920000000000016</v>
      </c>
      <c r="M292" s="668">
        <v>3</v>
      </c>
      <c r="N292" s="669">
        <v>89.760000000000048</v>
      </c>
    </row>
    <row r="293" spans="1:14" ht="14.4" customHeight="1" x14ac:dyDescent="0.3">
      <c r="A293" s="664" t="s">
        <v>520</v>
      </c>
      <c r="B293" s="665" t="s">
        <v>521</v>
      </c>
      <c r="C293" s="666" t="s">
        <v>530</v>
      </c>
      <c r="D293" s="667" t="s">
        <v>3521</v>
      </c>
      <c r="E293" s="666" t="s">
        <v>536</v>
      </c>
      <c r="F293" s="667" t="s">
        <v>3523</v>
      </c>
      <c r="G293" s="666" t="s">
        <v>600</v>
      </c>
      <c r="H293" s="666" t="s">
        <v>1575</v>
      </c>
      <c r="I293" s="666" t="s">
        <v>1576</v>
      </c>
      <c r="J293" s="666" t="s">
        <v>1577</v>
      </c>
      <c r="K293" s="666" t="s">
        <v>1578</v>
      </c>
      <c r="L293" s="668">
        <v>98.137272727272745</v>
      </c>
      <c r="M293" s="668">
        <v>11</v>
      </c>
      <c r="N293" s="669">
        <v>1079.5100000000002</v>
      </c>
    </row>
    <row r="294" spans="1:14" ht="14.4" customHeight="1" x14ac:dyDescent="0.3">
      <c r="A294" s="664" t="s">
        <v>520</v>
      </c>
      <c r="B294" s="665" t="s">
        <v>521</v>
      </c>
      <c r="C294" s="666" t="s">
        <v>530</v>
      </c>
      <c r="D294" s="667" t="s">
        <v>3521</v>
      </c>
      <c r="E294" s="666" t="s">
        <v>536</v>
      </c>
      <c r="F294" s="667" t="s">
        <v>3523</v>
      </c>
      <c r="G294" s="666" t="s">
        <v>600</v>
      </c>
      <c r="H294" s="666" t="s">
        <v>1579</v>
      </c>
      <c r="I294" s="666" t="s">
        <v>1580</v>
      </c>
      <c r="J294" s="666" t="s">
        <v>1165</v>
      </c>
      <c r="K294" s="666" t="s">
        <v>1581</v>
      </c>
      <c r="L294" s="668">
        <v>107.05000000000001</v>
      </c>
      <c r="M294" s="668">
        <v>4</v>
      </c>
      <c r="N294" s="669">
        <v>428.20000000000005</v>
      </c>
    </row>
    <row r="295" spans="1:14" ht="14.4" customHeight="1" x14ac:dyDescent="0.3">
      <c r="A295" s="664" t="s">
        <v>520</v>
      </c>
      <c r="B295" s="665" t="s">
        <v>521</v>
      </c>
      <c r="C295" s="666" t="s">
        <v>530</v>
      </c>
      <c r="D295" s="667" t="s">
        <v>3521</v>
      </c>
      <c r="E295" s="666" t="s">
        <v>536</v>
      </c>
      <c r="F295" s="667" t="s">
        <v>3523</v>
      </c>
      <c r="G295" s="666" t="s">
        <v>600</v>
      </c>
      <c r="H295" s="666" t="s">
        <v>1582</v>
      </c>
      <c r="I295" s="666" t="s">
        <v>1582</v>
      </c>
      <c r="J295" s="666" t="s">
        <v>1583</v>
      </c>
      <c r="K295" s="666" t="s">
        <v>1584</v>
      </c>
      <c r="L295" s="668">
        <v>133.94</v>
      </c>
      <c r="M295" s="668">
        <v>5</v>
      </c>
      <c r="N295" s="669">
        <v>669.7</v>
      </c>
    </row>
    <row r="296" spans="1:14" ht="14.4" customHeight="1" x14ac:dyDescent="0.3">
      <c r="A296" s="664" t="s">
        <v>520</v>
      </c>
      <c r="B296" s="665" t="s">
        <v>521</v>
      </c>
      <c r="C296" s="666" t="s">
        <v>530</v>
      </c>
      <c r="D296" s="667" t="s">
        <v>3521</v>
      </c>
      <c r="E296" s="666" t="s">
        <v>536</v>
      </c>
      <c r="F296" s="667" t="s">
        <v>3523</v>
      </c>
      <c r="G296" s="666" t="s">
        <v>600</v>
      </c>
      <c r="H296" s="666" t="s">
        <v>1585</v>
      </c>
      <c r="I296" s="666" t="s">
        <v>1586</v>
      </c>
      <c r="J296" s="666" t="s">
        <v>1587</v>
      </c>
      <c r="K296" s="666" t="s">
        <v>1588</v>
      </c>
      <c r="L296" s="668">
        <v>537.86999999999989</v>
      </c>
      <c r="M296" s="668">
        <v>3</v>
      </c>
      <c r="N296" s="669">
        <v>1613.6099999999997</v>
      </c>
    </row>
    <row r="297" spans="1:14" ht="14.4" customHeight="1" x14ac:dyDescent="0.3">
      <c r="A297" s="664" t="s">
        <v>520</v>
      </c>
      <c r="B297" s="665" t="s">
        <v>521</v>
      </c>
      <c r="C297" s="666" t="s">
        <v>530</v>
      </c>
      <c r="D297" s="667" t="s">
        <v>3521</v>
      </c>
      <c r="E297" s="666" t="s">
        <v>536</v>
      </c>
      <c r="F297" s="667" t="s">
        <v>3523</v>
      </c>
      <c r="G297" s="666" t="s">
        <v>600</v>
      </c>
      <c r="H297" s="666" t="s">
        <v>1589</v>
      </c>
      <c r="I297" s="666" t="s">
        <v>1590</v>
      </c>
      <c r="J297" s="666" t="s">
        <v>1587</v>
      </c>
      <c r="K297" s="666" t="s">
        <v>1591</v>
      </c>
      <c r="L297" s="668">
        <v>312.83999999999992</v>
      </c>
      <c r="M297" s="668">
        <v>2</v>
      </c>
      <c r="N297" s="669">
        <v>625.67999999999984</v>
      </c>
    </row>
    <row r="298" spans="1:14" ht="14.4" customHeight="1" x14ac:dyDescent="0.3">
      <c r="A298" s="664" t="s">
        <v>520</v>
      </c>
      <c r="B298" s="665" t="s">
        <v>521</v>
      </c>
      <c r="C298" s="666" t="s">
        <v>530</v>
      </c>
      <c r="D298" s="667" t="s">
        <v>3521</v>
      </c>
      <c r="E298" s="666" t="s">
        <v>536</v>
      </c>
      <c r="F298" s="667" t="s">
        <v>3523</v>
      </c>
      <c r="G298" s="666" t="s">
        <v>600</v>
      </c>
      <c r="H298" s="666" t="s">
        <v>1592</v>
      </c>
      <c r="I298" s="666" t="s">
        <v>1593</v>
      </c>
      <c r="J298" s="666" t="s">
        <v>1594</v>
      </c>
      <c r="K298" s="666" t="s">
        <v>1595</v>
      </c>
      <c r="L298" s="668">
        <v>65.73</v>
      </c>
      <c r="M298" s="668">
        <v>3</v>
      </c>
      <c r="N298" s="669">
        <v>197.19</v>
      </c>
    </row>
    <row r="299" spans="1:14" ht="14.4" customHeight="1" x14ac:dyDescent="0.3">
      <c r="A299" s="664" t="s">
        <v>520</v>
      </c>
      <c r="B299" s="665" t="s">
        <v>521</v>
      </c>
      <c r="C299" s="666" t="s">
        <v>530</v>
      </c>
      <c r="D299" s="667" t="s">
        <v>3521</v>
      </c>
      <c r="E299" s="666" t="s">
        <v>536</v>
      </c>
      <c r="F299" s="667" t="s">
        <v>3523</v>
      </c>
      <c r="G299" s="666" t="s">
        <v>600</v>
      </c>
      <c r="H299" s="666" t="s">
        <v>1596</v>
      </c>
      <c r="I299" s="666" t="s">
        <v>1176</v>
      </c>
      <c r="J299" s="666" t="s">
        <v>1597</v>
      </c>
      <c r="K299" s="666"/>
      <c r="L299" s="668">
        <v>232.79012513946296</v>
      </c>
      <c r="M299" s="668">
        <v>9</v>
      </c>
      <c r="N299" s="669">
        <v>2095.1111262551667</v>
      </c>
    </row>
    <row r="300" spans="1:14" ht="14.4" customHeight="1" x14ac:dyDescent="0.3">
      <c r="A300" s="664" t="s">
        <v>520</v>
      </c>
      <c r="B300" s="665" t="s">
        <v>521</v>
      </c>
      <c r="C300" s="666" t="s">
        <v>530</v>
      </c>
      <c r="D300" s="667" t="s">
        <v>3521</v>
      </c>
      <c r="E300" s="666" t="s">
        <v>536</v>
      </c>
      <c r="F300" s="667" t="s">
        <v>3523</v>
      </c>
      <c r="G300" s="666" t="s">
        <v>600</v>
      </c>
      <c r="H300" s="666" t="s">
        <v>1598</v>
      </c>
      <c r="I300" s="666" t="s">
        <v>1599</v>
      </c>
      <c r="J300" s="666" t="s">
        <v>1600</v>
      </c>
      <c r="K300" s="666" t="s">
        <v>1601</v>
      </c>
      <c r="L300" s="668">
        <v>31.460013323906736</v>
      </c>
      <c r="M300" s="668">
        <v>10</v>
      </c>
      <c r="N300" s="669">
        <v>314.60013323906736</v>
      </c>
    </row>
    <row r="301" spans="1:14" ht="14.4" customHeight="1" x14ac:dyDescent="0.3">
      <c r="A301" s="664" t="s">
        <v>520</v>
      </c>
      <c r="B301" s="665" t="s">
        <v>521</v>
      </c>
      <c r="C301" s="666" t="s">
        <v>530</v>
      </c>
      <c r="D301" s="667" t="s">
        <v>3521</v>
      </c>
      <c r="E301" s="666" t="s">
        <v>536</v>
      </c>
      <c r="F301" s="667" t="s">
        <v>3523</v>
      </c>
      <c r="G301" s="666" t="s">
        <v>600</v>
      </c>
      <c r="H301" s="666" t="s">
        <v>1602</v>
      </c>
      <c r="I301" s="666" t="s">
        <v>1603</v>
      </c>
      <c r="J301" s="666" t="s">
        <v>1604</v>
      </c>
      <c r="K301" s="666" t="s">
        <v>1605</v>
      </c>
      <c r="L301" s="668">
        <v>26.909959214113712</v>
      </c>
      <c r="M301" s="668">
        <v>43</v>
      </c>
      <c r="N301" s="669">
        <v>1157.1282462068896</v>
      </c>
    </row>
    <row r="302" spans="1:14" ht="14.4" customHeight="1" x14ac:dyDescent="0.3">
      <c r="A302" s="664" t="s">
        <v>520</v>
      </c>
      <c r="B302" s="665" t="s">
        <v>521</v>
      </c>
      <c r="C302" s="666" t="s">
        <v>530</v>
      </c>
      <c r="D302" s="667" t="s">
        <v>3521</v>
      </c>
      <c r="E302" s="666" t="s">
        <v>536</v>
      </c>
      <c r="F302" s="667" t="s">
        <v>3523</v>
      </c>
      <c r="G302" s="666" t="s">
        <v>600</v>
      </c>
      <c r="H302" s="666" t="s">
        <v>1606</v>
      </c>
      <c r="I302" s="666" t="s">
        <v>1607</v>
      </c>
      <c r="J302" s="666" t="s">
        <v>1608</v>
      </c>
      <c r="K302" s="666" t="s">
        <v>630</v>
      </c>
      <c r="L302" s="668">
        <v>79.55</v>
      </c>
      <c r="M302" s="668">
        <v>1</v>
      </c>
      <c r="N302" s="669">
        <v>79.55</v>
      </c>
    </row>
    <row r="303" spans="1:14" ht="14.4" customHeight="1" x14ac:dyDescent="0.3">
      <c r="A303" s="664" t="s">
        <v>520</v>
      </c>
      <c r="B303" s="665" t="s">
        <v>521</v>
      </c>
      <c r="C303" s="666" t="s">
        <v>530</v>
      </c>
      <c r="D303" s="667" t="s">
        <v>3521</v>
      </c>
      <c r="E303" s="666" t="s">
        <v>536</v>
      </c>
      <c r="F303" s="667" t="s">
        <v>3523</v>
      </c>
      <c r="G303" s="666" t="s">
        <v>600</v>
      </c>
      <c r="H303" s="666" t="s">
        <v>1609</v>
      </c>
      <c r="I303" s="666" t="s">
        <v>1610</v>
      </c>
      <c r="J303" s="666" t="s">
        <v>1611</v>
      </c>
      <c r="K303" s="666" t="s">
        <v>1612</v>
      </c>
      <c r="L303" s="668">
        <v>52.59</v>
      </c>
      <c r="M303" s="668">
        <v>1</v>
      </c>
      <c r="N303" s="669">
        <v>52.59</v>
      </c>
    </row>
    <row r="304" spans="1:14" ht="14.4" customHeight="1" x14ac:dyDescent="0.3">
      <c r="A304" s="664" t="s">
        <v>520</v>
      </c>
      <c r="B304" s="665" t="s">
        <v>521</v>
      </c>
      <c r="C304" s="666" t="s">
        <v>530</v>
      </c>
      <c r="D304" s="667" t="s">
        <v>3521</v>
      </c>
      <c r="E304" s="666" t="s">
        <v>536</v>
      </c>
      <c r="F304" s="667" t="s">
        <v>3523</v>
      </c>
      <c r="G304" s="666" t="s">
        <v>600</v>
      </c>
      <c r="H304" s="666" t="s">
        <v>1613</v>
      </c>
      <c r="I304" s="666" t="s">
        <v>1614</v>
      </c>
      <c r="J304" s="666" t="s">
        <v>1615</v>
      </c>
      <c r="K304" s="666" t="s">
        <v>1616</v>
      </c>
      <c r="L304" s="668">
        <v>151.27055020716509</v>
      </c>
      <c r="M304" s="668">
        <v>3</v>
      </c>
      <c r="N304" s="669">
        <v>453.81165062149529</v>
      </c>
    </row>
    <row r="305" spans="1:14" ht="14.4" customHeight="1" x14ac:dyDescent="0.3">
      <c r="A305" s="664" t="s">
        <v>520</v>
      </c>
      <c r="B305" s="665" t="s">
        <v>521</v>
      </c>
      <c r="C305" s="666" t="s">
        <v>530</v>
      </c>
      <c r="D305" s="667" t="s">
        <v>3521</v>
      </c>
      <c r="E305" s="666" t="s">
        <v>536</v>
      </c>
      <c r="F305" s="667" t="s">
        <v>3523</v>
      </c>
      <c r="G305" s="666" t="s">
        <v>600</v>
      </c>
      <c r="H305" s="666" t="s">
        <v>1617</v>
      </c>
      <c r="I305" s="666" t="s">
        <v>1618</v>
      </c>
      <c r="J305" s="666" t="s">
        <v>1619</v>
      </c>
      <c r="K305" s="666" t="s">
        <v>1620</v>
      </c>
      <c r="L305" s="668">
        <v>40.070000000000014</v>
      </c>
      <c r="M305" s="668">
        <v>4</v>
      </c>
      <c r="N305" s="669">
        <v>160.28000000000006</v>
      </c>
    </row>
    <row r="306" spans="1:14" ht="14.4" customHeight="1" x14ac:dyDescent="0.3">
      <c r="A306" s="664" t="s">
        <v>520</v>
      </c>
      <c r="B306" s="665" t="s">
        <v>521</v>
      </c>
      <c r="C306" s="666" t="s">
        <v>530</v>
      </c>
      <c r="D306" s="667" t="s">
        <v>3521</v>
      </c>
      <c r="E306" s="666" t="s">
        <v>536</v>
      </c>
      <c r="F306" s="667" t="s">
        <v>3523</v>
      </c>
      <c r="G306" s="666" t="s">
        <v>600</v>
      </c>
      <c r="H306" s="666" t="s">
        <v>1621</v>
      </c>
      <c r="I306" s="666" t="s">
        <v>1622</v>
      </c>
      <c r="J306" s="666" t="s">
        <v>1623</v>
      </c>
      <c r="K306" s="666" t="s">
        <v>1624</v>
      </c>
      <c r="L306" s="668">
        <v>52.99</v>
      </c>
      <c r="M306" s="668">
        <v>1</v>
      </c>
      <c r="N306" s="669">
        <v>52.99</v>
      </c>
    </row>
    <row r="307" spans="1:14" ht="14.4" customHeight="1" x14ac:dyDescent="0.3">
      <c r="A307" s="664" t="s">
        <v>520</v>
      </c>
      <c r="B307" s="665" t="s">
        <v>521</v>
      </c>
      <c r="C307" s="666" t="s">
        <v>530</v>
      </c>
      <c r="D307" s="667" t="s">
        <v>3521</v>
      </c>
      <c r="E307" s="666" t="s">
        <v>536</v>
      </c>
      <c r="F307" s="667" t="s">
        <v>3523</v>
      </c>
      <c r="G307" s="666" t="s">
        <v>600</v>
      </c>
      <c r="H307" s="666" t="s">
        <v>1625</v>
      </c>
      <c r="I307" s="666" t="s">
        <v>1626</v>
      </c>
      <c r="J307" s="666" t="s">
        <v>1627</v>
      </c>
      <c r="K307" s="666" t="s">
        <v>1628</v>
      </c>
      <c r="L307" s="668">
        <v>37.370000000000019</v>
      </c>
      <c r="M307" s="668">
        <v>1</v>
      </c>
      <c r="N307" s="669">
        <v>37.370000000000019</v>
      </c>
    </row>
    <row r="308" spans="1:14" ht="14.4" customHeight="1" x14ac:dyDescent="0.3">
      <c r="A308" s="664" t="s">
        <v>520</v>
      </c>
      <c r="B308" s="665" t="s">
        <v>521</v>
      </c>
      <c r="C308" s="666" t="s">
        <v>530</v>
      </c>
      <c r="D308" s="667" t="s">
        <v>3521</v>
      </c>
      <c r="E308" s="666" t="s">
        <v>536</v>
      </c>
      <c r="F308" s="667" t="s">
        <v>3523</v>
      </c>
      <c r="G308" s="666" t="s">
        <v>600</v>
      </c>
      <c r="H308" s="666" t="s">
        <v>1629</v>
      </c>
      <c r="I308" s="666" t="s">
        <v>1630</v>
      </c>
      <c r="J308" s="666" t="s">
        <v>1631</v>
      </c>
      <c r="K308" s="666" t="s">
        <v>1632</v>
      </c>
      <c r="L308" s="668">
        <v>119.25999999999996</v>
      </c>
      <c r="M308" s="668">
        <v>9</v>
      </c>
      <c r="N308" s="669">
        <v>1073.3399999999997</v>
      </c>
    </row>
    <row r="309" spans="1:14" ht="14.4" customHeight="1" x14ac:dyDescent="0.3">
      <c r="A309" s="664" t="s">
        <v>520</v>
      </c>
      <c r="B309" s="665" t="s">
        <v>521</v>
      </c>
      <c r="C309" s="666" t="s">
        <v>530</v>
      </c>
      <c r="D309" s="667" t="s">
        <v>3521</v>
      </c>
      <c r="E309" s="666" t="s">
        <v>536</v>
      </c>
      <c r="F309" s="667" t="s">
        <v>3523</v>
      </c>
      <c r="G309" s="666" t="s">
        <v>600</v>
      </c>
      <c r="H309" s="666" t="s">
        <v>1633</v>
      </c>
      <c r="I309" s="666" t="s">
        <v>1634</v>
      </c>
      <c r="J309" s="666" t="s">
        <v>1635</v>
      </c>
      <c r="K309" s="666" t="s">
        <v>1636</v>
      </c>
      <c r="L309" s="668">
        <v>728.85061736360035</v>
      </c>
      <c r="M309" s="668">
        <v>5</v>
      </c>
      <c r="N309" s="669">
        <v>3644.253086818002</v>
      </c>
    </row>
    <row r="310" spans="1:14" ht="14.4" customHeight="1" x14ac:dyDescent="0.3">
      <c r="A310" s="664" t="s">
        <v>520</v>
      </c>
      <c r="B310" s="665" t="s">
        <v>521</v>
      </c>
      <c r="C310" s="666" t="s">
        <v>530</v>
      </c>
      <c r="D310" s="667" t="s">
        <v>3521</v>
      </c>
      <c r="E310" s="666" t="s">
        <v>536</v>
      </c>
      <c r="F310" s="667" t="s">
        <v>3523</v>
      </c>
      <c r="G310" s="666" t="s">
        <v>600</v>
      </c>
      <c r="H310" s="666" t="s">
        <v>1637</v>
      </c>
      <c r="I310" s="666" t="s">
        <v>1638</v>
      </c>
      <c r="J310" s="666" t="s">
        <v>1639</v>
      </c>
      <c r="K310" s="666" t="s">
        <v>1640</v>
      </c>
      <c r="L310" s="668">
        <v>463.23669521439672</v>
      </c>
      <c r="M310" s="668">
        <v>5</v>
      </c>
      <c r="N310" s="669">
        <v>2316.1834760719835</v>
      </c>
    </row>
    <row r="311" spans="1:14" ht="14.4" customHeight="1" x14ac:dyDescent="0.3">
      <c r="A311" s="664" t="s">
        <v>520</v>
      </c>
      <c r="B311" s="665" t="s">
        <v>521</v>
      </c>
      <c r="C311" s="666" t="s">
        <v>530</v>
      </c>
      <c r="D311" s="667" t="s">
        <v>3521</v>
      </c>
      <c r="E311" s="666" t="s">
        <v>536</v>
      </c>
      <c r="F311" s="667" t="s">
        <v>3523</v>
      </c>
      <c r="G311" s="666" t="s">
        <v>600</v>
      </c>
      <c r="H311" s="666" t="s">
        <v>1641</v>
      </c>
      <c r="I311" s="666" t="s">
        <v>1642</v>
      </c>
      <c r="J311" s="666" t="s">
        <v>1643</v>
      </c>
      <c r="K311" s="666" t="s">
        <v>786</v>
      </c>
      <c r="L311" s="668">
        <v>1022.24</v>
      </c>
      <c r="M311" s="668">
        <v>2</v>
      </c>
      <c r="N311" s="669">
        <v>2044.48</v>
      </c>
    </row>
    <row r="312" spans="1:14" ht="14.4" customHeight="1" x14ac:dyDescent="0.3">
      <c r="A312" s="664" t="s">
        <v>520</v>
      </c>
      <c r="B312" s="665" t="s">
        <v>521</v>
      </c>
      <c r="C312" s="666" t="s">
        <v>530</v>
      </c>
      <c r="D312" s="667" t="s">
        <v>3521</v>
      </c>
      <c r="E312" s="666" t="s">
        <v>536</v>
      </c>
      <c r="F312" s="667" t="s">
        <v>3523</v>
      </c>
      <c r="G312" s="666" t="s">
        <v>600</v>
      </c>
      <c r="H312" s="666" t="s">
        <v>1644</v>
      </c>
      <c r="I312" s="666" t="s">
        <v>1645</v>
      </c>
      <c r="J312" s="666" t="s">
        <v>1646</v>
      </c>
      <c r="K312" s="666" t="s">
        <v>1647</v>
      </c>
      <c r="L312" s="668">
        <v>3569.28</v>
      </c>
      <c r="M312" s="668">
        <v>1</v>
      </c>
      <c r="N312" s="669">
        <v>3569.28</v>
      </c>
    </row>
    <row r="313" spans="1:14" ht="14.4" customHeight="1" x14ac:dyDescent="0.3">
      <c r="A313" s="664" t="s">
        <v>520</v>
      </c>
      <c r="B313" s="665" t="s">
        <v>521</v>
      </c>
      <c r="C313" s="666" t="s">
        <v>530</v>
      </c>
      <c r="D313" s="667" t="s">
        <v>3521</v>
      </c>
      <c r="E313" s="666" t="s">
        <v>536</v>
      </c>
      <c r="F313" s="667" t="s">
        <v>3523</v>
      </c>
      <c r="G313" s="666" t="s">
        <v>600</v>
      </c>
      <c r="H313" s="666" t="s">
        <v>1648</v>
      </c>
      <c r="I313" s="666" t="s">
        <v>1649</v>
      </c>
      <c r="J313" s="666" t="s">
        <v>1650</v>
      </c>
      <c r="K313" s="666" t="s">
        <v>1651</v>
      </c>
      <c r="L313" s="668">
        <v>80.970123558593173</v>
      </c>
      <c r="M313" s="668">
        <v>1</v>
      </c>
      <c r="N313" s="669">
        <v>80.970123558593173</v>
      </c>
    </row>
    <row r="314" spans="1:14" ht="14.4" customHeight="1" x14ac:dyDescent="0.3">
      <c r="A314" s="664" t="s">
        <v>520</v>
      </c>
      <c r="B314" s="665" t="s">
        <v>521</v>
      </c>
      <c r="C314" s="666" t="s">
        <v>530</v>
      </c>
      <c r="D314" s="667" t="s">
        <v>3521</v>
      </c>
      <c r="E314" s="666" t="s">
        <v>536</v>
      </c>
      <c r="F314" s="667" t="s">
        <v>3523</v>
      </c>
      <c r="G314" s="666" t="s">
        <v>600</v>
      </c>
      <c r="H314" s="666" t="s">
        <v>1652</v>
      </c>
      <c r="I314" s="666" t="s">
        <v>1653</v>
      </c>
      <c r="J314" s="666" t="s">
        <v>910</v>
      </c>
      <c r="K314" s="666" t="s">
        <v>1654</v>
      </c>
      <c r="L314" s="668">
        <v>107.14829504725122</v>
      </c>
      <c r="M314" s="668">
        <v>25</v>
      </c>
      <c r="N314" s="669">
        <v>2678.7073761812808</v>
      </c>
    </row>
    <row r="315" spans="1:14" ht="14.4" customHeight="1" x14ac:dyDescent="0.3">
      <c r="A315" s="664" t="s">
        <v>520</v>
      </c>
      <c r="B315" s="665" t="s">
        <v>521</v>
      </c>
      <c r="C315" s="666" t="s">
        <v>530</v>
      </c>
      <c r="D315" s="667" t="s">
        <v>3521</v>
      </c>
      <c r="E315" s="666" t="s">
        <v>536</v>
      </c>
      <c r="F315" s="667" t="s">
        <v>3523</v>
      </c>
      <c r="G315" s="666" t="s">
        <v>600</v>
      </c>
      <c r="H315" s="666" t="s">
        <v>1655</v>
      </c>
      <c r="I315" s="666" t="s">
        <v>1656</v>
      </c>
      <c r="J315" s="666" t="s">
        <v>1657</v>
      </c>
      <c r="K315" s="666" t="s">
        <v>1658</v>
      </c>
      <c r="L315" s="668">
        <v>290.50000000000006</v>
      </c>
      <c r="M315" s="668">
        <v>6</v>
      </c>
      <c r="N315" s="669">
        <v>1743.0000000000002</v>
      </c>
    </row>
    <row r="316" spans="1:14" ht="14.4" customHeight="1" x14ac:dyDescent="0.3">
      <c r="A316" s="664" t="s">
        <v>520</v>
      </c>
      <c r="B316" s="665" t="s">
        <v>521</v>
      </c>
      <c r="C316" s="666" t="s">
        <v>530</v>
      </c>
      <c r="D316" s="667" t="s">
        <v>3521</v>
      </c>
      <c r="E316" s="666" t="s">
        <v>536</v>
      </c>
      <c r="F316" s="667" t="s">
        <v>3523</v>
      </c>
      <c r="G316" s="666" t="s">
        <v>600</v>
      </c>
      <c r="H316" s="666" t="s">
        <v>1659</v>
      </c>
      <c r="I316" s="666" t="s">
        <v>1659</v>
      </c>
      <c r="J316" s="666" t="s">
        <v>1660</v>
      </c>
      <c r="K316" s="666" t="s">
        <v>1661</v>
      </c>
      <c r="L316" s="668">
        <v>249.90999999999994</v>
      </c>
      <c r="M316" s="668">
        <v>2</v>
      </c>
      <c r="N316" s="669">
        <v>499.81999999999988</v>
      </c>
    </row>
    <row r="317" spans="1:14" ht="14.4" customHeight="1" x14ac:dyDescent="0.3">
      <c r="A317" s="664" t="s">
        <v>520</v>
      </c>
      <c r="B317" s="665" t="s">
        <v>521</v>
      </c>
      <c r="C317" s="666" t="s">
        <v>530</v>
      </c>
      <c r="D317" s="667" t="s">
        <v>3521</v>
      </c>
      <c r="E317" s="666" t="s">
        <v>536</v>
      </c>
      <c r="F317" s="667" t="s">
        <v>3523</v>
      </c>
      <c r="G317" s="666" t="s">
        <v>600</v>
      </c>
      <c r="H317" s="666" t="s">
        <v>1662</v>
      </c>
      <c r="I317" s="666" t="s">
        <v>1663</v>
      </c>
      <c r="J317" s="666" t="s">
        <v>1664</v>
      </c>
      <c r="K317" s="666" t="s">
        <v>1665</v>
      </c>
      <c r="L317" s="668">
        <v>47.769996267355722</v>
      </c>
      <c r="M317" s="668">
        <v>14</v>
      </c>
      <c r="N317" s="669">
        <v>668.77994774298008</v>
      </c>
    </row>
    <row r="318" spans="1:14" ht="14.4" customHeight="1" x14ac:dyDescent="0.3">
      <c r="A318" s="664" t="s">
        <v>520</v>
      </c>
      <c r="B318" s="665" t="s">
        <v>521</v>
      </c>
      <c r="C318" s="666" t="s">
        <v>530</v>
      </c>
      <c r="D318" s="667" t="s">
        <v>3521</v>
      </c>
      <c r="E318" s="666" t="s">
        <v>536</v>
      </c>
      <c r="F318" s="667" t="s">
        <v>3523</v>
      </c>
      <c r="G318" s="666" t="s">
        <v>600</v>
      </c>
      <c r="H318" s="666" t="s">
        <v>1666</v>
      </c>
      <c r="I318" s="666" t="s">
        <v>1667</v>
      </c>
      <c r="J318" s="666" t="s">
        <v>1668</v>
      </c>
      <c r="K318" s="666" t="s">
        <v>1669</v>
      </c>
      <c r="L318" s="668">
        <v>778.12696702890241</v>
      </c>
      <c r="M318" s="668">
        <v>17</v>
      </c>
      <c r="N318" s="669">
        <v>13228.158439491341</v>
      </c>
    </row>
    <row r="319" spans="1:14" ht="14.4" customHeight="1" x14ac:dyDescent="0.3">
      <c r="A319" s="664" t="s">
        <v>520</v>
      </c>
      <c r="B319" s="665" t="s">
        <v>521</v>
      </c>
      <c r="C319" s="666" t="s">
        <v>530</v>
      </c>
      <c r="D319" s="667" t="s">
        <v>3521</v>
      </c>
      <c r="E319" s="666" t="s">
        <v>536</v>
      </c>
      <c r="F319" s="667" t="s">
        <v>3523</v>
      </c>
      <c r="G319" s="666" t="s">
        <v>600</v>
      </c>
      <c r="H319" s="666" t="s">
        <v>1670</v>
      </c>
      <c r="I319" s="666" t="s">
        <v>1671</v>
      </c>
      <c r="J319" s="666" t="s">
        <v>1672</v>
      </c>
      <c r="K319" s="666" t="s">
        <v>1673</v>
      </c>
      <c r="L319" s="668">
        <v>53.859999999999964</v>
      </c>
      <c r="M319" s="668">
        <v>1</v>
      </c>
      <c r="N319" s="669">
        <v>53.859999999999964</v>
      </c>
    </row>
    <row r="320" spans="1:14" ht="14.4" customHeight="1" x14ac:dyDescent="0.3">
      <c r="A320" s="664" t="s">
        <v>520</v>
      </c>
      <c r="B320" s="665" t="s">
        <v>521</v>
      </c>
      <c r="C320" s="666" t="s">
        <v>530</v>
      </c>
      <c r="D320" s="667" t="s">
        <v>3521</v>
      </c>
      <c r="E320" s="666" t="s">
        <v>536</v>
      </c>
      <c r="F320" s="667" t="s">
        <v>3523</v>
      </c>
      <c r="G320" s="666" t="s">
        <v>600</v>
      </c>
      <c r="H320" s="666" t="s">
        <v>1674</v>
      </c>
      <c r="I320" s="666" t="s">
        <v>1675</v>
      </c>
      <c r="J320" s="666" t="s">
        <v>1676</v>
      </c>
      <c r="K320" s="666" t="s">
        <v>1677</v>
      </c>
      <c r="L320" s="668">
        <v>47.288750644847909</v>
      </c>
      <c r="M320" s="668">
        <v>16</v>
      </c>
      <c r="N320" s="669">
        <v>756.62001031756654</v>
      </c>
    </row>
    <row r="321" spans="1:14" ht="14.4" customHeight="1" x14ac:dyDescent="0.3">
      <c r="A321" s="664" t="s">
        <v>520</v>
      </c>
      <c r="B321" s="665" t="s">
        <v>521</v>
      </c>
      <c r="C321" s="666" t="s">
        <v>530</v>
      </c>
      <c r="D321" s="667" t="s">
        <v>3521</v>
      </c>
      <c r="E321" s="666" t="s">
        <v>536</v>
      </c>
      <c r="F321" s="667" t="s">
        <v>3523</v>
      </c>
      <c r="G321" s="666" t="s">
        <v>600</v>
      </c>
      <c r="H321" s="666" t="s">
        <v>1678</v>
      </c>
      <c r="I321" s="666" t="s">
        <v>1678</v>
      </c>
      <c r="J321" s="666" t="s">
        <v>1679</v>
      </c>
      <c r="K321" s="666" t="s">
        <v>1680</v>
      </c>
      <c r="L321" s="668">
        <v>951.22271821896948</v>
      </c>
      <c r="M321" s="668">
        <v>19</v>
      </c>
      <c r="N321" s="669">
        <v>18073.23164616042</v>
      </c>
    </row>
    <row r="322" spans="1:14" ht="14.4" customHeight="1" x14ac:dyDescent="0.3">
      <c r="A322" s="664" t="s">
        <v>520</v>
      </c>
      <c r="B322" s="665" t="s">
        <v>521</v>
      </c>
      <c r="C322" s="666" t="s">
        <v>530</v>
      </c>
      <c r="D322" s="667" t="s">
        <v>3521</v>
      </c>
      <c r="E322" s="666" t="s">
        <v>536</v>
      </c>
      <c r="F322" s="667" t="s">
        <v>3523</v>
      </c>
      <c r="G322" s="666" t="s">
        <v>600</v>
      </c>
      <c r="H322" s="666" t="s">
        <v>1681</v>
      </c>
      <c r="I322" s="666" t="s">
        <v>1682</v>
      </c>
      <c r="J322" s="666" t="s">
        <v>1093</v>
      </c>
      <c r="K322" s="666" t="s">
        <v>1683</v>
      </c>
      <c r="L322" s="668">
        <v>105.53800000000001</v>
      </c>
      <c r="M322" s="668">
        <v>5</v>
      </c>
      <c r="N322" s="669">
        <v>527.69000000000005</v>
      </c>
    </row>
    <row r="323" spans="1:14" ht="14.4" customHeight="1" x14ac:dyDescent="0.3">
      <c r="A323" s="664" t="s">
        <v>520</v>
      </c>
      <c r="B323" s="665" t="s">
        <v>521</v>
      </c>
      <c r="C323" s="666" t="s">
        <v>530</v>
      </c>
      <c r="D323" s="667" t="s">
        <v>3521</v>
      </c>
      <c r="E323" s="666" t="s">
        <v>536</v>
      </c>
      <c r="F323" s="667" t="s">
        <v>3523</v>
      </c>
      <c r="G323" s="666" t="s">
        <v>600</v>
      </c>
      <c r="H323" s="666" t="s">
        <v>1684</v>
      </c>
      <c r="I323" s="666" t="s">
        <v>1685</v>
      </c>
      <c r="J323" s="666" t="s">
        <v>1686</v>
      </c>
      <c r="K323" s="666" t="s">
        <v>1687</v>
      </c>
      <c r="L323" s="668">
        <v>134.13</v>
      </c>
      <c r="M323" s="668">
        <v>1</v>
      </c>
      <c r="N323" s="669">
        <v>134.13</v>
      </c>
    </row>
    <row r="324" spans="1:14" ht="14.4" customHeight="1" x14ac:dyDescent="0.3">
      <c r="A324" s="664" t="s">
        <v>520</v>
      </c>
      <c r="B324" s="665" t="s">
        <v>521</v>
      </c>
      <c r="C324" s="666" t="s">
        <v>530</v>
      </c>
      <c r="D324" s="667" t="s">
        <v>3521</v>
      </c>
      <c r="E324" s="666" t="s">
        <v>536</v>
      </c>
      <c r="F324" s="667" t="s">
        <v>3523</v>
      </c>
      <c r="G324" s="666" t="s">
        <v>600</v>
      </c>
      <c r="H324" s="666" t="s">
        <v>1688</v>
      </c>
      <c r="I324" s="666" t="s">
        <v>1689</v>
      </c>
      <c r="J324" s="666" t="s">
        <v>1690</v>
      </c>
      <c r="K324" s="666" t="s">
        <v>1691</v>
      </c>
      <c r="L324" s="668">
        <v>40.56</v>
      </c>
      <c r="M324" s="668">
        <v>2</v>
      </c>
      <c r="N324" s="669">
        <v>81.12</v>
      </c>
    </row>
    <row r="325" spans="1:14" ht="14.4" customHeight="1" x14ac:dyDescent="0.3">
      <c r="A325" s="664" t="s">
        <v>520</v>
      </c>
      <c r="B325" s="665" t="s">
        <v>521</v>
      </c>
      <c r="C325" s="666" t="s">
        <v>530</v>
      </c>
      <c r="D325" s="667" t="s">
        <v>3521</v>
      </c>
      <c r="E325" s="666" t="s">
        <v>536</v>
      </c>
      <c r="F325" s="667" t="s">
        <v>3523</v>
      </c>
      <c r="G325" s="666" t="s">
        <v>600</v>
      </c>
      <c r="H325" s="666" t="s">
        <v>1692</v>
      </c>
      <c r="I325" s="666" t="s">
        <v>1176</v>
      </c>
      <c r="J325" s="666" t="s">
        <v>1693</v>
      </c>
      <c r="K325" s="666" t="s">
        <v>1694</v>
      </c>
      <c r="L325" s="668">
        <v>73.310000000000031</v>
      </c>
      <c r="M325" s="668">
        <v>2</v>
      </c>
      <c r="N325" s="669">
        <v>146.62000000000006</v>
      </c>
    </row>
    <row r="326" spans="1:14" ht="14.4" customHeight="1" x14ac:dyDescent="0.3">
      <c r="A326" s="664" t="s">
        <v>520</v>
      </c>
      <c r="B326" s="665" t="s">
        <v>521</v>
      </c>
      <c r="C326" s="666" t="s">
        <v>530</v>
      </c>
      <c r="D326" s="667" t="s">
        <v>3521</v>
      </c>
      <c r="E326" s="666" t="s">
        <v>536</v>
      </c>
      <c r="F326" s="667" t="s">
        <v>3523</v>
      </c>
      <c r="G326" s="666" t="s">
        <v>600</v>
      </c>
      <c r="H326" s="666" t="s">
        <v>1695</v>
      </c>
      <c r="I326" s="666" t="s">
        <v>1176</v>
      </c>
      <c r="J326" s="666" t="s">
        <v>1696</v>
      </c>
      <c r="K326" s="666"/>
      <c r="L326" s="668">
        <v>75.83172127544762</v>
      </c>
      <c r="M326" s="668">
        <v>5</v>
      </c>
      <c r="N326" s="669">
        <v>379.15860637723813</v>
      </c>
    </row>
    <row r="327" spans="1:14" ht="14.4" customHeight="1" x14ac:dyDescent="0.3">
      <c r="A327" s="664" t="s">
        <v>520</v>
      </c>
      <c r="B327" s="665" t="s">
        <v>521</v>
      </c>
      <c r="C327" s="666" t="s">
        <v>530</v>
      </c>
      <c r="D327" s="667" t="s">
        <v>3521</v>
      </c>
      <c r="E327" s="666" t="s">
        <v>536</v>
      </c>
      <c r="F327" s="667" t="s">
        <v>3523</v>
      </c>
      <c r="G327" s="666" t="s">
        <v>600</v>
      </c>
      <c r="H327" s="666" t="s">
        <v>1697</v>
      </c>
      <c r="I327" s="666" t="s">
        <v>1698</v>
      </c>
      <c r="J327" s="666" t="s">
        <v>1699</v>
      </c>
      <c r="K327" s="666"/>
      <c r="L327" s="668">
        <v>219.55028879598663</v>
      </c>
      <c r="M327" s="668">
        <v>4</v>
      </c>
      <c r="N327" s="669">
        <v>878.20115518394653</v>
      </c>
    </row>
    <row r="328" spans="1:14" ht="14.4" customHeight="1" x14ac:dyDescent="0.3">
      <c r="A328" s="664" t="s">
        <v>520</v>
      </c>
      <c r="B328" s="665" t="s">
        <v>521</v>
      </c>
      <c r="C328" s="666" t="s">
        <v>530</v>
      </c>
      <c r="D328" s="667" t="s">
        <v>3521</v>
      </c>
      <c r="E328" s="666" t="s">
        <v>536</v>
      </c>
      <c r="F328" s="667" t="s">
        <v>3523</v>
      </c>
      <c r="G328" s="666" t="s">
        <v>600</v>
      </c>
      <c r="H328" s="666" t="s">
        <v>1700</v>
      </c>
      <c r="I328" s="666" t="s">
        <v>1701</v>
      </c>
      <c r="J328" s="666" t="s">
        <v>1702</v>
      </c>
      <c r="K328" s="666" t="s">
        <v>1703</v>
      </c>
      <c r="L328" s="668">
        <v>84.929781126146779</v>
      </c>
      <c r="M328" s="668">
        <v>6</v>
      </c>
      <c r="N328" s="669">
        <v>509.57868675688064</v>
      </c>
    </row>
    <row r="329" spans="1:14" ht="14.4" customHeight="1" x14ac:dyDescent="0.3">
      <c r="A329" s="664" t="s">
        <v>520</v>
      </c>
      <c r="B329" s="665" t="s">
        <v>521</v>
      </c>
      <c r="C329" s="666" t="s">
        <v>530</v>
      </c>
      <c r="D329" s="667" t="s">
        <v>3521</v>
      </c>
      <c r="E329" s="666" t="s">
        <v>536</v>
      </c>
      <c r="F329" s="667" t="s">
        <v>3523</v>
      </c>
      <c r="G329" s="666" t="s">
        <v>600</v>
      </c>
      <c r="H329" s="666" t="s">
        <v>1704</v>
      </c>
      <c r="I329" s="666" t="s">
        <v>1705</v>
      </c>
      <c r="J329" s="666" t="s">
        <v>1706</v>
      </c>
      <c r="K329" s="666" t="s">
        <v>1707</v>
      </c>
      <c r="L329" s="668">
        <v>724.8</v>
      </c>
      <c r="M329" s="668">
        <v>1</v>
      </c>
      <c r="N329" s="669">
        <v>724.8</v>
      </c>
    </row>
    <row r="330" spans="1:14" ht="14.4" customHeight="1" x14ac:dyDescent="0.3">
      <c r="A330" s="664" t="s">
        <v>520</v>
      </c>
      <c r="B330" s="665" t="s">
        <v>521</v>
      </c>
      <c r="C330" s="666" t="s">
        <v>530</v>
      </c>
      <c r="D330" s="667" t="s">
        <v>3521</v>
      </c>
      <c r="E330" s="666" t="s">
        <v>536</v>
      </c>
      <c r="F330" s="667" t="s">
        <v>3523</v>
      </c>
      <c r="G330" s="666" t="s">
        <v>600</v>
      </c>
      <c r="H330" s="666" t="s">
        <v>1708</v>
      </c>
      <c r="I330" s="666" t="s">
        <v>1709</v>
      </c>
      <c r="J330" s="666" t="s">
        <v>1710</v>
      </c>
      <c r="K330" s="666" t="s">
        <v>1711</v>
      </c>
      <c r="L330" s="668">
        <v>57.499999999999972</v>
      </c>
      <c r="M330" s="668">
        <v>1</v>
      </c>
      <c r="N330" s="669">
        <v>57.499999999999972</v>
      </c>
    </row>
    <row r="331" spans="1:14" ht="14.4" customHeight="1" x14ac:dyDescent="0.3">
      <c r="A331" s="664" t="s">
        <v>520</v>
      </c>
      <c r="B331" s="665" t="s">
        <v>521</v>
      </c>
      <c r="C331" s="666" t="s">
        <v>530</v>
      </c>
      <c r="D331" s="667" t="s">
        <v>3521</v>
      </c>
      <c r="E331" s="666" t="s">
        <v>536</v>
      </c>
      <c r="F331" s="667" t="s">
        <v>3523</v>
      </c>
      <c r="G331" s="666" t="s">
        <v>600</v>
      </c>
      <c r="H331" s="666" t="s">
        <v>1712</v>
      </c>
      <c r="I331" s="666" t="s">
        <v>1713</v>
      </c>
      <c r="J331" s="666" t="s">
        <v>1714</v>
      </c>
      <c r="K331" s="666" t="s">
        <v>1715</v>
      </c>
      <c r="L331" s="668">
        <v>42.86991594403861</v>
      </c>
      <c r="M331" s="668">
        <v>2</v>
      </c>
      <c r="N331" s="669">
        <v>85.739831888077219</v>
      </c>
    </row>
    <row r="332" spans="1:14" ht="14.4" customHeight="1" x14ac:dyDescent="0.3">
      <c r="A332" s="664" t="s">
        <v>520</v>
      </c>
      <c r="B332" s="665" t="s">
        <v>521</v>
      </c>
      <c r="C332" s="666" t="s">
        <v>530</v>
      </c>
      <c r="D332" s="667" t="s">
        <v>3521</v>
      </c>
      <c r="E332" s="666" t="s">
        <v>536</v>
      </c>
      <c r="F332" s="667" t="s">
        <v>3523</v>
      </c>
      <c r="G332" s="666" t="s">
        <v>600</v>
      </c>
      <c r="H332" s="666" t="s">
        <v>1716</v>
      </c>
      <c r="I332" s="666" t="s">
        <v>1717</v>
      </c>
      <c r="J332" s="666" t="s">
        <v>1718</v>
      </c>
      <c r="K332" s="666" t="s">
        <v>1463</v>
      </c>
      <c r="L332" s="668">
        <v>43.640000000000008</v>
      </c>
      <c r="M332" s="668">
        <v>12</v>
      </c>
      <c r="N332" s="669">
        <v>523.68000000000006</v>
      </c>
    </row>
    <row r="333" spans="1:14" ht="14.4" customHeight="1" x14ac:dyDescent="0.3">
      <c r="A333" s="664" t="s">
        <v>520</v>
      </c>
      <c r="B333" s="665" t="s">
        <v>521</v>
      </c>
      <c r="C333" s="666" t="s">
        <v>530</v>
      </c>
      <c r="D333" s="667" t="s">
        <v>3521</v>
      </c>
      <c r="E333" s="666" t="s">
        <v>536</v>
      </c>
      <c r="F333" s="667" t="s">
        <v>3523</v>
      </c>
      <c r="G333" s="666" t="s">
        <v>600</v>
      </c>
      <c r="H333" s="666" t="s">
        <v>1719</v>
      </c>
      <c r="I333" s="666" t="s">
        <v>1720</v>
      </c>
      <c r="J333" s="666" t="s">
        <v>1721</v>
      </c>
      <c r="K333" s="666" t="s">
        <v>1722</v>
      </c>
      <c r="L333" s="668">
        <v>906.02</v>
      </c>
      <c r="M333" s="668">
        <v>1</v>
      </c>
      <c r="N333" s="669">
        <v>906.02</v>
      </c>
    </row>
    <row r="334" spans="1:14" ht="14.4" customHeight="1" x14ac:dyDescent="0.3">
      <c r="A334" s="664" t="s">
        <v>520</v>
      </c>
      <c r="B334" s="665" t="s">
        <v>521</v>
      </c>
      <c r="C334" s="666" t="s">
        <v>530</v>
      </c>
      <c r="D334" s="667" t="s">
        <v>3521</v>
      </c>
      <c r="E334" s="666" t="s">
        <v>536</v>
      </c>
      <c r="F334" s="667" t="s">
        <v>3523</v>
      </c>
      <c r="G334" s="666" t="s">
        <v>600</v>
      </c>
      <c r="H334" s="666" t="s">
        <v>1723</v>
      </c>
      <c r="I334" s="666" t="s">
        <v>1724</v>
      </c>
      <c r="J334" s="666" t="s">
        <v>1725</v>
      </c>
      <c r="K334" s="666" t="s">
        <v>1726</v>
      </c>
      <c r="L334" s="668">
        <v>147.70000000000005</v>
      </c>
      <c r="M334" s="668">
        <v>1</v>
      </c>
      <c r="N334" s="669">
        <v>147.70000000000005</v>
      </c>
    </row>
    <row r="335" spans="1:14" ht="14.4" customHeight="1" x14ac:dyDescent="0.3">
      <c r="A335" s="664" t="s">
        <v>520</v>
      </c>
      <c r="B335" s="665" t="s">
        <v>521</v>
      </c>
      <c r="C335" s="666" t="s">
        <v>530</v>
      </c>
      <c r="D335" s="667" t="s">
        <v>3521</v>
      </c>
      <c r="E335" s="666" t="s">
        <v>536</v>
      </c>
      <c r="F335" s="667" t="s">
        <v>3523</v>
      </c>
      <c r="G335" s="666" t="s">
        <v>600</v>
      </c>
      <c r="H335" s="666" t="s">
        <v>1727</v>
      </c>
      <c r="I335" s="666" t="s">
        <v>1728</v>
      </c>
      <c r="J335" s="666" t="s">
        <v>1729</v>
      </c>
      <c r="K335" s="666" t="s">
        <v>1730</v>
      </c>
      <c r="L335" s="668">
        <v>74.889999999999972</v>
      </c>
      <c r="M335" s="668">
        <v>1</v>
      </c>
      <c r="N335" s="669">
        <v>74.889999999999972</v>
      </c>
    </row>
    <row r="336" spans="1:14" ht="14.4" customHeight="1" x14ac:dyDescent="0.3">
      <c r="A336" s="664" t="s">
        <v>520</v>
      </c>
      <c r="B336" s="665" t="s">
        <v>521</v>
      </c>
      <c r="C336" s="666" t="s">
        <v>530</v>
      </c>
      <c r="D336" s="667" t="s">
        <v>3521</v>
      </c>
      <c r="E336" s="666" t="s">
        <v>536</v>
      </c>
      <c r="F336" s="667" t="s">
        <v>3523</v>
      </c>
      <c r="G336" s="666" t="s">
        <v>600</v>
      </c>
      <c r="H336" s="666" t="s">
        <v>1731</v>
      </c>
      <c r="I336" s="666" t="s">
        <v>1732</v>
      </c>
      <c r="J336" s="666" t="s">
        <v>1733</v>
      </c>
      <c r="K336" s="666" t="s">
        <v>1734</v>
      </c>
      <c r="L336" s="668">
        <v>1425.0600000000002</v>
      </c>
      <c r="M336" s="668">
        <v>1</v>
      </c>
      <c r="N336" s="669">
        <v>1425.0600000000002</v>
      </c>
    </row>
    <row r="337" spans="1:14" ht="14.4" customHeight="1" x14ac:dyDescent="0.3">
      <c r="A337" s="664" t="s">
        <v>520</v>
      </c>
      <c r="B337" s="665" t="s">
        <v>521</v>
      </c>
      <c r="C337" s="666" t="s">
        <v>530</v>
      </c>
      <c r="D337" s="667" t="s">
        <v>3521</v>
      </c>
      <c r="E337" s="666" t="s">
        <v>536</v>
      </c>
      <c r="F337" s="667" t="s">
        <v>3523</v>
      </c>
      <c r="G337" s="666" t="s">
        <v>600</v>
      </c>
      <c r="H337" s="666" t="s">
        <v>1735</v>
      </c>
      <c r="I337" s="666" t="s">
        <v>1736</v>
      </c>
      <c r="J337" s="666" t="s">
        <v>1737</v>
      </c>
      <c r="K337" s="666" t="s">
        <v>1738</v>
      </c>
      <c r="L337" s="668">
        <v>276.10000000000002</v>
      </c>
      <c r="M337" s="668">
        <v>4</v>
      </c>
      <c r="N337" s="669">
        <v>1104.4000000000001</v>
      </c>
    </row>
    <row r="338" spans="1:14" ht="14.4" customHeight="1" x14ac:dyDescent="0.3">
      <c r="A338" s="664" t="s">
        <v>520</v>
      </c>
      <c r="B338" s="665" t="s">
        <v>521</v>
      </c>
      <c r="C338" s="666" t="s">
        <v>530</v>
      </c>
      <c r="D338" s="667" t="s">
        <v>3521</v>
      </c>
      <c r="E338" s="666" t="s">
        <v>536</v>
      </c>
      <c r="F338" s="667" t="s">
        <v>3523</v>
      </c>
      <c r="G338" s="666" t="s">
        <v>600</v>
      </c>
      <c r="H338" s="666" t="s">
        <v>1739</v>
      </c>
      <c r="I338" s="666" t="s">
        <v>1740</v>
      </c>
      <c r="J338" s="666" t="s">
        <v>1741</v>
      </c>
      <c r="K338" s="666" t="s">
        <v>1742</v>
      </c>
      <c r="L338" s="668">
        <v>361.4249999999999</v>
      </c>
      <c r="M338" s="668">
        <v>2</v>
      </c>
      <c r="N338" s="669">
        <v>722.8499999999998</v>
      </c>
    </row>
    <row r="339" spans="1:14" ht="14.4" customHeight="1" x14ac:dyDescent="0.3">
      <c r="A339" s="664" t="s">
        <v>520</v>
      </c>
      <c r="B339" s="665" t="s">
        <v>521</v>
      </c>
      <c r="C339" s="666" t="s">
        <v>530</v>
      </c>
      <c r="D339" s="667" t="s">
        <v>3521</v>
      </c>
      <c r="E339" s="666" t="s">
        <v>536</v>
      </c>
      <c r="F339" s="667" t="s">
        <v>3523</v>
      </c>
      <c r="G339" s="666" t="s">
        <v>600</v>
      </c>
      <c r="H339" s="666" t="s">
        <v>1743</v>
      </c>
      <c r="I339" s="666" t="s">
        <v>1744</v>
      </c>
      <c r="J339" s="666" t="s">
        <v>1745</v>
      </c>
      <c r="K339" s="666" t="s">
        <v>1746</v>
      </c>
      <c r="L339" s="668">
        <v>137.03999999999996</v>
      </c>
      <c r="M339" s="668">
        <v>1</v>
      </c>
      <c r="N339" s="669">
        <v>137.03999999999996</v>
      </c>
    </row>
    <row r="340" spans="1:14" ht="14.4" customHeight="1" x14ac:dyDescent="0.3">
      <c r="A340" s="664" t="s">
        <v>520</v>
      </c>
      <c r="B340" s="665" t="s">
        <v>521</v>
      </c>
      <c r="C340" s="666" t="s">
        <v>530</v>
      </c>
      <c r="D340" s="667" t="s">
        <v>3521</v>
      </c>
      <c r="E340" s="666" t="s">
        <v>536</v>
      </c>
      <c r="F340" s="667" t="s">
        <v>3523</v>
      </c>
      <c r="G340" s="666" t="s">
        <v>600</v>
      </c>
      <c r="H340" s="666" t="s">
        <v>1747</v>
      </c>
      <c r="I340" s="666" t="s">
        <v>1748</v>
      </c>
      <c r="J340" s="666" t="s">
        <v>1749</v>
      </c>
      <c r="K340" s="666" t="s">
        <v>1121</v>
      </c>
      <c r="L340" s="668">
        <v>92.629751633821584</v>
      </c>
      <c r="M340" s="668">
        <v>22</v>
      </c>
      <c r="N340" s="669">
        <v>2037.854535944075</v>
      </c>
    </row>
    <row r="341" spans="1:14" ht="14.4" customHeight="1" x14ac:dyDescent="0.3">
      <c r="A341" s="664" t="s">
        <v>520</v>
      </c>
      <c r="B341" s="665" t="s">
        <v>521</v>
      </c>
      <c r="C341" s="666" t="s">
        <v>530</v>
      </c>
      <c r="D341" s="667" t="s">
        <v>3521</v>
      </c>
      <c r="E341" s="666" t="s">
        <v>536</v>
      </c>
      <c r="F341" s="667" t="s">
        <v>3523</v>
      </c>
      <c r="G341" s="666" t="s">
        <v>600</v>
      </c>
      <c r="H341" s="666" t="s">
        <v>1750</v>
      </c>
      <c r="I341" s="666" t="s">
        <v>1751</v>
      </c>
      <c r="J341" s="666" t="s">
        <v>1752</v>
      </c>
      <c r="K341" s="666" t="s">
        <v>1753</v>
      </c>
      <c r="L341" s="668">
        <v>117.93979076832113</v>
      </c>
      <c r="M341" s="668">
        <v>8</v>
      </c>
      <c r="N341" s="669">
        <v>943.51832614656905</v>
      </c>
    </row>
    <row r="342" spans="1:14" ht="14.4" customHeight="1" x14ac:dyDescent="0.3">
      <c r="A342" s="664" t="s">
        <v>520</v>
      </c>
      <c r="B342" s="665" t="s">
        <v>521</v>
      </c>
      <c r="C342" s="666" t="s">
        <v>530</v>
      </c>
      <c r="D342" s="667" t="s">
        <v>3521</v>
      </c>
      <c r="E342" s="666" t="s">
        <v>536</v>
      </c>
      <c r="F342" s="667" t="s">
        <v>3523</v>
      </c>
      <c r="G342" s="666" t="s">
        <v>600</v>
      </c>
      <c r="H342" s="666" t="s">
        <v>1754</v>
      </c>
      <c r="I342" s="666" t="s">
        <v>1755</v>
      </c>
      <c r="J342" s="666" t="s">
        <v>1756</v>
      </c>
      <c r="K342" s="666" t="s">
        <v>1757</v>
      </c>
      <c r="L342" s="668">
        <v>36.929999999999993</v>
      </c>
      <c r="M342" s="668">
        <v>2</v>
      </c>
      <c r="N342" s="669">
        <v>73.859999999999985</v>
      </c>
    </row>
    <row r="343" spans="1:14" ht="14.4" customHeight="1" x14ac:dyDescent="0.3">
      <c r="A343" s="664" t="s">
        <v>520</v>
      </c>
      <c r="B343" s="665" t="s">
        <v>521</v>
      </c>
      <c r="C343" s="666" t="s">
        <v>530</v>
      </c>
      <c r="D343" s="667" t="s">
        <v>3521</v>
      </c>
      <c r="E343" s="666" t="s">
        <v>536</v>
      </c>
      <c r="F343" s="667" t="s">
        <v>3523</v>
      </c>
      <c r="G343" s="666" t="s">
        <v>600</v>
      </c>
      <c r="H343" s="666" t="s">
        <v>1758</v>
      </c>
      <c r="I343" s="666" t="s">
        <v>1758</v>
      </c>
      <c r="J343" s="666" t="s">
        <v>1759</v>
      </c>
      <c r="K343" s="666" t="s">
        <v>1760</v>
      </c>
      <c r="L343" s="668">
        <v>90.38000000000001</v>
      </c>
      <c r="M343" s="668">
        <v>1</v>
      </c>
      <c r="N343" s="669">
        <v>90.38000000000001</v>
      </c>
    </row>
    <row r="344" spans="1:14" ht="14.4" customHeight="1" x14ac:dyDescent="0.3">
      <c r="A344" s="664" t="s">
        <v>520</v>
      </c>
      <c r="B344" s="665" t="s">
        <v>521</v>
      </c>
      <c r="C344" s="666" t="s">
        <v>530</v>
      </c>
      <c r="D344" s="667" t="s">
        <v>3521</v>
      </c>
      <c r="E344" s="666" t="s">
        <v>536</v>
      </c>
      <c r="F344" s="667" t="s">
        <v>3523</v>
      </c>
      <c r="G344" s="666" t="s">
        <v>600</v>
      </c>
      <c r="H344" s="666" t="s">
        <v>1761</v>
      </c>
      <c r="I344" s="666" t="s">
        <v>1762</v>
      </c>
      <c r="J344" s="666" t="s">
        <v>1763</v>
      </c>
      <c r="K344" s="666" t="s">
        <v>1764</v>
      </c>
      <c r="L344" s="668">
        <v>77.280000000000015</v>
      </c>
      <c r="M344" s="668">
        <v>4</v>
      </c>
      <c r="N344" s="669">
        <v>309.12000000000006</v>
      </c>
    </row>
    <row r="345" spans="1:14" ht="14.4" customHeight="1" x14ac:dyDescent="0.3">
      <c r="A345" s="664" t="s">
        <v>520</v>
      </c>
      <c r="B345" s="665" t="s">
        <v>521</v>
      </c>
      <c r="C345" s="666" t="s">
        <v>530</v>
      </c>
      <c r="D345" s="667" t="s">
        <v>3521</v>
      </c>
      <c r="E345" s="666" t="s">
        <v>536</v>
      </c>
      <c r="F345" s="667" t="s">
        <v>3523</v>
      </c>
      <c r="G345" s="666" t="s">
        <v>600</v>
      </c>
      <c r="H345" s="666" t="s">
        <v>1765</v>
      </c>
      <c r="I345" s="666" t="s">
        <v>1766</v>
      </c>
      <c r="J345" s="666" t="s">
        <v>1767</v>
      </c>
      <c r="K345" s="666" t="s">
        <v>1768</v>
      </c>
      <c r="L345" s="668">
        <v>57.779818523097425</v>
      </c>
      <c r="M345" s="668">
        <v>1</v>
      </c>
      <c r="N345" s="669">
        <v>57.779818523097425</v>
      </c>
    </row>
    <row r="346" spans="1:14" ht="14.4" customHeight="1" x14ac:dyDescent="0.3">
      <c r="A346" s="664" t="s">
        <v>520</v>
      </c>
      <c r="B346" s="665" t="s">
        <v>521</v>
      </c>
      <c r="C346" s="666" t="s">
        <v>530</v>
      </c>
      <c r="D346" s="667" t="s">
        <v>3521</v>
      </c>
      <c r="E346" s="666" t="s">
        <v>536</v>
      </c>
      <c r="F346" s="667" t="s">
        <v>3523</v>
      </c>
      <c r="G346" s="666" t="s">
        <v>600</v>
      </c>
      <c r="H346" s="666" t="s">
        <v>1769</v>
      </c>
      <c r="I346" s="666" t="s">
        <v>1770</v>
      </c>
      <c r="J346" s="666" t="s">
        <v>1771</v>
      </c>
      <c r="K346" s="666" t="s">
        <v>1772</v>
      </c>
      <c r="L346" s="668">
        <v>144.12999999999994</v>
      </c>
      <c r="M346" s="668">
        <v>1</v>
      </c>
      <c r="N346" s="669">
        <v>144.12999999999994</v>
      </c>
    </row>
    <row r="347" spans="1:14" ht="14.4" customHeight="1" x14ac:dyDescent="0.3">
      <c r="A347" s="664" t="s">
        <v>520</v>
      </c>
      <c r="B347" s="665" t="s">
        <v>521</v>
      </c>
      <c r="C347" s="666" t="s">
        <v>530</v>
      </c>
      <c r="D347" s="667" t="s">
        <v>3521</v>
      </c>
      <c r="E347" s="666" t="s">
        <v>536</v>
      </c>
      <c r="F347" s="667" t="s">
        <v>3523</v>
      </c>
      <c r="G347" s="666" t="s">
        <v>600</v>
      </c>
      <c r="H347" s="666" t="s">
        <v>1773</v>
      </c>
      <c r="I347" s="666" t="s">
        <v>1773</v>
      </c>
      <c r="J347" s="666" t="s">
        <v>1774</v>
      </c>
      <c r="K347" s="666" t="s">
        <v>1775</v>
      </c>
      <c r="L347" s="668">
        <v>91.933125000000004</v>
      </c>
      <c r="M347" s="668">
        <v>16</v>
      </c>
      <c r="N347" s="669">
        <v>1470.93</v>
      </c>
    </row>
    <row r="348" spans="1:14" ht="14.4" customHeight="1" x14ac:dyDescent="0.3">
      <c r="A348" s="664" t="s">
        <v>520</v>
      </c>
      <c r="B348" s="665" t="s">
        <v>521</v>
      </c>
      <c r="C348" s="666" t="s">
        <v>530</v>
      </c>
      <c r="D348" s="667" t="s">
        <v>3521</v>
      </c>
      <c r="E348" s="666" t="s">
        <v>536</v>
      </c>
      <c r="F348" s="667" t="s">
        <v>3523</v>
      </c>
      <c r="G348" s="666" t="s">
        <v>600</v>
      </c>
      <c r="H348" s="666" t="s">
        <v>1776</v>
      </c>
      <c r="I348" s="666" t="s">
        <v>1176</v>
      </c>
      <c r="J348" s="666" t="s">
        <v>1777</v>
      </c>
      <c r="K348" s="666"/>
      <c r="L348" s="668">
        <v>217.7302970722321</v>
      </c>
      <c r="M348" s="668">
        <v>1</v>
      </c>
      <c r="N348" s="669">
        <v>217.7302970722321</v>
      </c>
    </row>
    <row r="349" spans="1:14" ht="14.4" customHeight="1" x14ac:dyDescent="0.3">
      <c r="A349" s="664" t="s">
        <v>520</v>
      </c>
      <c r="B349" s="665" t="s">
        <v>521</v>
      </c>
      <c r="C349" s="666" t="s">
        <v>530</v>
      </c>
      <c r="D349" s="667" t="s">
        <v>3521</v>
      </c>
      <c r="E349" s="666" t="s">
        <v>536</v>
      </c>
      <c r="F349" s="667" t="s">
        <v>3523</v>
      </c>
      <c r="G349" s="666" t="s">
        <v>600</v>
      </c>
      <c r="H349" s="666" t="s">
        <v>1778</v>
      </c>
      <c r="I349" s="666" t="s">
        <v>1779</v>
      </c>
      <c r="J349" s="666" t="s">
        <v>1780</v>
      </c>
      <c r="K349" s="666"/>
      <c r="L349" s="668">
        <v>116.33969016020228</v>
      </c>
      <c r="M349" s="668">
        <v>7</v>
      </c>
      <c r="N349" s="669">
        <v>814.37783112141597</v>
      </c>
    </row>
    <row r="350" spans="1:14" ht="14.4" customHeight="1" x14ac:dyDescent="0.3">
      <c r="A350" s="664" t="s">
        <v>520</v>
      </c>
      <c r="B350" s="665" t="s">
        <v>521</v>
      </c>
      <c r="C350" s="666" t="s">
        <v>530</v>
      </c>
      <c r="D350" s="667" t="s">
        <v>3521</v>
      </c>
      <c r="E350" s="666" t="s">
        <v>536</v>
      </c>
      <c r="F350" s="667" t="s">
        <v>3523</v>
      </c>
      <c r="G350" s="666" t="s">
        <v>600</v>
      </c>
      <c r="H350" s="666" t="s">
        <v>1781</v>
      </c>
      <c r="I350" s="666" t="s">
        <v>1176</v>
      </c>
      <c r="J350" s="666" t="s">
        <v>1782</v>
      </c>
      <c r="K350" s="666"/>
      <c r="L350" s="668">
        <v>258.55235768535141</v>
      </c>
      <c r="M350" s="668">
        <v>9</v>
      </c>
      <c r="N350" s="669">
        <v>2326.9712191681629</v>
      </c>
    </row>
    <row r="351" spans="1:14" ht="14.4" customHeight="1" x14ac:dyDescent="0.3">
      <c r="A351" s="664" t="s">
        <v>520</v>
      </c>
      <c r="B351" s="665" t="s">
        <v>521</v>
      </c>
      <c r="C351" s="666" t="s">
        <v>530</v>
      </c>
      <c r="D351" s="667" t="s">
        <v>3521</v>
      </c>
      <c r="E351" s="666" t="s">
        <v>536</v>
      </c>
      <c r="F351" s="667" t="s">
        <v>3523</v>
      </c>
      <c r="G351" s="666" t="s">
        <v>600</v>
      </c>
      <c r="H351" s="666" t="s">
        <v>1783</v>
      </c>
      <c r="I351" s="666" t="s">
        <v>1176</v>
      </c>
      <c r="J351" s="666" t="s">
        <v>1784</v>
      </c>
      <c r="K351" s="666"/>
      <c r="L351" s="668">
        <v>92.180809864313218</v>
      </c>
      <c r="M351" s="668">
        <v>31</v>
      </c>
      <c r="N351" s="669">
        <v>2857.6051057937098</v>
      </c>
    </row>
    <row r="352" spans="1:14" ht="14.4" customHeight="1" x14ac:dyDescent="0.3">
      <c r="A352" s="664" t="s">
        <v>520</v>
      </c>
      <c r="B352" s="665" t="s">
        <v>521</v>
      </c>
      <c r="C352" s="666" t="s">
        <v>530</v>
      </c>
      <c r="D352" s="667" t="s">
        <v>3521</v>
      </c>
      <c r="E352" s="666" t="s">
        <v>536</v>
      </c>
      <c r="F352" s="667" t="s">
        <v>3523</v>
      </c>
      <c r="G352" s="666" t="s">
        <v>600</v>
      </c>
      <c r="H352" s="666" t="s">
        <v>1785</v>
      </c>
      <c r="I352" s="666" t="s">
        <v>1786</v>
      </c>
      <c r="J352" s="666" t="s">
        <v>842</v>
      </c>
      <c r="K352" s="666" t="s">
        <v>1787</v>
      </c>
      <c r="L352" s="668">
        <v>39.459264363512759</v>
      </c>
      <c r="M352" s="668">
        <v>2</v>
      </c>
      <c r="N352" s="669">
        <v>78.918528727025517</v>
      </c>
    </row>
    <row r="353" spans="1:14" ht="14.4" customHeight="1" x14ac:dyDescent="0.3">
      <c r="A353" s="664" t="s">
        <v>520</v>
      </c>
      <c r="B353" s="665" t="s">
        <v>521</v>
      </c>
      <c r="C353" s="666" t="s">
        <v>530</v>
      </c>
      <c r="D353" s="667" t="s">
        <v>3521</v>
      </c>
      <c r="E353" s="666" t="s">
        <v>536</v>
      </c>
      <c r="F353" s="667" t="s">
        <v>3523</v>
      </c>
      <c r="G353" s="666" t="s">
        <v>600</v>
      </c>
      <c r="H353" s="666" t="s">
        <v>1788</v>
      </c>
      <c r="I353" s="666" t="s">
        <v>1176</v>
      </c>
      <c r="J353" s="666" t="s">
        <v>1789</v>
      </c>
      <c r="K353" s="666"/>
      <c r="L353" s="668">
        <v>42.665902211174156</v>
      </c>
      <c r="M353" s="668">
        <v>1</v>
      </c>
      <c r="N353" s="669">
        <v>42.665902211174156</v>
      </c>
    </row>
    <row r="354" spans="1:14" ht="14.4" customHeight="1" x14ac:dyDescent="0.3">
      <c r="A354" s="664" t="s">
        <v>520</v>
      </c>
      <c r="B354" s="665" t="s">
        <v>521</v>
      </c>
      <c r="C354" s="666" t="s">
        <v>530</v>
      </c>
      <c r="D354" s="667" t="s">
        <v>3521</v>
      </c>
      <c r="E354" s="666" t="s">
        <v>536</v>
      </c>
      <c r="F354" s="667" t="s">
        <v>3523</v>
      </c>
      <c r="G354" s="666" t="s">
        <v>600</v>
      </c>
      <c r="H354" s="666" t="s">
        <v>1790</v>
      </c>
      <c r="I354" s="666" t="s">
        <v>1790</v>
      </c>
      <c r="J354" s="666" t="s">
        <v>1791</v>
      </c>
      <c r="K354" s="666" t="s">
        <v>1792</v>
      </c>
      <c r="L354" s="668">
        <v>71.210000000000022</v>
      </c>
      <c r="M354" s="668">
        <v>2</v>
      </c>
      <c r="N354" s="669">
        <v>142.42000000000004</v>
      </c>
    </row>
    <row r="355" spans="1:14" ht="14.4" customHeight="1" x14ac:dyDescent="0.3">
      <c r="A355" s="664" t="s">
        <v>520</v>
      </c>
      <c r="B355" s="665" t="s">
        <v>521</v>
      </c>
      <c r="C355" s="666" t="s">
        <v>530</v>
      </c>
      <c r="D355" s="667" t="s">
        <v>3521</v>
      </c>
      <c r="E355" s="666" t="s">
        <v>536</v>
      </c>
      <c r="F355" s="667" t="s">
        <v>3523</v>
      </c>
      <c r="G355" s="666" t="s">
        <v>600</v>
      </c>
      <c r="H355" s="666" t="s">
        <v>1793</v>
      </c>
      <c r="I355" s="666" t="s">
        <v>1794</v>
      </c>
      <c r="J355" s="666" t="s">
        <v>1318</v>
      </c>
      <c r="K355" s="666" t="s">
        <v>1795</v>
      </c>
      <c r="L355" s="668">
        <v>45.65</v>
      </c>
      <c r="M355" s="668">
        <v>5</v>
      </c>
      <c r="N355" s="669">
        <v>228.25</v>
      </c>
    </row>
    <row r="356" spans="1:14" ht="14.4" customHeight="1" x14ac:dyDescent="0.3">
      <c r="A356" s="664" t="s">
        <v>520</v>
      </c>
      <c r="B356" s="665" t="s">
        <v>521</v>
      </c>
      <c r="C356" s="666" t="s">
        <v>530</v>
      </c>
      <c r="D356" s="667" t="s">
        <v>3521</v>
      </c>
      <c r="E356" s="666" t="s">
        <v>536</v>
      </c>
      <c r="F356" s="667" t="s">
        <v>3523</v>
      </c>
      <c r="G356" s="666" t="s">
        <v>600</v>
      </c>
      <c r="H356" s="666" t="s">
        <v>1796</v>
      </c>
      <c r="I356" s="666" t="s">
        <v>1797</v>
      </c>
      <c r="J356" s="666" t="s">
        <v>1798</v>
      </c>
      <c r="K356" s="666" t="s">
        <v>1799</v>
      </c>
      <c r="L356" s="668">
        <v>70.52193444632708</v>
      </c>
      <c r="M356" s="668">
        <v>37</v>
      </c>
      <c r="N356" s="669">
        <v>2609.3115745141022</v>
      </c>
    </row>
    <row r="357" spans="1:14" ht="14.4" customHeight="1" x14ac:dyDescent="0.3">
      <c r="A357" s="664" t="s">
        <v>520</v>
      </c>
      <c r="B357" s="665" t="s">
        <v>521</v>
      </c>
      <c r="C357" s="666" t="s">
        <v>530</v>
      </c>
      <c r="D357" s="667" t="s">
        <v>3521</v>
      </c>
      <c r="E357" s="666" t="s">
        <v>536</v>
      </c>
      <c r="F357" s="667" t="s">
        <v>3523</v>
      </c>
      <c r="G357" s="666" t="s">
        <v>600</v>
      </c>
      <c r="H357" s="666" t="s">
        <v>1800</v>
      </c>
      <c r="I357" s="666" t="s">
        <v>1801</v>
      </c>
      <c r="J357" s="666" t="s">
        <v>1802</v>
      </c>
      <c r="K357" s="666" t="s">
        <v>1803</v>
      </c>
      <c r="L357" s="668">
        <v>175.59999999999994</v>
      </c>
      <c r="M357" s="668">
        <v>1</v>
      </c>
      <c r="N357" s="669">
        <v>175.59999999999994</v>
      </c>
    </row>
    <row r="358" spans="1:14" ht="14.4" customHeight="1" x14ac:dyDescent="0.3">
      <c r="A358" s="664" t="s">
        <v>520</v>
      </c>
      <c r="B358" s="665" t="s">
        <v>521</v>
      </c>
      <c r="C358" s="666" t="s">
        <v>530</v>
      </c>
      <c r="D358" s="667" t="s">
        <v>3521</v>
      </c>
      <c r="E358" s="666" t="s">
        <v>536</v>
      </c>
      <c r="F358" s="667" t="s">
        <v>3523</v>
      </c>
      <c r="G358" s="666" t="s">
        <v>600</v>
      </c>
      <c r="H358" s="666" t="s">
        <v>1804</v>
      </c>
      <c r="I358" s="666" t="s">
        <v>1805</v>
      </c>
      <c r="J358" s="666" t="s">
        <v>1806</v>
      </c>
      <c r="K358" s="666" t="s">
        <v>1807</v>
      </c>
      <c r="L358" s="668">
        <v>128.36000000000001</v>
      </c>
      <c r="M358" s="668">
        <v>2</v>
      </c>
      <c r="N358" s="669">
        <v>256.72000000000003</v>
      </c>
    </row>
    <row r="359" spans="1:14" ht="14.4" customHeight="1" x14ac:dyDescent="0.3">
      <c r="A359" s="664" t="s">
        <v>520</v>
      </c>
      <c r="B359" s="665" t="s">
        <v>521</v>
      </c>
      <c r="C359" s="666" t="s">
        <v>530</v>
      </c>
      <c r="D359" s="667" t="s">
        <v>3521</v>
      </c>
      <c r="E359" s="666" t="s">
        <v>536</v>
      </c>
      <c r="F359" s="667" t="s">
        <v>3523</v>
      </c>
      <c r="G359" s="666" t="s">
        <v>600</v>
      </c>
      <c r="H359" s="666" t="s">
        <v>1808</v>
      </c>
      <c r="I359" s="666" t="s">
        <v>1809</v>
      </c>
      <c r="J359" s="666" t="s">
        <v>1810</v>
      </c>
      <c r="K359" s="666" t="s">
        <v>1811</v>
      </c>
      <c r="L359" s="668">
        <v>136.40000000000006</v>
      </c>
      <c r="M359" s="668">
        <v>3</v>
      </c>
      <c r="N359" s="669">
        <v>409.20000000000022</v>
      </c>
    </row>
    <row r="360" spans="1:14" ht="14.4" customHeight="1" x14ac:dyDescent="0.3">
      <c r="A360" s="664" t="s">
        <v>520</v>
      </c>
      <c r="B360" s="665" t="s">
        <v>521</v>
      </c>
      <c r="C360" s="666" t="s">
        <v>530</v>
      </c>
      <c r="D360" s="667" t="s">
        <v>3521</v>
      </c>
      <c r="E360" s="666" t="s">
        <v>536</v>
      </c>
      <c r="F360" s="667" t="s">
        <v>3523</v>
      </c>
      <c r="G360" s="666" t="s">
        <v>600</v>
      </c>
      <c r="H360" s="666" t="s">
        <v>1812</v>
      </c>
      <c r="I360" s="666" t="s">
        <v>1813</v>
      </c>
      <c r="J360" s="666" t="s">
        <v>1814</v>
      </c>
      <c r="K360" s="666" t="s">
        <v>1815</v>
      </c>
      <c r="L360" s="668">
        <v>68.92</v>
      </c>
      <c r="M360" s="668">
        <v>2</v>
      </c>
      <c r="N360" s="669">
        <v>137.84</v>
      </c>
    </row>
    <row r="361" spans="1:14" ht="14.4" customHeight="1" x14ac:dyDescent="0.3">
      <c r="A361" s="664" t="s">
        <v>520</v>
      </c>
      <c r="B361" s="665" t="s">
        <v>521</v>
      </c>
      <c r="C361" s="666" t="s">
        <v>530</v>
      </c>
      <c r="D361" s="667" t="s">
        <v>3521</v>
      </c>
      <c r="E361" s="666" t="s">
        <v>536</v>
      </c>
      <c r="F361" s="667" t="s">
        <v>3523</v>
      </c>
      <c r="G361" s="666" t="s">
        <v>600</v>
      </c>
      <c r="H361" s="666" t="s">
        <v>1816</v>
      </c>
      <c r="I361" s="666" t="s">
        <v>1817</v>
      </c>
      <c r="J361" s="666" t="s">
        <v>1818</v>
      </c>
      <c r="K361" s="666" t="s">
        <v>1819</v>
      </c>
      <c r="L361" s="668">
        <v>766.20999999999992</v>
      </c>
      <c r="M361" s="668">
        <v>2</v>
      </c>
      <c r="N361" s="669">
        <v>1532.4199999999998</v>
      </c>
    </row>
    <row r="362" spans="1:14" ht="14.4" customHeight="1" x14ac:dyDescent="0.3">
      <c r="A362" s="664" t="s">
        <v>520</v>
      </c>
      <c r="B362" s="665" t="s">
        <v>521</v>
      </c>
      <c r="C362" s="666" t="s">
        <v>530</v>
      </c>
      <c r="D362" s="667" t="s">
        <v>3521</v>
      </c>
      <c r="E362" s="666" t="s">
        <v>536</v>
      </c>
      <c r="F362" s="667" t="s">
        <v>3523</v>
      </c>
      <c r="G362" s="666" t="s">
        <v>600</v>
      </c>
      <c r="H362" s="666" t="s">
        <v>1820</v>
      </c>
      <c r="I362" s="666" t="s">
        <v>1821</v>
      </c>
      <c r="J362" s="666" t="s">
        <v>1822</v>
      </c>
      <c r="K362" s="666" t="s">
        <v>1823</v>
      </c>
      <c r="L362" s="668">
        <v>299.63</v>
      </c>
      <c r="M362" s="668">
        <v>1</v>
      </c>
      <c r="N362" s="669">
        <v>299.63</v>
      </c>
    </row>
    <row r="363" spans="1:14" ht="14.4" customHeight="1" x14ac:dyDescent="0.3">
      <c r="A363" s="664" t="s">
        <v>520</v>
      </c>
      <c r="B363" s="665" t="s">
        <v>521</v>
      </c>
      <c r="C363" s="666" t="s">
        <v>530</v>
      </c>
      <c r="D363" s="667" t="s">
        <v>3521</v>
      </c>
      <c r="E363" s="666" t="s">
        <v>536</v>
      </c>
      <c r="F363" s="667" t="s">
        <v>3523</v>
      </c>
      <c r="G363" s="666" t="s">
        <v>600</v>
      </c>
      <c r="H363" s="666" t="s">
        <v>1824</v>
      </c>
      <c r="I363" s="666" t="s">
        <v>1825</v>
      </c>
      <c r="J363" s="666" t="s">
        <v>1686</v>
      </c>
      <c r="K363" s="666" t="s">
        <v>1799</v>
      </c>
      <c r="L363" s="668">
        <v>28.249999999999996</v>
      </c>
      <c r="M363" s="668">
        <v>2</v>
      </c>
      <c r="N363" s="669">
        <v>56.499999999999993</v>
      </c>
    </row>
    <row r="364" spans="1:14" ht="14.4" customHeight="1" x14ac:dyDescent="0.3">
      <c r="A364" s="664" t="s">
        <v>520</v>
      </c>
      <c r="B364" s="665" t="s">
        <v>521</v>
      </c>
      <c r="C364" s="666" t="s">
        <v>530</v>
      </c>
      <c r="D364" s="667" t="s">
        <v>3521</v>
      </c>
      <c r="E364" s="666" t="s">
        <v>536</v>
      </c>
      <c r="F364" s="667" t="s">
        <v>3523</v>
      </c>
      <c r="G364" s="666" t="s">
        <v>600</v>
      </c>
      <c r="H364" s="666" t="s">
        <v>1826</v>
      </c>
      <c r="I364" s="666" t="s">
        <v>1827</v>
      </c>
      <c r="J364" s="666" t="s">
        <v>1828</v>
      </c>
      <c r="K364" s="666" t="s">
        <v>1829</v>
      </c>
      <c r="L364" s="668">
        <v>96.359590457314155</v>
      </c>
      <c r="M364" s="668">
        <v>2</v>
      </c>
      <c r="N364" s="669">
        <v>192.71918091462831</v>
      </c>
    </row>
    <row r="365" spans="1:14" ht="14.4" customHeight="1" x14ac:dyDescent="0.3">
      <c r="A365" s="664" t="s">
        <v>520</v>
      </c>
      <c r="B365" s="665" t="s">
        <v>521</v>
      </c>
      <c r="C365" s="666" t="s">
        <v>530</v>
      </c>
      <c r="D365" s="667" t="s">
        <v>3521</v>
      </c>
      <c r="E365" s="666" t="s">
        <v>536</v>
      </c>
      <c r="F365" s="667" t="s">
        <v>3523</v>
      </c>
      <c r="G365" s="666" t="s">
        <v>600</v>
      </c>
      <c r="H365" s="666" t="s">
        <v>1830</v>
      </c>
      <c r="I365" s="666" t="s">
        <v>1831</v>
      </c>
      <c r="J365" s="666" t="s">
        <v>1400</v>
      </c>
      <c r="K365" s="666" t="s">
        <v>1832</v>
      </c>
      <c r="L365" s="668">
        <v>135.18976435411614</v>
      </c>
      <c r="M365" s="668">
        <v>12</v>
      </c>
      <c r="N365" s="669">
        <v>1622.2771722493935</v>
      </c>
    </row>
    <row r="366" spans="1:14" ht="14.4" customHeight="1" x14ac:dyDescent="0.3">
      <c r="A366" s="664" t="s">
        <v>520</v>
      </c>
      <c r="B366" s="665" t="s">
        <v>521</v>
      </c>
      <c r="C366" s="666" t="s">
        <v>530</v>
      </c>
      <c r="D366" s="667" t="s">
        <v>3521</v>
      </c>
      <c r="E366" s="666" t="s">
        <v>536</v>
      </c>
      <c r="F366" s="667" t="s">
        <v>3523</v>
      </c>
      <c r="G366" s="666" t="s">
        <v>600</v>
      </c>
      <c r="H366" s="666" t="s">
        <v>1833</v>
      </c>
      <c r="I366" s="666" t="s">
        <v>1834</v>
      </c>
      <c r="J366" s="666" t="s">
        <v>1835</v>
      </c>
      <c r="K366" s="666" t="s">
        <v>1836</v>
      </c>
      <c r="L366" s="668">
        <v>298.45999999999987</v>
      </c>
      <c r="M366" s="668">
        <v>2</v>
      </c>
      <c r="N366" s="669">
        <v>596.91999999999973</v>
      </c>
    </row>
    <row r="367" spans="1:14" ht="14.4" customHeight="1" x14ac:dyDescent="0.3">
      <c r="A367" s="664" t="s">
        <v>520</v>
      </c>
      <c r="B367" s="665" t="s">
        <v>521</v>
      </c>
      <c r="C367" s="666" t="s">
        <v>530</v>
      </c>
      <c r="D367" s="667" t="s">
        <v>3521</v>
      </c>
      <c r="E367" s="666" t="s">
        <v>536</v>
      </c>
      <c r="F367" s="667" t="s">
        <v>3523</v>
      </c>
      <c r="G367" s="666" t="s">
        <v>600</v>
      </c>
      <c r="H367" s="666" t="s">
        <v>1837</v>
      </c>
      <c r="I367" s="666" t="s">
        <v>1838</v>
      </c>
      <c r="J367" s="666" t="s">
        <v>1839</v>
      </c>
      <c r="K367" s="666" t="s">
        <v>1840</v>
      </c>
      <c r="L367" s="668">
        <v>60.930000000000021</v>
      </c>
      <c r="M367" s="668">
        <v>2</v>
      </c>
      <c r="N367" s="669">
        <v>121.86000000000004</v>
      </c>
    </row>
    <row r="368" spans="1:14" ht="14.4" customHeight="1" x14ac:dyDescent="0.3">
      <c r="A368" s="664" t="s">
        <v>520</v>
      </c>
      <c r="B368" s="665" t="s">
        <v>521</v>
      </c>
      <c r="C368" s="666" t="s">
        <v>530</v>
      </c>
      <c r="D368" s="667" t="s">
        <v>3521</v>
      </c>
      <c r="E368" s="666" t="s">
        <v>536</v>
      </c>
      <c r="F368" s="667" t="s">
        <v>3523</v>
      </c>
      <c r="G368" s="666" t="s">
        <v>600</v>
      </c>
      <c r="H368" s="666" t="s">
        <v>1841</v>
      </c>
      <c r="I368" s="666" t="s">
        <v>1842</v>
      </c>
      <c r="J368" s="666" t="s">
        <v>1843</v>
      </c>
      <c r="K368" s="666" t="s">
        <v>1844</v>
      </c>
      <c r="L368" s="668">
        <v>51.290034107264603</v>
      </c>
      <c r="M368" s="668">
        <v>6</v>
      </c>
      <c r="N368" s="669">
        <v>307.74020464358762</v>
      </c>
    </row>
    <row r="369" spans="1:14" ht="14.4" customHeight="1" x14ac:dyDescent="0.3">
      <c r="A369" s="664" t="s">
        <v>520</v>
      </c>
      <c r="B369" s="665" t="s">
        <v>521</v>
      </c>
      <c r="C369" s="666" t="s">
        <v>530</v>
      </c>
      <c r="D369" s="667" t="s">
        <v>3521</v>
      </c>
      <c r="E369" s="666" t="s">
        <v>536</v>
      </c>
      <c r="F369" s="667" t="s">
        <v>3523</v>
      </c>
      <c r="G369" s="666" t="s">
        <v>600</v>
      </c>
      <c r="H369" s="666" t="s">
        <v>1845</v>
      </c>
      <c r="I369" s="666" t="s">
        <v>1846</v>
      </c>
      <c r="J369" s="666" t="s">
        <v>1763</v>
      </c>
      <c r="K369" s="666" t="s">
        <v>1847</v>
      </c>
      <c r="L369" s="668">
        <v>194.30000000000004</v>
      </c>
      <c r="M369" s="668">
        <v>1</v>
      </c>
      <c r="N369" s="669">
        <v>194.30000000000004</v>
      </c>
    </row>
    <row r="370" spans="1:14" ht="14.4" customHeight="1" x14ac:dyDescent="0.3">
      <c r="A370" s="664" t="s">
        <v>520</v>
      </c>
      <c r="B370" s="665" t="s">
        <v>521</v>
      </c>
      <c r="C370" s="666" t="s">
        <v>530</v>
      </c>
      <c r="D370" s="667" t="s">
        <v>3521</v>
      </c>
      <c r="E370" s="666" t="s">
        <v>536</v>
      </c>
      <c r="F370" s="667" t="s">
        <v>3523</v>
      </c>
      <c r="G370" s="666" t="s">
        <v>600</v>
      </c>
      <c r="H370" s="666" t="s">
        <v>1848</v>
      </c>
      <c r="I370" s="666" t="s">
        <v>1849</v>
      </c>
      <c r="J370" s="666" t="s">
        <v>1850</v>
      </c>
      <c r="K370" s="666" t="s">
        <v>1851</v>
      </c>
      <c r="L370" s="668">
        <v>112.96999999999994</v>
      </c>
      <c r="M370" s="668">
        <v>2</v>
      </c>
      <c r="N370" s="669">
        <v>225.93999999999988</v>
      </c>
    </row>
    <row r="371" spans="1:14" ht="14.4" customHeight="1" x14ac:dyDescent="0.3">
      <c r="A371" s="664" t="s">
        <v>520</v>
      </c>
      <c r="B371" s="665" t="s">
        <v>521</v>
      </c>
      <c r="C371" s="666" t="s">
        <v>530</v>
      </c>
      <c r="D371" s="667" t="s">
        <v>3521</v>
      </c>
      <c r="E371" s="666" t="s">
        <v>536</v>
      </c>
      <c r="F371" s="667" t="s">
        <v>3523</v>
      </c>
      <c r="G371" s="666" t="s">
        <v>600</v>
      </c>
      <c r="H371" s="666" t="s">
        <v>1852</v>
      </c>
      <c r="I371" s="666" t="s">
        <v>1853</v>
      </c>
      <c r="J371" s="666" t="s">
        <v>1456</v>
      </c>
      <c r="K371" s="666" t="s">
        <v>1854</v>
      </c>
      <c r="L371" s="668">
        <v>78.64</v>
      </c>
      <c r="M371" s="668">
        <v>9</v>
      </c>
      <c r="N371" s="669">
        <v>707.76</v>
      </c>
    </row>
    <row r="372" spans="1:14" ht="14.4" customHeight="1" x14ac:dyDescent="0.3">
      <c r="A372" s="664" t="s">
        <v>520</v>
      </c>
      <c r="B372" s="665" t="s">
        <v>521</v>
      </c>
      <c r="C372" s="666" t="s">
        <v>530</v>
      </c>
      <c r="D372" s="667" t="s">
        <v>3521</v>
      </c>
      <c r="E372" s="666" t="s">
        <v>536</v>
      </c>
      <c r="F372" s="667" t="s">
        <v>3523</v>
      </c>
      <c r="G372" s="666" t="s">
        <v>600</v>
      </c>
      <c r="H372" s="666" t="s">
        <v>1855</v>
      </c>
      <c r="I372" s="666" t="s">
        <v>1856</v>
      </c>
      <c r="J372" s="666" t="s">
        <v>1857</v>
      </c>
      <c r="K372" s="666" t="s">
        <v>1858</v>
      </c>
      <c r="L372" s="668">
        <v>175.11</v>
      </c>
      <c r="M372" s="668">
        <v>1</v>
      </c>
      <c r="N372" s="669">
        <v>175.11</v>
      </c>
    </row>
    <row r="373" spans="1:14" ht="14.4" customHeight="1" x14ac:dyDescent="0.3">
      <c r="A373" s="664" t="s">
        <v>520</v>
      </c>
      <c r="B373" s="665" t="s">
        <v>521</v>
      </c>
      <c r="C373" s="666" t="s">
        <v>530</v>
      </c>
      <c r="D373" s="667" t="s">
        <v>3521</v>
      </c>
      <c r="E373" s="666" t="s">
        <v>536</v>
      </c>
      <c r="F373" s="667" t="s">
        <v>3523</v>
      </c>
      <c r="G373" s="666" t="s">
        <v>600</v>
      </c>
      <c r="H373" s="666" t="s">
        <v>1859</v>
      </c>
      <c r="I373" s="666" t="s">
        <v>1860</v>
      </c>
      <c r="J373" s="666" t="s">
        <v>1861</v>
      </c>
      <c r="K373" s="666" t="s">
        <v>1862</v>
      </c>
      <c r="L373" s="668">
        <v>27.97</v>
      </c>
      <c r="M373" s="668">
        <v>3</v>
      </c>
      <c r="N373" s="669">
        <v>83.91</v>
      </c>
    </row>
    <row r="374" spans="1:14" ht="14.4" customHeight="1" x14ac:dyDescent="0.3">
      <c r="A374" s="664" t="s">
        <v>520</v>
      </c>
      <c r="B374" s="665" t="s">
        <v>521</v>
      </c>
      <c r="C374" s="666" t="s">
        <v>530</v>
      </c>
      <c r="D374" s="667" t="s">
        <v>3521</v>
      </c>
      <c r="E374" s="666" t="s">
        <v>536</v>
      </c>
      <c r="F374" s="667" t="s">
        <v>3523</v>
      </c>
      <c r="G374" s="666" t="s">
        <v>600</v>
      </c>
      <c r="H374" s="666" t="s">
        <v>1863</v>
      </c>
      <c r="I374" s="666" t="s">
        <v>1864</v>
      </c>
      <c r="J374" s="666" t="s">
        <v>1865</v>
      </c>
      <c r="K374" s="666" t="s">
        <v>1420</v>
      </c>
      <c r="L374" s="668">
        <v>58.529795408177762</v>
      </c>
      <c r="M374" s="668">
        <v>3</v>
      </c>
      <c r="N374" s="669">
        <v>175.58938622453329</v>
      </c>
    </row>
    <row r="375" spans="1:14" ht="14.4" customHeight="1" x14ac:dyDescent="0.3">
      <c r="A375" s="664" t="s">
        <v>520</v>
      </c>
      <c r="B375" s="665" t="s">
        <v>521</v>
      </c>
      <c r="C375" s="666" t="s">
        <v>530</v>
      </c>
      <c r="D375" s="667" t="s">
        <v>3521</v>
      </c>
      <c r="E375" s="666" t="s">
        <v>536</v>
      </c>
      <c r="F375" s="667" t="s">
        <v>3523</v>
      </c>
      <c r="G375" s="666" t="s">
        <v>600</v>
      </c>
      <c r="H375" s="666" t="s">
        <v>1866</v>
      </c>
      <c r="I375" s="666" t="s">
        <v>1867</v>
      </c>
      <c r="J375" s="666" t="s">
        <v>1868</v>
      </c>
      <c r="K375" s="666" t="s">
        <v>1869</v>
      </c>
      <c r="L375" s="668">
        <v>91.830000000000055</v>
      </c>
      <c r="M375" s="668">
        <v>1</v>
      </c>
      <c r="N375" s="669">
        <v>91.830000000000055</v>
      </c>
    </row>
    <row r="376" spans="1:14" ht="14.4" customHeight="1" x14ac:dyDescent="0.3">
      <c r="A376" s="664" t="s">
        <v>520</v>
      </c>
      <c r="B376" s="665" t="s">
        <v>521</v>
      </c>
      <c r="C376" s="666" t="s">
        <v>530</v>
      </c>
      <c r="D376" s="667" t="s">
        <v>3521</v>
      </c>
      <c r="E376" s="666" t="s">
        <v>536</v>
      </c>
      <c r="F376" s="667" t="s">
        <v>3523</v>
      </c>
      <c r="G376" s="666" t="s">
        <v>600</v>
      </c>
      <c r="H376" s="666" t="s">
        <v>1870</v>
      </c>
      <c r="I376" s="666" t="s">
        <v>659</v>
      </c>
      <c r="J376" s="666" t="s">
        <v>1871</v>
      </c>
      <c r="K376" s="666"/>
      <c r="L376" s="668">
        <v>411.00122312162324</v>
      </c>
      <c r="M376" s="668">
        <v>8</v>
      </c>
      <c r="N376" s="669">
        <v>3288.0097849729859</v>
      </c>
    </row>
    <row r="377" spans="1:14" ht="14.4" customHeight="1" x14ac:dyDescent="0.3">
      <c r="A377" s="664" t="s">
        <v>520</v>
      </c>
      <c r="B377" s="665" t="s">
        <v>521</v>
      </c>
      <c r="C377" s="666" t="s">
        <v>530</v>
      </c>
      <c r="D377" s="667" t="s">
        <v>3521</v>
      </c>
      <c r="E377" s="666" t="s">
        <v>536</v>
      </c>
      <c r="F377" s="667" t="s">
        <v>3523</v>
      </c>
      <c r="G377" s="666" t="s">
        <v>600</v>
      </c>
      <c r="H377" s="666" t="s">
        <v>1872</v>
      </c>
      <c r="I377" s="666" t="s">
        <v>1873</v>
      </c>
      <c r="J377" s="666" t="s">
        <v>1874</v>
      </c>
      <c r="K377" s="666" t="s">
        <v>1875</v>
      </c>
      <c r="L377" s="668">
        <v>173.40000000000009</v>
      </c>
      <c r="M377" s="668">
        <v>1</v>
      </c>
      <c r="N377" s="669">
        <v>173.40000000000009</v>
      </c>
    </row>
    <row r="378" spans="1:14" ht="14.4" customHeight="1" x14ac:dyDescent="0.3">
      <c r="A378" s="664" t="s">
        <v>520</v>
      </c>
      <c r="B378" s="665" t="s">
        <v>521</v>
      </c>
      <c r="C378" s="666" t="s">
        <v>530</v>
      </c>
      <c r="D378" s="667" t="s">
        <v>3521</v>
      </c>
      <c r="E378" s="666" t="s">
        <v>536</v>
      </c>
      <c r="F378" s="667" t="s">
        <v>3523</v>
      </c>
      <c r="G378" s="666" t="s">
        <v>600</v>
      </c>
      <c r="H378" s="666" t="s">
        <v>1876</v>
      </c>
      <c r="I378" s="666" t="s">
        <v>1877</v>
      </c>
      <c r="J378" s="666" t="s">
        <v>1878</v>
      </c>
      <c r="K378" s="666" t="s">
        <v>1879</v>
      </c>
      <c r="L378" s="668">
        <v>56.14</v>
      </c>
      <c r="M378" s="668">
        <v>2</v>
      </c>
      <c r="N378" s="669">
        <v>112.28</v>
      </c>
    </row>
    <row r="379" spans="1:14" ht="14.4" customHeight="1" x14ac:dyDescent="0.3">
      <c r="A379" s="664" t="s">
        <v>520</v>
      </c>
      <c r="B379" s="665" t="s">
        <v>521</v>
      </c>
      <c r="C379" s="666" t="s">
        <v>530</v>
      </c>
      <c r="D379" s="667" t="s">
        <v>3521</v>
      </c>
      <c r="E379" s="666" t="s">
        <v>536</v>
      </c>
      <c r="F379" s="667" t="s">
        <v>3523</v>
      </c>
      <c r="G379" s="666" t="s">
        <v>600</v>
      </c>
      <c r="H379" s="666" t="s">
        <v>1880</v>
      </c>
      <c r="I379" s="666" t="s">
        <v>1176</v>
      </c>
      <c r="J379" s="666" t="s">
        <v>1881</v>
      </c>
      <c r="K379" s="666"/>
      <c r="L379" s="668">
        <v>173.36653232362747</v>
      </c>
      <c r="M379" s="668">
        <v>8</v>
      </c>
      <c r="N379" s="669">
        <v>1386.9322585890197</v>
      </c>
    </row>
    <row r="380" spans="1:14" ht="14.4" customHeight="1" x14ac:dyDescent="0.3">
      <c r="A380" s="664" t="s">
        <v>520</v>
      </c>
      <c r="B380" s="665" t="s">
        <v>521</v>
      </c>
      <c r="C380" s="666" t="s">
        <v>530</v>
      </c>
      <c r="D380" s="667" t="s">
        <v>3521</v>
      </c>
      <c r="E380" s="666" t="s">
        <v>536</v>
      </c>
      <c r="F380" s="667" t="s">
        <v>3523</v>
      </c>
      <c r="G380" s="666" t="s">
        <v>600</v>
      </c>
      <c r="H380" s="666" t="s">
        <v>1882</v>
      </c>
      <c r="I380" s="666" t="s">
        <v>1176</v>
      </c>
      <c r="J380" s="666" t="s">
        <v>1883</v>
      </c>
      <c r="K380" s="666"/>
      <c r="L380" s="668">
        <v>124.32078042220684</v>
      </c>
      <c r="M380" s="668">
        <v>13</v>
      </c>
      <c r="N380" s="669">
        <v>1616.1701454886888</v>
      </c>
    </row>
    <row r="381" spans="1:14" ht="14.4" customHeight="1" x14ac:dyDescent="0.3">
      <c r="A381" s="664" t="s">
        <v>520</v>
      </c>
      <c r="B381" s="665" t="s">
        <v>521</v>
      </c>
      <c r="C381" s="666" t="s">
        <v>530</v>
      </c>
      <c r="D381" s="667" t="s">
        <v>3521</v>
      </c>
      <c r="E381" s="666" t="s">
        <v>536</v>
      </c>
      <c r="F381" s="667" t="s">
        <v>3523</v>
      </c>
      <c r="G381" s="666" t="s">
        <v>600</v>
      </c>
      <c r="H381" s="666" t="s">
        <v>1884</v>
      </c>
      <c r="I381" s="666" t="s">
        <v>1176</v>
      </c>
      <c r="J381" s="666" t="s">
        <v>1885</v>
      </c>
      <c r="K381" s="666"/>
      <c r="L381" s="668">
        <v>345.42216965191415</v>
      </c>
      <c r="M381" s="668">
        <v>2</v>
      </c>
      <c r="N381" s="669">
        <v>690.84433930382829</v>
      </c>
    </row>
    <row r="382" spans="1:14" ht="14.4" customHeight="1" x14ac:dyDescent="0.3">
      <c r="A382" s="664" t="s">
        <v>520</v>
      </c>
      <c r="B382" s="665" t="s">
        <v>521</v>
      </c>
      <c r="C382" s="666" t="s">
        <v>530</v>
      </c>
      <c r="D382" s="667" t="s">
        <v>3521</v>
      </c>
      <c r="E382" s="666" t="s">
        <v>536</v>
      </c>
      <c r="F382" s="667" t="s">
        <v>3523</v>
      </c>
      <c r="G382" s="666" t="s">
        <v>600</v>
      </c>
      <c r="H382" s="666" t="s">
        <v>1886</v>
      </c>
      <c r="I382" s="666" t="s">
        <v>1176</v>
      </c>
      <c r="J382" s="666" t="s">
        <v>1887</v>
      </c>
      <c r="K382" s="666"/>
      <c r="L382" s="668">
        <v>289.70590633241034</v>
      </c>
      <c r="M382" s="668">
        <v>1</v>
      </c>
      <c r="N382" s="669">
        <v>289.70590633241034</v>
      </c>
    </row>
    <row r="383" spans="1:14" ht="14.4" customHeight="1" x14ac:dyDescent="0.3">
      <c r="A383" s="664" t="s">
        <v>520</v>
      </c>
      <c r="B383" s="665" t="s">
        <v>521</v>
      </c>
      <c r="C383" s="666" t="s">
        <v>530</v>
      </c>
      <c r="D383" s="667" t="s">
        <v>3521</v>
      </c>
      <c r="E383" s="666" t="s">
        <v>536</v>
      </c>
      <c r="F383" s="667" t="s">
        <v>3523</v>
      </c>
      <c r="G383" s="666" t="s">
        <v>600</v>
      </c>
      <c r="H383" s="666" t="s">
        <v>1888</v>
      </c>
      <c r="I383" s="666" t="s">
        <v>1889</v>
      </c>
      <c r="J383" s="666" t="s">
        <v>1890</v>
      </c>
      <c r="K383" s="666" t="s">
        <v>1207</v>
      </c>
      <c r="L383" s="668">
        <v>694.4200000000003</v>
      </c>
      <c r="M383" s="668">
        <v>1</v>
      </c>
      <c r="N383" s="669">
        <v>694.4200000000003</v>
      </c>
    </row>
    <row r="384" spans="1:14" ht="14.4" customHeight="1" x14ac:dyDescent="0.3">
      <c r="A384" s="664" t="s">
        <v>520</v>
      </c>
      <c r="B384" s="665" t="s">
        <v>521</v>
      </c>
      <c r="C384" s="666" t="s">
        <v>530</v>
      </c>
      <c r="D384" s="667" t="s">
        <v>3521</v>
      </c>
      <c r="E384" s="666" t="s">
        <v>536</v>
      </c>
      <c r="F384" s="667" t="s">
        <v>3523</v>
      </c>
      <c r="G384" s="666" t="s">
        <v>600</v>
      </c>
      <c r="H384" s="666" t="s">
        <v>1891</v>
      </c>
      <c r="I384" s="666" t="s">
        <v>1891</v>
      </c>
      <c r="J384" s="666" t="s">
        <v>1892</v>
      </c>
      <c r="K384" s="666" t="s">
        <v>1893</v>
      </c>
      <c r="L384" s="668">
        <v>320.22000000000003</v>
      </c>
      <c r="M384" s="668">
        <v>11</v>
      </c>
      <c r="N384" s="669">
        <v>3522.4200000000005</v>
      </c>
    </row>
    <row r="385" spans="1:14" ht="14.4" customHeight="1" x14ac:dyDescent="0.3">
      <c r="A385" s="664" t="s">
        <v>520</v>
      </c>
      <c r="B385" s="665" t="s">
        <v>521</v>
      </c>
      <c r="C385" s="666" t="s">
        <v>530</v>
      </c>
      <c r="D385" s="667" t="s">
        <v>3521</v>
      </c>
      <c r="E385" s="666" t="s">
        <v>536</v>
      </c>
      <c r="F385" s="667" t="s">
        <v>3523</v>
      </c>
      <c r="G385" s="666" t="s">
        <v>600</v>
      </c>
      <c r="H385" s="666" t="s">
        <v>1894</v>
      </c>
      <c r="I385" s="666" t="s">
        <v>1895</v>
      </c>
      <c r="J385" s="666" t="s">
        <v>1896</v>
      </c>
      <c r="K385" s="666" t="s">
        <v>1897</v>
      </c>
      <c r="L385" s="668">
        <v>858.68</v>
      </c>
      <c r="M385" s="668">
        <v>7</v>
      </c>
      <c r="N385" s="669">
        <v>6010.7599999999993</v>
      </c>
    </row>
    <row r="386" spans="1:14" ht="14.4" customHeight="1" x14ac:dyDescent="0.3">
      <c r="A386" s="664" t="s">
        <v>520</v>
      </c>
      <c r="B386" s="665" t="s">
        <v>521</v>
      </c>
      <c r="C386" s="666" t="s">
        <v>530</v>
      </c>
      <c r="D386" s="667" t="s">
        <v>3521</v>
      </c>
      <c r="E386" s="666" t="s">
        <v>536</v>
      </c>
      <c r="F386" s="667" t="s">
        <v>3523</v>
      </c>
      <c r="G386" s="666" t="s">
        <v>600</v>
      </c>
      <c r="H386" s="666" t="s">
        <v>1898</v>
      </c>
      <c r="I386" s="666" t="s">
        <v>1899</v>
      </c>
      <c r="J386" s="666" t="s">
        <v>1900</v>
      </c>
      <c r="K386" s="666" t="s">
        <v>1901</v>
      </c>
      <c r="L386" s="668">
        <v>90.38</v>
      </c>
      <c r="M386" s="668">
        <v>3</v>
      </c>
      <c r="N386" s="669">
        <v>271.14</v>
      </c>
    </row>
    <row r="387" spans="1:14" ht="14.4" customHeight="1" x14ac:dyDescent="0.3">
      <c r="A387" s="664" t="s">
        <v>520</v>
      </c>
      <c r="B387" s="665" t="s">
        <v>521</v>
      </c>
      <c r="C387" s="666" t="s">
        <v>530</v>
      </c>
      <c r="D387" s="667" t="s">
        <v>3521</v>
      </c>
      <c r="E387" s="666" t="s">
        <v>536</v>
      </c>
      <c r="F387" s="667" t="s">
        <v>3523</v>
      </c>
      <c r="G387" s="666" t="s">
        <v>600</v>
      </c>
      <c r="H387" s="666" t="s">
        <v>1902</v>
      </c>
      <c r="I387" s="666" t="s">
        <v>1903</v>
      </c>
      <c r="J387" s="666" t="s">
        <v>1904</v>
      </c>
      <c r="K387" s="666" t="s">
        <v>747</v>
      </c>
      <c r="L387" s="668">
        <v>282.43000000000018</v>
      </c>
      <c r="M387" s="668">
        <v>2</v>
      </c>
      <c r="N387" s="669">
        <v>564.86000000000035</v>
      </c>
    </row>
    <row r="388" spans="1:14" ht="14.4" customHeight="1" x14ac:dyDescent="0.3">
      <c r="A388" s="664" t="s">
        <v>520</v>
      </c>
      <c r="B388" s="665" t="s">
        <v>521</v>
      </c>
      <c r="C388" s="666" t="s">
        <v>530</v>
      </c>
      <c r="D388" s="667" t="s">
        <v>3521</v>
      </c>
      <c r="E388" s="666" t="s">
        <v>536</v>
      </c>
      <c r="F388" s="667" t="s">
        <v>3523</v>
      </c>
      <c r="G388" s="666" t="s">
        <v>600</v>
      </c>
      <c r="H388" s="666" t="s">
        <v>1905</v>
      </c>
      <c r="I388" s="666" t="s">
        <v>1906</v>
      </c>
      <c r="J388" s="666" t="s">
        <v>1907</v>
      </c>
      <c r="K388" s="666" t="s">
        <v>790</v>
      </c>
      <c r="L388" s="668">
        <v>116.43999999999996</v>
      </c>
      <c r="M388" s="668">
        <v>1</v>
      </c>
      <c r="N388" s="669">
        <v>116.43999999999996</v>
      </c>
    </row>
    <row r="389" spans="1:14" ht="14.4" customHeight="1" x14ac:dyDescent="0.3">
      <c r="A389" s="664" t="s">
        <v>520</v>
      </c>
      <c r="B389" s="665" t="s">
        <v>521</v>
      </c>
      <c r="C389" s="666" t="s">
        <v>530</v>
      </c>
      <c r="D389" s="667" t="s">
        <v>3521</v>
      </c>
      <c r="E389" s="666" t="s">
        <v>536</v>
      </c>
      <c r="F389" s="667" t="s">
        <v>3523</v>
      </c>
      <c r="G389" s="666" t="s">
        <v>600</v>
      </c>
      <c r="H389" s="666" t="s">
        <v>1908</v>
      </c>
      <c r="I389" s="666" t="s">
        <v>1909</v>
      </c>
      <c r="J389" s="666" t="s">
        <v>1910</v>
      </c>
      <c r="K389" s="666" t="s">
        <v>1911</v>
      </c>
      <c r="L389" s="668">
        <v>74.578296500525667</v>
      </c>
      <c r="M389" s="668">
        <v>12</v>
      </c>
      <c r="N389" s="669">
        <v>894.93955800630795</v>
      </c>
    </row>
    <row r="390" spans="1:14" ht="14.4" customHeight="1" x14ac:dyDescent="0.3">
      <c r="A390" s="664" t="s">
        <v>520</v>
      </c>
      <c r="B390" s="665" t="s">
        <v>521</v>
      </c>
      <c r="C390" s="666" t="s">
        <v>530</v>
      </c>
      <c r="D390" s="667" t="s">
        <v>3521</v>
      </c>
      <c r="E390" s="666" t="s">
        <v>536</v>
      </c>
      <c r="F390" s="667" t="s">
        <v>3523</v>
      </c>
      <c r="G390" s="666" t="s">
        <v>600</v>
      </c>
      <c r="H390" s="666" t="s">
        <v>1912</v>
      </c>
      <c r="I390" s="666" t="s">
        <v>1913</v>
      </c>
      <c r="J390" s="666" t="s">
        <v>832</v>
      </c>
      <c r="K390" s="666" t="s">
        <v>1914</v>
      </c>
      <c r="L390" s="668">
        <v>971.57000000000016</v>
      </c>
      <c r="M390" s="668">
        <v>2</v>
      </c>
      <c r="N390" s="669">
        <v>1943.1400000000003</v>
      </c>
    </row>
    <row r="391" spans="1:14" ht="14.4" customHeight="1" x14ac:dyDescent="0.3">
      <c r="A391" s="664" t="s">
        <v>520</v>
      </c>
      <c r="B391" s="665" t="s">
        <v>521</v>
      </c>
      <c r="C391" s="666" t="s">
        <v>530</v>
      </c>
      <c r="D391" s="667" t="s">
        <v>3521</v>
      </c>
      <c r="E391" s="666" t="s">
        <v>536</v>
      </c>
      <c r="F391" s="667" t="s">
        <v>3523</v>
      </c>
      <c r="G391" s="666" t="s">
        <v>600</v>
      </c>
      <c r="H391" s="666" t="s">
        <v>1915</v>
      </c>
      <c r="I391" s="666" t="s">
        <v>1916</v>
      </c>
      <c r="J391" s="666" t="s">
        <v>1917</v>
      </c>
      <c r="K391" s="666" t="s">
        <v>1918</v>
      </c>
      <c r="L391" s="668">
        <v>154.80999999999997</v>
      </c>
      <c r="M391" s="668">
        <v>4</v>
      </c>
      <c r="N391" s="669">
        <v>619.2399999999999</v>
      </c>
    </row>
    <row r="392" spans="1:14" ht="14.4" customHeight="1" x14ac:dyDescent="0.3">
      <c r="A392" s="664" t="s">
        <v>520</v>
      </c>
      <c r="B392" s="665" t="s">
        <v>521</v>
      </c>
      <c r="C392" s="666" t="s">
        <v>530</v>
      </c>
      <c r="D392" s="667" t="s">
        <v>3521</v>
      </c>
      <c r="E392" s="666" t="s">
        <v>536</v>
      </c>
      <c r="F392" s="667" t="s">
        <v>3523</v>
      </c>
      <c r="G392" s="666" t="s">
        <v>600</v>
      </c>
      <c r="H392" s="666" t="s">
        <v>1919</v>
      </c>
      <c r="I392" s="666" t="s">
        <v>1920</v>
      </c>
      <c r="J392" s="666" t="s">
        <v>1921</v>
      </c>
      <c r="K392" s="666" t="s">
        <v>1922</v>
      </c>
      <c r="L392" s="668">
        <v>36.739999999999988</v>
      </c>
      <c r="M392" s="668">
        <v>1</v>
      </c>
      <c r="N392" s="669">
        <v>36.739999999999988</v>
      </c>
    </row>
    <row r="393" spans="1:14" ht="14.4" customHeight="1" x14ac:dyDescent="0.3">
      <c r="A393" s="664" t="s">
        <v>520</v>
      </c>
      <c r="B393" s="665" t="s">
        <v>521</v>
      </c>
      <c r="C393" s="666" t="s">
        <v>530</v>
      </c>
      <c r="D393" s="667" t="s">
        <v>3521</v>
      </c>
      <c r="E393" s="666" t="s">
        <v>536</v>
      </c>
      <c r="F393" s="667" t="s">
        <v>3523</v>
      </c>
      <c r="G393" s="666" t="s">
        <v>600</v>
      </c>
      <c r="H393" s="666" t="s">
        <v>1923</v>
      </c>
      <c r="I393" s="666" t="s">
        <v>1924</v>
      </c>
      <c r="J393" s="666" t="s">
        <v>1925</v>
      </c>
      <c r="K393" s="666" t="s">
        <v>1926</v>
      </c>
      <c r="L393" s="668">
        <v>118.79000000000003</v>
      </c>
      <c r="M393" s="668">
        <v>2</v>
      </c>
      <c r="N393" s="669">
        <v>237.58000000000007</v>
      </c>
    </row>
    <row r="394" spans="1:14" ht="14.4" customHeight="1" x14ac:dyDescent="0.3">
      <c r="A394" s="664" t="s">
        <v>520</v>
      </c>
      <c r="B394" s="665" t="s">
        <v>521</v>
      </c>
      <c r="C394" s="666" t="s">
        <v>530</v>
      </c>
      <c r="D394" s="667" t="s">
        <v>3521</v>
      </c>
      <c r="E394" s="666" t="s">
        <v>536</v>
      </c>
      <c r="F394" s="667" t="s">
        <v>3523</v>
      </c>
      <c r="G394" s="666" t="s">
        <v>600</v>
      </c>
      <c r="H394" s="666" t="s">
        <v>1927</v>
      </c>
      <c r="I394" s="666" t="s">
        <v>1928</v>
      </c>
      <c r="J394" s="666" t="s">
        <v>1929</v>
      </c>
      <c r="K394" s="666" t="s">
        <v>1930</v>
      </c>
      <c r="L394" s="668">
        <v>106.51426358215465</v>
      </c>
      <c r="M394" s="668">
        <v>7</v>
      </c>
      <c r="N394" s="669">
        <v>745.59984507508261</v>
      </c>
    </row>
    <row r="395" spans="1:14" ht="14.4" customHeight="1" x14ac:dyDescent="0.3">
      <c r="A395" s="664" t="s">
        <v>520</v>
      </c>
      <c r="B395" s="665" t="s">
        <v>521</v>
      </c>
      <c r="C395" s="666" t="s">
        <v>530</v>
      </c>
      <c r="D395" s="667" t="s">
        <v>3521</v>
      </c>
      <c r="E395" s="666" t="s">
        <v>536</v>
      </c>
      <c r="F395" s="667" t="s">
        <v>3523</v>
      </c>
      <c r="G395" s="666" t="s">
        <v>600</v>
      </c>
      <c r="H395" s="666" t="s">
        <v>1931</v>
      </c>
      <c r="I395" s="666" t="s">
        <v>1176</v>
      </c>
      <c r="J395" s="666" t="s">
        <v>1932</v>
      </c>
      <c r="K395" s="666" t="s">
        <v>1933</v>
      </c>
      <c r="L395" s="668">
        <v>81.650104923995968</v>
      </c>
      <c r="M395" s="668">
        <v>2</v>
      </c>
      <c r="N395" s="669">
        <v>163.30020984799194</v>
      </c>
    </row>
    <row r="396" spans="1:14" ht="14.4" customHeight="1" x14ac:dyDescent="0.3">
      <c r="A396" s="664" t="s">
        <v>520</v>
      </c>
      <c r="B396" s="665" t="s">
        <v>521</v>
      </c>
      <c r="C396" s="666" t="s">
        <v>530</v>
      </c>
      <c r="D396" s="667" t="s">
        <v>3521</v>
      </c>
      <c r="E396" s="666" t="s">
        <v>536</v>
      </c>
      <c r="F396" s="667" t="s">
        <v>3523</v>
      </c>
      <c r="G396" s="666" t="s">
        <v>600</v>
      </c>
      <c r="H396" s="666" t="s">
        <v>1934</v>
      </c>
      <c r="I396" s="666" t="s">
        <v>1935</v>
      </c>
      <c r="J396" s="666" t="s">
        <v>1490</v>
      </c>
      <c r="K396" s="666" t="s">
        <v>1936</v>
      </c>
      <c r="L396" s="668">
        <v>575.95000129717641</v>
      </c>
      <c r="M396" s="668">
        <v>4</v>
      </c>
      <c r="N396" s="669">
        <v>2303.8000051887057</v>
      </c>
    </row>
    <row r="397" spans="1:14" ht="14.4" customHeight="1" x14ac:dyDescent="0.3">
      <c r="A397" s="664" t="s">
        <v>520</v>
      </c>
      <c r="B397" s="665" t="s">
        <v>521</v>
      </c>
      <c r="C397" s="666" t="s">
        <v>530</v>
      </c>
      <c r="D397" s="667" t="s">
        <v>3521</v>
      </c>
      <c r="E397" s="666" t="s">
        <v>536</v>
      </c>
      <c r="F397" s="667" t="s">
        <v>3523</v>
      </c>
      <c r="G397" s="666" t="s">
        <v>600</v>
      </c>
      <c r="H397" s="666" t="s">
        <v>1937</v>
      </c>
      <c r="I397" s="666" t="s">
        <v>1938</v>
      </c>
      <c r="J397" s="666" t="s">
        <v>1939</v>
      </c>
      <c r="K397" s="666" t="s">
        <v>1940</v>
      </c>
      <c r="L397" s="668">
        <v>1601.7900000000006</v>
      </c>
      <c r="M397" s="668">
        <v>1</v>
      </c>
      <c r="N397" s="669">
        <v>1601.7900000000006</v>
      </c>
    </row>
    <row r="398" spans="1:14" ht="14.4" customHeight="1" x14ac:dyDescent="0.3">
      <c r="A398" s="664" t="s">
        <v>520</v>
      </c>
      <c r="B398" s="665" t="s">
        <v>521</v>
      </c>
      <c r="C398" s="666" t="s">
        <v>530</v>
      </c>
      <c r="D398" s="667" t="s">
        <v>3521</v>
      </c>
      <c r="E398" s="666" t="s">
        <v>536</v>
      </c>
      <c r="F398" s="667" t="s">
        <v>3523</v>
      </c>
      <c r="G398" s="666" t="s">
        <v>600</v>
      </c>
      <c r="H398" s="666" t="s">
        <v>1941</v>
      </c>
      <c r="I398" s="666" t="s">
        <v>1942</v>
      </c>
      <c r="J398" s="666" t="s">
        <v>1943</v>
      </c>
      <c r="K398" s="666" t="s">
        <v>1944</v>
      </c>
      <c r="L398" s="668">
        <v>164.03</v>
      </c>
      <c r="M398" s="668">
        <v>6</v>
      </c>
      <c r="N398" s="669">
        <v>984.18000000000006</v>
      </c>
    </row>
    <row r="399" spans="1:14" ht="14.4" customHeight="1" x14ac:dyDescent="0.3">
      <c r="A399" s="664" t="s">
        <v>520</v>
      </c>
      <c r="B399" s="665" t="s">
        <v>521</v>
      </c>
      <c r="C399" s="666" t="s">
        <v>530</v>
      </c>
      <c r="D399" s="667" t="s">
        <v>3521</v>
      </c>
      <c r="E399" s="666" t="s">
        <v>536</v>
      </c>
      <c r="F399" s="667" t="s">
        <v>3523</v>
      </c>
      <c r="G399" s="666" t="s">
        <v>600</v>
      </c>
      <c r="H399" s="666" t="s">
        <v>1945</v>
      </c>
      <c r="I399" s="666" t="s">
        <v>1176</v>
      </c>
      <c r="J399" s="666" t="s">
        <v>1946</v>
      </c>
      <c r="K399" s="666" t="s">
        <v>1947</v>
      </c>
      <c r="L399" s="668">
        <v>248.96513057939663</v>
      </c>
      <c r="M399" s="668">
        <v>1</v>
      </c>
      <c r="N399" s="669">
        <v>248.96513057939663</v>
      </c>
    </row>
    <row r="400" spans="1:14" ht="14.4" customHeight="1" x14ac:dyDescent="0.3">
      <c r="A400" s="664" t="s">
        <v>520</v>
      </c>
      <c r="B400" s="665" t="s">
        <v>521</v>
      </c>
      <c r="C400" s="666" t="s">
        <v>530</v>
      </c>
      <c r="D400" s="667" t="s">
        <v>3521</v>
      </c>
      <c r="E400" s="666" t="s">
        <v>536</v>
      </c>
      <c r="F400" s="667" t="s">
        <v>3523</v>
      </c>
      <c r="G400" s="666" t="s">
        <v>600</v>
      </c>
      <c r="H400" s="666" t="s">
        <v>1948</v>
      </c>
      <c r="I400" s="666" t="s">
        <v>1176</v>
      </c>
      <c r="J400" s="666" t="s">
        <v>1949</v>
      </c>
      <c r="K400" s="666"/>
      <c r="L400" s="668">
        <v>584.91379042960807</v>
      </c>
      <c r="M400" s="668">
        <v>2</v>
      </c>
      <c r="N400" s="669">
        <v>1169.8275808592161</v>
      </c>
    </row>
    <row r="401" spans="1:14" ht="14.4" customHeight="1" x14ac:dyDescent="0.3">
      <c r="A401" s="664" t="s">
        <v>520</v>
      </c>
      <c r="B401" s="665" t="s">
        <v>521</v>
      </c>
      <c r="C401" s="666" t="s">
        <v>530</v>
      </c>
      <c r="D401" s="667" t="s">
        <v>3521</v>
      </c>
      <c r="E401" s="666" t="s">
        <v>536</v>
      </c>
      <c r="F401" s="667" t="s">
        <v>3523</v>
      </c>
      <c r="G401" s="666" t="s">
        <v>600</v>
      </c>
      <c r="H401" s="666" t="s">
        <v>1950</v>
      </c>
      <c r="I401" s="666" t="s">
        <v>1176</v>
      </c>
      <c r="J401" s="666" t="s">
        <v>1951</v>
      </c>
      <c r="K401" s="666"/>
      <c r="L401" s="668">
        <v>151.80493737928666</v>
      </c>
      <c r="M401" s="668">
        <v>38</v>
      </c>
      <c r="N401" s="669">
        <v>5768.5876204128926</v>
      </c>
    </row>
    <row r="402" spans="1:14" ht="14.4" customHeight="1" x14ac:dyDescent="0.3">
      <c r="A402" s="664" t="s">
        <v>520</v>
      </c>
      <c r="B402" s="665" t="s">
        <v>521</v>
      </c>
      <c r="C402" s="666" t="s">
        <v>530</v>
      </c>
      <c r="D402" s="667" t="s">
        <v>3521</v>
      </c>
      <c r="E402" s="666" t="s">
        <v>536</v>
      </c>
      <c r="F402" s="667" t="s">
        <v>3523</v>
      </c>
      <c r="G402" s="666" t="s">
        <v>600</v>
      </c>
      <c r="H402" s="666" t="s">
        <v>1952</v>
      </c>
      <c r="I402" s="666" t="s">
        <v>1953</v>
      </c>
      <c r="J402" s="666" t="s">
        <v>1828</v>
      </c>
      <c r="K402" s="666" t="s">
        <v>1954</v>
      </c>
      <c r="L402" s="668">
        <v>52.174291532114992</v>
      </c>
      <c r="M402" s="668">
        <v>9</v>
      </c>
      <c r="N402" s="669">
        <v>469.56862378903492</v>
      </c>
    </row>
    <row r="403" spans="1:14" ht="14.4" customHeight="1" x14ac:dyDescent="0.3">
      <c r="A403" s="664" t="s">
        <v>520</v>
      </c>
      <c r="B403" s="665" t="s">
        <v>521</v>
      </c>
      <c r="C403" s="666" t="s">
        <v>530</v>
      </c>
      <c r="D403" s="667" t="s">
        <v>3521</v>
      </c>
      <c r="E403" s="666" t="s">
        <v>536</v>
      </c>
      <c r="F403" s="667" t="s">
        <v>3523</v>
      </c>
      <c r="G403" s="666" t="s">
        <v>600</v>
      </c>
      <c r="H403" s="666" t="s">
        <v>1955</v>
      </c>
      <c r="I403" s="666" t="s">
        <v>1956</v>
      </c>
      <c r="J403" s="666" t="s">
        <v>1957</v>
      </c>
      <c r="K403" s="666" t="s">
        <v>1958</v>
      </c>
      <c r="L403" s="668">
        <v>116.72</v>
      </c>
      <c r="M403" s="668">
        <v>2</v>
      </c>
      <c r="N403" s="669">
        <v>233.44</v>
      </c>
    </row>
    <row r="404" spans="1:14" ht="14.4" customHeight="1" x14ac:dyDescent="0.3">
      <c r="A404" s="664" t="s">
        <v>520</v>
      </c>
      <c r="B404" s="665" t="s">
        <v>521</v>
      </c>
      <c r="C404" s="666" t="s">
        <v>530</v>
      </c>
      <c r="D404" s="667" t="s">
        <v>3521</v>
      </c>
      <c r="E404" s="666" t="s">
        <v>536</v>
      </c>
      <c r="F404" s="667" t="s">
        <v>3523</v>
      </c>
      <c r="G404" s="666" t="s">
        <v>600</v>
      </c>
      <c r="H404" s="666" t="s">
        <v>1959</v>
      </c>
      <c r="I404" s="666" t="s">
        <v>1176</v>
      </c>
      <c r="J404" s="666" t="s">
        <v>1960</v>
      </c>
      <c r="K404" s="666"/>
      <c r="L404" s="668">
        <v>448.364666784912</v>
      </c>
      <c r="M404" s="668">
        <v>36</v>
      </c>
      <c r="N404" s="669">
        <v>16141.128004256832</v>
      </c>
    </row>
    <row r="405" spans="1:14" ht="14.4" customHeight="1" x14ac:dyDescent="0.3">
      <c r="A405" s="664" t="s">
        <v>520</v>
      </c>
      <c r="B405" s="665" t="s">
        <v>521</v>
      </c>
      <c r="C405" s="666" t="s">
        <v>530</v>
      </c>
      <c r="D405" s="667" t="s">
        <v>3521</v>
      </c>
      <c r="E405" s="666" t="s">
        <v>536</v>
      </c>
      <c r="F405" s="667" t="s">
        <v>3523</v>
      </c>
      <c r="G405" s="666" t="s">
        <v>600</v>
      </c>
      <c r="H405" s="666" t="s">
        <v>1961</v>
      </c>
      <c r="I405" s="666" t="s">
        <v>1176</v>
      </c>
      <c r="J405" s="666" t="s">
        <v>1962</v>
      </c>
      <c r="K405" s="666"/>
      <c r="L405" s="668">
        <v>799.06449494866126</v>
      </c>
      <c r="M405" s="668">
        <v>1</v>
      </c>
      <c r="N405" s="669">
        <v>799.06449494866126</v>
      </c>
    </row>
    <row r="406" spans="1:14" ht="14.4" customHeight="1" x14ac:dyDescent="0.3">
      <c r="A406" s="664" t="s">
        <v>520</v>
      </c>
      <c r="B406" s="665" t="s">
        <v>521</v>
      </c>
      <c r="C406" s="666" t="s">
        <v>530</v>
      </c>
      <c r="D406" s="667" t="s">
        <v>3521</v>
      </c>
      <c r="E406" s="666" t="s">
        <v>536</v>
      </c>
      <c r="F406" s="667" t="s">
        <v>3523</v>
      </c>
      <c r="G406" s="666" t="s">
        <v>600</v>
      </c>
      <c r="H406" s="666" t="s">
        <v>1963</v>
      </c>
      <c r="I406" s="666" t="s">
        <v>1176</v>
      </c>
      <c r="J406" s="666" t="s">
        <v>1964</v>
      </c>
      <c r="K406" s="666"/>
      <c r="L406" s="668">
        <v>191.26240828008679</v>
      </c>
      <c r="M406" s="668">
        <v>1</v>
      </c>
      <c r="N406" s="669">
        <v>191.26240828008679</v>
      </c>
    </row>
    <row r="407" spans="1:14" ht="14.4" customHeight="1" x14ac:dyDescent="0.3">
      <c r="A407" s="664" t="s">
        <v>520</v>
      </c>
      <c r="B407" s="665" t="s">
        <v>521</v>
      </c>
      <c r="C407" s="666" t="s">
        <v>530</v>
      </c>
      <c r="D407" s="667" t="s">
        <v>3521</v>
      </c>
      <c r="E407" s="666" t="s">
        <v>536</v>
      </c>
      <c r="F407" s="667" t="s">
        <v>3523</v>
      </c>
      <c r="G407" s="666" t="s">
        <v>600</v>
      </c>
      <c r="H407" s="666" t="s">
        <v>1965</v>
      </c>
      <c r="I407" s="666" t="s">
        <v>1966</v>
      </c>
      <c r="J407" s="666" t="s">
        <v>1967</v>
      </c>
      <c r="K407" s="666" t="s">
        <v>1968</v>
      </c>
      <c r="L407" s="668">
        <v>250.47333333333327</v>
      </c>
      <c r="M407" s="668">
        <v>3</v>
      </c>
      <c r="N407" s="669">
        <v>751.41999999999985</v>
      </c>
    </row>
    <row r="408" spans="1:14" ht="14.4" customHeight="1" x14ac:dyDescent="0.3">
      <c r="A408" s="664" t="s">
        <v>520</v>
      </c>
      <c r="B408" s="665" t="s">
        <v>521</v>
      </c>
      <c r="C408" s="666" t="s">
        <v>530</v>
      </c>
      <c r="D408" s="667" t="s">
        <v>3521</v>
      </c>
      <c r="E408" s="666" t="s">
        <v>536</v>
      </c>
      <c r="F408" s="667" t="s">
        <v>3523</v>
      </c>
      <c r="G408" s="666" t="s">
        <v>600</v>
      </c>
      <c r="H408" s="666" t="s">
        <v>1969</v>
      </c>
      <c r="I408" s="666" t="s">
        <v>1970</v>
      </c>
      <c r="J408" s="666" t="s">
        <v>1971</v>
      </c>
      <c r="K408" s="666" t="s">
        <v>1972</v>
      </c>
      <c r="L408" s="668">
        <v>49.1</v>
      </c>
      <c r="M408" s="668">
        <v>1</v>
      </c>
      <c r="N408" s="669">
        <v>49.1</v>
      </c>
    </row>
    <row r="409" spans="1:14" ht="14.4" customHeight="1" x14ac:dyDescent="0.3">
      <c r="A409" s="664" t="s">
        <v>520</v>
      </c>
      <c r="B409" s="665" t="s">
        <v>521</v>
      </c>
      <c r="C409" s="666" t="s">
        <v>530</v>
      </c>
      <c r="D409" s="667" t="s">
        <v>3521</v>
      </c>
      <c r="E409" s="666" t="s">
        <v>536</v>
      </c>
      <c r="F409" s="667" t="s">
        <v>3523</v>
      </c>
      <c r="G409" s="666" t="s">
        <v>600</v>
      </c>
      <c r="H409" s="666" t="s">
        <v>1973</v>
      </c>
      <c r="I409" s="666" t="s">
        <v>1176</v>
      </c>
      <c r="J409" s="666" t="s">
        <v>1974</v>
      </c>
      <c r="K409" s="666"/>
      <c r="L409" s="668">
        <v>57.245984601018357</v>
      </c>
      <c r="M409" s="668">
        <v>1</v>
      </c>
      <c r="N409" s="669">
        <v>57.245984601018357</v>
      </c>
    </row>
    <row r="410" spans="1:14" ht="14.4" customHeight="1" x14ac:dyDescent="0.3">
      <c r="A410" s="664" t="s">
        <v>520</v>
      </c>
      <c r="B410" s="665" t="s">
        <v>521</v>
      </c>
      <c r="C410" s="666" t="s">
        <v>530</v>
      </c>
      <c r="D410" s="667" t="s">
        <v>3521</v>
      </c>
      <c r="E410" s="666" t="s">
        <v>536</v>
      </c>
      <c r="F410" s="667" t="s">
        <v>3523</v>
      </c>
      <c r="G410" s="666" t="s">
        <v>600</v>
      </c>
      <c r="H410" s="666" t="s">
        <v>1975</v>
      </c>
      <c r="I410" s="666" t="s">
        <v>1176</v>
      </c>
      <c r="J410" s="666" t="s">
        <v>1976</v>
      </c>
      <c r="K410" s="666"/>
      <c r="L410" s="668">
        <v>306.48083909991863</v>
      </c>
      <c r="M410" s="668">
        <v>2</v>
      </c>
      <c r="N410" s="669">
        <v>612.96167819983725</v>
      </c>
    </row>
    <row r="411" spans="1:14" ht="14.4" customHeight="1" x14ac:dyDescent="0.3">
      <c r="A411" s="664" t="s">
        <v>520</v>
      </c>
      <c r="B411" s="665" t="s">
        <v>521</v>
      </c>
      <c r="C411" s="666" t="s">
        <v>530</v>
      </c>
      <c r="D411" s="667" t="s">
        <v>3521</v>
      </c>
      <c r="E411" s="666" t="s">
        <v>536</v>
      </c>
      <c r="F411" s="667" t="s">
        <v>3523</v>
      </c>
      <c r="G411" s="666" t="s">
        <v>600</v>
      </c>
      <c r="H411" s="666" t="s">
        <v>1977</v>
      </c>
      <c r="I411" s="666" t="s">
        <v>1176</v>
      </c>
      <c r="J411" s="666" t="s">
        <v>1978</v>
      </c>
      <c r="K411" s="666"/>
      <c r="L411" s="668">
        <v>125.1660092562754</v>
      </c>
      <c r="M411" s="668">
        <v>5</v>
      </c>
      <c r="N411" s="669">
        <v>625.83004628137701</v>
      </c>
    </row>
    <row r="412" spans="1:14" ht="14.4" customHeight="1" x14ac:dyDescent="0.3">
      <c r="A412" s="664" t="s">
        <v>520</v>
      </c>
      <c r="B412" s="665" t="s">
        <v>521</v>
      </c>
      <c r="C412" s="666" t="s">
        <v>530</v>
      </c>
      <c r="D412" s="667" t="s">
        <v>3521</v>
      </c>
      <c r="E412" s="666" t="s">
        <v>536</v>
      </c>
      <c r="F412" s="667" t="s">
        <v>3523</v>
      </c>
      <c r="G412" s="666" t="s">
        <v>600</v>
      </c>
      <c r="H412" s="666" t="s">
        <v>1979</v>
      </c>
      <c r="I412" s="666" t="s">
        <v>1980</v>
      </c>
      <c r="J412" s="666" t="s">
        <v>1342</v>
      </c>
      <c r="K412" s="666" t="s">
        <v>1981</v>
      </c>
      <c r="L412" s="668">
        <v>182.81999999999994</v>
      </c>
      <c r="M412" s="668">
        <v>1</v>
      </c>
      <c r="N412" s="669">
        <v>182.81999999999994</v>
      </c>
    </row>
    <row r="413" spans="1:14" ht="14.4" customHeight="1" x14ac:dyDescent="0.3">
      <c r="A413" s="664" t="s">
        <v>520</v>
      </c>
      <c r="B413" s="665" t="s">
        <v>521</v>
      </c>
      <c r="C413" s="666" t="s">
        <v>530</v>
      </c>
      <c r="D413" s="667" t="s">
        <v>3521</v>
      </c>
      <c r="E413" s="666" t="s">
        <v>536</v>
      </c>
      <c r="F413" s="667" t="s">
        <v>3523</v>
      </c>
      <c r="G413" s="666" t="s">
        <v>600</v>
      </c>
      <c r="H413" s="666" t="s">
        <v>1982</v>
      </c>
      <c r="I413" s="666" t="s">
        <v>1983</v>
      </c>
      <c r="J413" s="666" t="s">
        <v>1984</v>
      </c>
      <c r="K413" s="666" t="s">
        <v>1985</v>
      </c>
      <c r="L413" s="668">
        <v>226.65999999999991</v>
      </c>
      <c r="M413" s="668">
        <v>2</v>
      </c>
      <c r="N413" s="669">
        <v>453.31999999999982</v>
      </c>
    </row>
    <row r="414" spans="1:14" ht="14.4" customHeight="1" x14ac:dyDescent="0.3">
      <c r="A414" s="664" t="s">
        <v>520</v>
      </c>
      <c r="B414" s="665" t="s">
        <v>521</v>
      </c>
      <c r="C414" s="666" t="s">
        <v>530</v>
      </c>
      <c r="D414" s="667" t="s">
        <v>3521</v>
      </c>
      <c r="E414" s="666" t="s">
        <v>536</v>
      </c>
      <c r="F414" s="667" t="s">
        <v>3523</v>
      </c>
      <c r="G414" s="666" t="s">
        <v>600</v>
      </c>
      <c r="H414" s="666" t="s">
        <v>1986</v>
      </c>
      <c r="I414" s="666" t="s">
        <v>1176</v>
      </c>
      <c r="J414" s="666" t="s">
        <v>1987</v>
      </c>
      <c r="K414" s="666"/>
      <c r="L414" s="668">
        <v>518.1267714072427</v>
      </c>
      <c r="M414" s="668">
        <v>2</v>
      </c>
      <c r="N414" s="669">
        <v>1036.2535428144854</v>
      </c>
    </row>
    <row r="415" spans="1:14" ht="14.4" customHeight="1" x14ac:dyDescent="0.3">
      <c r="A415" s="664" t="s">
        <v>520</v>
      </c>
      <c r="B415" s="665" t="s">
        <v>521</v>
      </c>
      <c r="C415" s="666" t="s">
        <v>530</v>
      </c>
      <c r="D415" s="667" t="s">
        <v>3521</v>
      </c>
      <c r="E415" s="666" t="s">
        <v>536</v>
      </c>
      <c r="F415" s="667" t="s">
        <v>3523</v>
      </c>
      <c r="G415" s="666" t="s">
        <v>600</v>
      </c>
      <c r="H415" s="666" t="s">
        <v>1988</v>
      </c>
      <c r="I415" s="666" t="s">
        <v>1176</v>
      </c>
      <c r="J415" s="666" t="s">
        <v>1989</v>
      </c>
      <c r="K415" s="666"/>
      <c r="L415" s="668">
        <v>612.76530472001593</v>
      </c>
      <c r="M415" s="668">
        <v>1</v>
      </c>
      <c r="N415" s="669">
        <v>612.76530472001593</v>
      </c>
    </row>
    <row r="416" spans="1:14" ht="14.4" customHeight="1" x14ac:dyDescent="0.3">
      <c r="A416" s="664" t="s">
        <v>520</v>
      </c>
      <c r="B416" s="665" t="s">
        <v>521</v>
      </c>
      <c r="C416" s="666" t="s">
        <v>530</v>
      </c>
      <c r="D416" s="667" t="s">
        <v>3521</v>
      </c>
      <c r="E416" s="666" t="s">
        <v>536</v>
      </c>
      <c r="F416" s="667" t="s">
        <v>3523</v>
      </c>
      <c r="G416" s="666" t="s">
        <v>600</v>
      </c>
      <c r="H416" s="666" t="s">
        <v>1990</v>
      </c>
      <c r="I416" s="666" t="s">
        <v>1991</v>
      </c>
      <c r="J416" s="666" t="s">
        <v>1992</v>
      </c>
      <c r="K416" s="666" t="s">
        <v>1993</v>
      </c>
      <c r="L416" s="668">
        <v>157.6</v>
      </c>
      <c r="M416" s="668">
        <v>1</v>
      </c>
      <c r="N416" s="669">
        <v>157.6</v>
      </c>
    </row>
    <row r="417" spans="1:14" ht="14.4" customHeight="1" x14ac:dyDescent="0.3">
      <c r="A417" s="664" t="s">
        <v>520</v>
      </c>
      <c r="B417" s="665" t="s">
        <v>521</v>
      </c>
      <c r="C417" s="666" t="s">
        <v>530</v>
      </c>
      <c r="D417" s="667" t="s">
        <v>3521</v>
      </c>
      <c r="E417" s="666" t="s">
        <v>536</v>
      </c>
      <c r="F417" s="667" t="s">
        <v>3523</v>
      </c>
      <c r="G417" s="666" t="s">
        <v>600</v>
      </c>
      <c r="H417" s="666" t="s">
        <v>1994</v>
      </c>
      <c r="I417" s="666" t="s">
        <v>1995</v>
      </c>
      <c r="J417" s="666" t="s">
        <v>1996</v>
      </c>
      <c r="K417" s="666" t="s">
        <v>1997</v>
      </c>
      <c r="L417" s="668">
        <v>74.219999600934557</v>
      </c>
      <c r="M417" s="668">
        <v>8</v>
      </c>
      <c r="N417" s="669">
        <v>593.75999680747645</v>
      </c>
    </row>
    <row r="418" spans="1:14" ht="14.4" customHeight="1" x14ac:dyDescent="0.3">
      <c r="A418" s="664" t="s">
        <v>520</v>
      </c>
      <c r="B418" s="665" t="s">
        <v>521</v>
      </c>
      <c r="C418" s="666" t="s">
        <v>530</v>
      </c>
      <c r="D418" s="667" t="s">
        <v>3521</v>
      </c>
      <c r="E418" s="666" t="s">
        <v>536</v>
      </c>
      <c r="F418" s="667" t="s">
        <v>3523</v>
      </c>
      <c r="G418" s="666" t="s">
        <v>600</v>
      </c>
      <c r="H418" s="666" t="s">
        <v>1998</v>
      </c>
      <c r="I418" s="666" t="s">
        <v>1999</v>
      </c>
      <c r="J418" s="666" t="s">
        <v>2000</v>
      </c>
      <c r="K418" s="666" t="s">
        <v>2001</v>
      </c>
      <c r="L418" s="668">
        <v>28.839999999999989</v>
      </c>
      <c r="M418" s="668">
        <v>1</v>
      </c>
      <c r="N418" s="669">
        <v>28.839999999999989</v>
      </c>
    </row>
    <row r="419" spans="1:14" ht="14.4" customHeight="1" x14ac:dyDescent="0.3">
      <c r="A419" s="664" t="s">
        <v>520</v>
      </c>
      <c r="B419" s="665" t="s">
        <v>521</v>
      </c>
      <c r="C419" s="666" t="s">
        <v>530</v>
      </c>
      <c r="D419" s="667" t="s">
        <v>3521</v>
      </c>
      <c r="E419" s="666" t="s">
        <v>536</v>
      </c>
      <c r="F419" s="667" t="s">
        <v>3523</v>
      </c>
      <c r="G419" s="666" t="s">
        <v>600</v>
      </c>
      <c r="H419" s="666" t="s">
        <v>2002</v>
      </c>
      <c r="I419" s="666" t="s">
        <v>2002</v>
      </c>
      <c r="J419" s="666" t="s">
        <v>2003</v>
      </c>
      <c r="K419" s="666" t="s">
        <v>2004</v>
      </c>
      <c r="L419" s="668">
        <v>2251.09</v>
      </c>
      <c r="M419" s="668">
        <v>2</v>
      </c>
      <c r="N419" s="669">
        <v>4502.18</v>
      </c>
    </row>
    <row r="420" spans="1:14" ht="14.4" customHeight="1" x14ac:dyDescent="0.3">
      <c r="A420" s="664" t="s">
        <v>520</v>
      </c>
      <c r="B420" s="665" t="s">
        <v>521</v>
      </c>
      <c r="C420" s="666" t="s">
        <v>530</v>
      </c>
      <c r="D420" s="667" t="s">
        <v>3521</v>
      </c>
      <c r="E420" s="666" t="s">
        <v>536</v>
      </c>
      <c r="F420" s="667" t="s">
        <v>3523</v>
      </c>
      <c r="G420" s="666" t="s">
        <v>600</v>
      </c>
      <c r="H420" s="666" t="s">
        <v>2005</v>
      </c>
      <c r="I420" s="666" t="s">
        <v>1176</v>
      </c>
      <c r="J420" s="666" t="s">
        <v>2006</v>
      </c>
      <c r="K420" s="666"/>
      <c r="L420" s="668">
        <v>90.834000000000003</v>
      </c>
      <c r="M420" s="668">
        <v>1</v>
      </c>
      <c r="N420" s="669">
        <v>90.834000000000003</v>
      </c>
    </row>
    <row r="421" spans="1:14" ht="14.4" customHeight="1" x14ac:dyDescent="0.3">
      <c r="A421" s="664" t="s">
        <v>520</v>
      </c>
      <c r="B421" s="665" t="s">
        <v>521</v>
      </c>
      <c r="C421" s="666" t="s">
        <v>530</v>
      </c>
      <c r="D421" s="667" t="s">
        <v>3521</v>
      </c>
      <c r="E421" s="666" t="s">
        <v>536</v>
      </c>
      <c r="F421" s="667" t="s">
        <v>3523</v>
      </c>
      <c r="G421" s="666" t="s">
        <v>600</v>
      </c>
      <c r="H421" s="666" t="s">
        <v>2007</v>
      </c>
      <c r="I421" s="666" t="s">
        <v>2008</v>
      </c>
      <c r="J421" s="666" t="s">
        <v>2009</v>
      </c>
      <c r="K421" s="666" t="s">
        <v>2010</v>
      </c>
      <c r="L421" s="668">
        <v>55.189999999999976</v>
      </c>
      <c r="M421" s="668">
        <v>1</v>
      </c>
      <c r="N421" s="669">
        <v>55.189999999999976</v>
      </c>
    </row>
    <row r="422" spans="1:14" ht="14.4" customHeight="1" x14ac:dyDescent="0.3">
      <c r="A422" s="664" t="s">
        <v>520</v>
      </c>
      <c r="B422" s="665" t="s">
        <v>521</v>
      </c>
      <c r="C422" s="666" t="s">
        <v>530</v>
      </c>
      <c r="D422" s="667" t="s">
        <v>3521</v>
      </c>
      <c r="E422" s="666" t="s">
        <v>536</v>
      </c>
      <c r="F422" s="667" t="s">
        <v>3523</v>
      </c>
      <c r="G422" s="666" t="s">
        <v>600</v>
      </c>
      <c r="H422" s="666" t="s">
        <v>2011</v>
      </c>
      <c r="I422" s="666" t="s">
        <v>2012</v>
      </c>
      <c r="J422" s="666" t="s">
        <v>2013</v>
      </c>
      <c r="K422" s="666" t="s">
        <v>2014</v>
      </c>
      <c r="L422" s="668">
        <v>83.130000000000024</v>
      </c>
      <c r="M422" s="668">
        <v>5</v>
      </c>
      <c r="N422" s="669">
        <v>415.65000000000009</v>
      </c>
    </row>
    <row r="423" spans="1:14" ht="14.4" customHeight="1" x14ac:dyDescent="0.3">
      <c r="A423" s="664" t="s">
        <v>520</v>
      </c>
      <c r="B423" s="665" t="s">
        <v>521</v>
      </c>
      <c r="C423" s="666" t="s">
        <v>530</v>
      </c>
      <c r="D423" s="667" t="s">
        <v>3521</v>
      </c>
      <c r="E423" s="666" t="s">
        <v>536</v>
      </c>
      <c r="F423" s="667" t="s">
        <v>3523</v>
      </c>
      <c r="G423" s="666" t="s">
        <v>600</v>
      </c>
      <c r="H423" s="666" t="s">
        <v>2015</v>
      </c>
      <c r="I423" s="666" t="s">
        <v>2016</v>
      </c>
      <c r="J423" s="666" t="s">
        <v>2017</v>
      </c>
      <c r="K423" s="666" t="s">
        <v>1815</v>
      </c>
      <c r="L423" s="668">
        <v>46.54</v>
      </c>
      <c r="M423" s="668">
        <v>3</v>
      </c>
      <c r="N423" s="669">
        <v>139.62</v>
      </c>
    </row>
    <row r="424" spans="1:14" ht="14.4" customHeight="1" x14ac:dyDescent="0.3">
      <c r="A424" s="664" t="s">
        <v>520</v>
      </c>
      <c r="B424" s="665" t="s">
        <v>521</v>
      </c>
      <c r="C424" s="666" t="s">
        <v>530</v>
      </c>
      <c r="D424" s="667" t="s">
        <v>3521</v>
      </c>
      <c r="E424" s="666" t="s">
        <v>536</v>
      </c>
      <c r="F424" s="667" t="s">
        <v>3523</v>
      </c>
      <c r="G424" s="666" t="s">
        <v>600</v>
      </c>
      <c r="H424" s="666" t="s">
        <v>2018</v>
      </c>
      <c r="I424" s="666" t="s">
        <v>1176</v>
      </c>
      <c r="J424" s="666" t="s">
        <v>2019</v>
      </c>
      <c r="K424" s="666"/>
      <c r="L424" s="668">
        <v>369.87847868334893</v>
      </c>
      <c r="M424" s="668">
        <v>1</v>
      </c>
      <c r="N424" s="669">
        <v>369.87847868334893</v>
      </c>
    </row>
    <row r="425" spans="1:14" ht="14.4" customHeight="1" x14ac:dyDescent="0.3">
      <c r="A425" s="664" t="s">
        <v>520</v>
      </c>
      <c r="B425" s="665" t="s">
        <v>521</v>
      </c>
      <c r="C425" s="666" t="s">
        <v>530</v>
      </c>
      <c r="D425" s="667" t="s">
        <v>3521</v>
      </c>
      <c r="E425" s="666" t="s">
        <v>536</v>
      </c>
      <c r="F425" s="667" t="s">
        <v>3523</v>
      </c>
      <c r="G425" s="666" t="s">
        <v>600</v>
      </c>
      <c r="H425" s="666" t="s">
        <v>2020</v>
      </c>
      <c r="I425" s="666" t="s">
        <v>2021</v>
      </c>
      <c r="J425" s="666" t="s">
        <v>2022</v>
      </c>
      <c r="K425" s="666" t="s">
        <v>2023</v>
      </c>
      <c r="L425" s="668">
        <v>39.549999999999997</v>
      </c>
      <c r="M425" s="668">
        <v>2</v>
      </c>
      <c r="N425" s="669">
        <v>79.099999999999994</v>
      </c>
    </row>
    <row r="426" spans="1:14" ht="14.4" customHeight="1" x14ac:dyDescent="0.3">
      <c r="A426" s="664" t="s">
        <v>520</v>
      </c>
      <c r="B426" s="665" t="s">
        <v>521</v>
      </c>
      <c r="C426" s="666" t="s">
        <v>530</v>
      </c>
      <c r="D426" s="667" t="s">
        <v>3521</v>
      </c>
      <c r="E426" s="666" t="s">
        <v>536</v>
      </c>
      <c r="F426" s="667" t="s">
        <v>3523</v>
      </c>
      <c r="G426" s="666" t="s">
        <v>600</v>
      </c>
      <c r="H426" s="666" t="s">
        <v>2024</v>
      </c>
      <c r="I426" s="666" t="s">
        <v>2025</v>
      </c>
      <c r="J426" s="666" t="s">
        <v>2026</v>
      </c>
      <c r="K426" s="666" t="s">
        <v>1231</v>
      </c>
      <c r="L426" s="668">
        <v>57.02</v>
      </c>
      <c r="M426" s="668">
        <v>1</v>
      </c>
      <c r="N426" s="669">
        <v>57.02</v>
      </c>
    </row>
    <row r="427" spans="1:14" ht="14.4" customHeight="1" x14ac:dyDescent="0.3">
      <c r="A427" s="664" t="s">
        <v>520</v>
      </c>
      <c r="B427" s="665" t="s">
        <v>521</v>
      </c>
      <c r="C427" s="666" t="s">
        <v>530</v>
      </c>
      <c r="D427" s="667" t="s">
        <v>3521</v>
      </c>
      <c r="E427" s="666" t="s">
        <v>536</v>
      </c>
      <c r="F427" s="667" t="s">
        <v>3523</v>
      </c>
      <c r="G427" s="666" t="s">
        <v>600</v>
      </c>
      <c r="H427" s="666" t="s">
        <v>2027</v>
      </c>
      <c r="I427" s="666" t="s">
        <v>2028</v>
      </c>
      <c r="J427" s="666" t="s">
        <v>2029</v>
      </c>
      <c r="K427" s="666" t="s">
        <v>2030</v>
      </c>
      <c r="L427" s="668">
        <v>74.610000000000014</v>
      </c>
      <c r="M427" s="668">
        <v>3</v>
      </c>
      <c r="N427" s="669">
        <v>223.83000000000004</v>
      </c>
    </row>
    <row r="428" spans="1:14" ht="14.4" customHeight="1" x14ac:dyDescent="0.3">
      <c r="A428" s="664" t="s">
        <v>520</v>
      </c>
      <c r="B428" s="665" t="s">
        <v>521</v>
      </c>
      <c r="C428" s="666" t="s">
        <v>530</v>
      </c>
      <c r="D428" s="667" t="s">
        <v>3521</v>
      </c>
      <c r="E428" s="666" t="s">
        <v>536</v>
      </c>
      <c r="F428" s="667" t="s">
        <v>3523</v>
      </c>
      <c r="G428" s="666" t="s">
        <v>600</v>
      </c>
      <c r="H428" s="666" t="s">
        <v>2031</v>
      </c>
      <c r="I428" s="666" t="s">
        <v>2032</v>
      </c>
      <c r="J428" s="666" t="s">
        <v>2033</v>
      </c>
      <c r="K428" s="666" t="s">
        <v>2034</v>
      </c>
      <c r="L428" s="668">
        <v>3548.5772606803716</v>
      </c>
      <c r="M428" s="668">
        <v>1</v>
      </c>
      <c r="N428" s="669">
        <v>3548.5772606803716</v>
      </c>
    </row>
    <row r="429" spans="1:14" ht="14.4" customHeight="1" x14ac:dyDescent="0.3">
      <c r="A429" s="664" t="s">
        <v>520</v>
      </c>
      <c r="B429" s="665" t="s">
        <v>521</v>
      </c>
      <c r="C429" s="666" t="s">
        <v>530</v>
      </c>
      <c r="D429" s="667" t="s">
        <v>3521</v>
      </c>
      <c r="E429" s="666" t="s">
        <v>536</v>
      </c>
      <c r="F429" s="667" t="s">
        <v>3523</v>
      </c>
      <c r="G429" s="666" t="s">
        <v>600</v>
      </c>
      <c r="H429" s="666" t="s">
        <v>2035</v>
      </c>
      <c r="I429" s="666" t="s">
        <v>2036</v>
      </c>
      <c r="J429" s="666" t="s">
        <v>2037</v>
      </c>
      <c r="K429" s="666" t="s">
        <v>2038</v>
      </c>
      <c r="L429" s="668">
        <v>79.601666666666645</v>
      </c>
      <c r="M429" s="668">
        <v>12</v>
      </c>
      <c r="N429" s="669">
        <v>955.2199999999998</v>
      </c>
    </row>
    <row r="430" spans="1:14" ht="14.4" customHeight="1" x14ac:dyDescent="0.3">
      <c r="A430" s="664" t="s">
        <v>520</v>
      </c>
      <c r="B430" s="665" t="s">
        <v>521</v>
      </c>
      <c r="C430" s="666" t="s">
        <v>530</v>
      </c>
      <c r="D430" s="667" t="s">
        <v>3521</v>
      </c>
      <c r="E430" s="666" t="s">
        <v>536</v>
      </c>
      <c r="F430" s="667" t="s">
        <v>3523</v>
      </c>
      <c r="G430" s="666" t="s">
        <v>600</v>
      </c>
      <c r="H430" s="666" t="s">
        <v>2039</v>
      </c>
      <c r="I430" s="666" t="s">
        <v>1176</v>
      </c>
      <c r="J430" s="666" t="s">
        <v>2040</v>
      </c>
      <c r="K430" s="666"/>
      <c r="L430" s="668">
        <v>179.95</v>
      </c>
      <c r="M430" s="668">
        <v>1</v>
      </c>
      <c r="N430" s="669">
        <v>179.95</v>
      </c>
    </row>
    <row r="431" spans="1:14" ht="14.4" customHeight="1" x14ac:dyDescent="0.3">
      <c r="A431" s="664" t="s">
        <v>520</v>
      </c>
      <c r="B431" s="665" t="s">
        <v>521</v>
      </c>
      <c r="C431" s="666" t="s">
        <v>530</v>
      </c>
      <c r="D431" s="667" t="s">
        <v>3521</v>
      </c>
      <c r="E431" s="666" t="s">
        <v>536</v>
      </c>
      <c r="F431" s="667" t="s">
        <v>3523</v>
      </c>
      <c r="G431" s="666" t="s">
        <v>600</v>
      </c>
      <c r="H431" s="666" t="s">
        <v>2041</v>
      </c>
      <c r="I431" s="666" t="s">
        <v>1176</v>
      </c>
      <c r="J431" s="666" t="s">
        <v>2042</v>
      </c>
      <c r="K431" s="666"/>
      <c r="L431" s="668">
        <v>170.65999999999997</v>
      </c>
      <c r="M431" s="668">
        <v>2</v>
      </c>
      <c r="N431" s="669">
        <v>341.31999999999994</v>
      </c>
    </row>
    <row r="432" spans="1:14" ht="14.4" customHeight="1" x14ac:dyDescent="0.3">
      <c r="A432" s="664" t="s">
        <v>520</v>
      </c>
      <c r="B432" s="665" t="s">
        <v>521</v>
      </c>
      <c r="C432" s="666" t="s">
        <v>530</v>
      </c>
      <c r="D432" s="667" t="s">
        <v>3521</v>
      </c>
      <c r="E432" s="666" t="s">
        <v>536</v>
      </c>
      <c r="F432" s="667" t="s">
        <v>3523</v>
      </c>
      <c r="G432" s="666" t="s">
        <v>600</v>
      </c>
      <c r="H432" s="666" t="s">
        <v>2043</v>
      </c>
      <c r="I432" s="666" t="s">
        <v>1176</v>
      </c>
      <c r="J432" s="666" t="s">
        <v>2044</v>
      </c>
      <c r="K432" s="666"/>
      <c r="L432" s="668">
        <v>296.46999999999997</v>
      </c>
      <c r="M432" s="668">
        <v>6</v>
      </c>
      <c r="N432" s="669">
        <v>1778.82</v>
      </c>
    </row>
    <row r="433" spans="1:14" ht="14.4" customHeight="1" x14ac:dyDescent="0.3">
      <c r="A433" s="664" t="s">
        <v>520</v>
      </c>
      <c r="B433" s="665" t="s">
        <v>521</v>
      </c>
      <c r="C433" s="666" t="s">
        <v>530</v>
      </c>
      <c r="D433" s="667" t="s">
        <v>3521</v>
      </c>
      <c r="E433" s="666" t="s">
        <v>536</v>
      </c>
      <c r="F433" s="667" t="s">
        <v>3523</v>
      </c>
      <c r="G433" s="666" t="s">
        <v>600</v>
      </c>
      <c r="H433" s="666" t="s">
        <v>2045</v>
      </c>
      <c r="I433" s="666" t="s">
        <v>2046</v>
      </c>
      <c r="J433" s="666" t="s">
        <v>1608</v>
      </c>
      <c r="K433" s="666" t="s">
        <v>747</v>
      </c>
      <c r="L433" s="668">
        <v>156.36500000000007</v>
      </c>
      <c r="M433" s="668">
        <v>2</v>
      </c>
      <c r="N433" s="669">
        <v>312.73000000000013</v>
      </c>
    </row>
    <row r="434" spans="1:14" ht="14.4" customHeight="1" x14ac:dyDescent="0.3">
      <c r="A434" s="664" t="s">
        <v>520</v>
      </c>
      <c r="B434" s="665" t="s">
        <v>521</v>
      </c>
      <c r="C434" s="666" t="s">
        <v>530</v>
      </c>
      <c r="D434" s="667" t="s">
        <v>3521</v>
      </c>
      <c r="E434" s="666" t="s">
        <v>536</v>
      </c>
      <c r="F434" s="667" t="s">
        <v>3523</v>
      </c>
      <c r="G434" s="666" t="s">
        <v>600</v>
      </c>
      <c r="H434" s="666" t="s">
        <v>2047</v>
      </c>
      <c r="I434" s="666" t="s">
        <v>2048</v>
      </c>
      <c r="J434" s="666" t="s">
        <v>2049</v>
      </c>
      <c r="K434" s="666" t="s">
        <v>2050</v>
      </c>
      <c r="L434" s="668">
        <v>123.57000000000001</v>
      </c>
      <c r="M434" s="668">
        <v>2</v>
      </c>
      <c r="N434" s="669">
        <v>247.14000000000001</v>
      </c>
    </row>
    <row r="435" spans="1:14" ht="14.4" customHeight="1" x14ac:dyDescent="0.3">
      <c r="A435" s="664" t="s">
        <v>520</v>
      </c>
      <c r="B435" s="665" t="s">
        <v>521</v>
      </c>
      <c r="C435" s="666" t="s">
        <v>530</v>
      </c>
      <c r="D435" s="667" t="s">
        <v>3521</v>
      </c>
      <c r="E435" s="666" t="s">
        <v>536</v>
      </c>
      <c r="F435" s="667" t="s">
        <v>3523</v>
      </c>
      <c r="G435" s="666" t="s">
        <v>600</v>
      </c>
      <c r="H435" s="666" t="s">
        <v>2051</v>
      </c>
      <c r="I435" s="666" t="s">
        <v>1176</v>
      </c>
      <c r="J435" s="666" t="s">
        <v>2052</v>
      </c>
      <c r="K435" s="666"/>
      <c r="L435" s="668">
        <v>186.66223923412463</v>
      </c>
      <c r="M435" s="668">
        <v>1</v>
      </c>
      <c r="N435" s="669">
        <v>186.66223923412463</v>
      </c>
    </row>
    <row r="436" spans="1:14" ht="14.4" customHeight="1" x14ac:dyDescent="0.3">
      <c r="A436" s="664" t="s">
        <v>520</v>
      </c>
      <c r="B436" s="665" t="s">
        <v>521</v>
      </c>
      <c r="C436" s="666" t="s">
        <v>530</v>
      </c>
      <c r="D436" s="667" t="s">
        <v>3521</v>
      </c>
      <c r="E436" s="666" t="s">
        <v>536</v>
      </c>
      <c r="F436" s="667" t="s">
        <v>3523</v>
      </c>
      <c r="G436" s="666" t="s">
        <v>600</v>
      </c>
      <c r="H436" s="666" t="s">
        <v>2053</v>
      </c>
      <c r="I436" s="666" t="s">
        <v>2054</v>
      </c>
      <c r="J436" s="666" t="s">
        <v>2055</v>
      </c>
      <c r="K436" s="666" t="s">
        <v>2056</v>
      </c>
      <c r="L436" s="668">
        <v>123.81000000000003</v>
      </c>
      <c r="M436" s="668">
        <v>1</v>
      </c>
      <c r="N436" s="669">
        <v>123.81000000000003</v>
      </c>
    </row>
    <row r="437" spans="1:14" ht="14.4" customHeight="1" x14ac:dyDescent="0.3">
      <c r="A437" s="664" t="s">
        <v>520</v>
      </c>
      <c r="B437" s="665" t="s">
        <v>521</v>
      </c>
      <c r="C437" s="666" t="s">
        <v>530</v>
      </c>
      <c r="D437" s="667" t="s">
        <v>3521</v>
      </c>
      <c r="E437" s="666" t="s">
        <v>536</v>
      </c>
      <c r="F437" s="667" t="s">
        <v>3523</v>
      </c>
      <c r="G437" s="666" t="s">
        <v>600</v>
      </c>
      <c r="H437" s="666" t="s">
        <v>2057</v>
      </c>
      <c r="I437" s="666" t="s">
        <v>1176</v>
      </c>
      <c r="J437" s="666" t="s">
        <v>2058</v>
      </c>
      <c r="K437" s="666"/>
      <c r="L437" s="668">
        <v>117.14720590242057</v>
      </c>
      <c r="M437" s="668">
        <v>3</v>
      </c>
      <c r="N437" s="669">
        <v>351.44161770726168</v>
      </c>
    </row>
    <row r="438" spans="1:14" ht="14.4" customHeight="1" x14ac:dyDescent="0.3">
      <c r="A438" s="664" t="s">
        <v>520</v>
      </c>
      <c r="B438" s="665" t="s">
        <v>521</v>
      </c>
      <c r="C438" s="666" t="s">
        <v>530</v>
      </c>
      <c r="D438" s="667" t="s">
        <v>3521</v>
      </c>
      <c r="E438" s="666" t="s">
        <v>536</v>
      </c>
      <c r="F438" s="667" t="s">
        <v>3523</v>
      </c>
      <c r="G438" s="666" t="s">
        <v>600</v>
      </c>
      <c r="H438" s="666" t="s">
        <v>2059</v>
      </c>
      <c r="I438" s="666" t="s">
        <v>2060</v>
      </c>
      <c r="J438" s="666" t="s">
        <v>2061</v>
      </c>
      <c r="K438" s="666" t="s">
        <v>2062</v>
      </c>
      <c r="L438" s="668">
        <v>50.159931118140079</v>
      </c>
      <c r="M438" s="668">
        <v>5</v>
      </c>
      <c r="N438" s="669">
        <v>250.79965559070041</v>
      </c>
    </row>
    <row r="439" spans="1:14" ht="14.4" customHeight="1" x14ac:dyDescent="0.3">
      <c r="A439" s="664" t="s">
        <v>520</v>
      </c>
      <c r="B439" s="665" t="s">
        <v>521</v>
      </c>
      <c r="C439" s="666" t="s">
        <v>530</v>
      </c>
      <c r="D439" s="667" t="s">
        <v>3521</v>
      </c>
      <c r="E439" s="666" t="s">
        <v>536</v>
      </c>
      <c r="F439" s="667" t="s">
        <v>3523</v>
      </c>
      <c r="G439" s="666" t="s">
        <v>600</v>
      </c>
      <c r="H439" s="666" t="s">
        <v>2063</v>
      </c>
      <c r="I439" s="666" t="s">
        <v>2064</v>
      </c>
      <c r="J439" s="666" t="s">
        <v>2065</v>
      </c>
      <c r="K439" s="666" t="s">
        <v>2066</v>
      </c>
      <c r="L439" s="668">
        <v>104.99999774174755</v>
      </c>
      <c r="M439" s="668">
        <v>2</v>
      </c>
      <c r="N439" s="669">
        <v>209.9999954834951</v>
      </c>
    </row>
    <row r="440" spans="1:14" ht="14.4" customHeight="1" x14ac:dyDescent="0.3">
      <c r="A440" s="664" t="s">
        <v>520</v>
      </c>
      <c r="B440" s="665" t="s">
        <v>521</v>
      </c>
      <c r="C440" s="666" t="s">
        <v>530</v>
      </c>
      <c r="D440" s="667" t="s">
        <v>3521</v>
      </c>
      <c r="E440" s="666" t="s">
        <v>536</v>
      </c>
      <c r="F440" s="667" t="s">
        <v>3523</v>
      </c>
      <c r="G440" s="666" t="s">
        <v>600</v>
      </c>
      <c r="H440" s="666" t="s">
        <v>2067</v>
      </c>
      <c r="I440" s="666" t="s">
        <v>1176</v>
      </c>
      <c r="J440" s="666" t="s">
        <v>2068</v>
      </c>
      <c r="K440" s="666"/>
      <c r="L440" s="668">
        <v>447.97999999999996</v>
      </c>
      <c r="M440" s="668">
        <v>1</v>
      </c>
      <c r="N440" s="669">
        <v>447.97999999999996</v>
      </c>
    </row>
    <row r="441" spans="1:14" ht="14.4" customHeight="1" x14ac:dyDescent="0.3">
      <c r="A441" s="664" t="s">
        <v>520</v>
      </c>
      <c r="B441" s="665" t="s">
        <v>521</v>
      </c>
      <c r="C441" s="666" t="s">
        <v>530</v>
      </c>
      <c r="D441" s="667" t="s">
        <v>3521</v>
      </c>
      <c r="E441" s="666" t="s">
        <v>536</v>
      </c>
      <c r="F441" s="667" t="s">
        <v>3523</v>
      </c>
      <c r="G441" s="666" t="s">
        <v>600</v>
      </c>
      <c r="H441" s="666" t="s">
        <v>2069</v>
      </c>
      <c r="I441" s="666" t="s">
        <v>1176</v>
      </c>
      <c r="J441" s="666" t="s">
        <v>2070</v>
      </c>
      <c r="K441" s="666" t="s">
        <v>2071</v>
      </c>
      <c r="L441" s="668">
        <v>221.1525636593563</v>
      </c>
      <c r="M441" s="668">
        <v>1</v>
      </c>
      <c r="N441" s="669">
        <v>221.1525636593563</v>
      </c>
    </row>
    <row r="442" spans="1:14" ht="14.4" customHeight="1" x14ac:dyDescent="0.3">
      <c r="A442" s="664" t="s">
        <v>520</v>
      </c>
      <c r="B442" s="665" t="s">
        <v>521</v>
      </c>
      <c r="C442" s="666" t="s">
        <v>530</v>
      </c>
      <c r="D442" s="667" t="s">
        <v>3521</v>
      </c>
      <c r="E442" s="666" t="s">
        <v>536</v>
      </c>
      <c r="F442" s="667" t="s">
        <v>3523</v>
      </c>
      <c r="G442" s="666" t="s">
        <v>600</v>
      </c>
      <c r="H442" s="666" t="s">
        <v>2072</v>
      </c>
      <c r="I442" s="666" t="s">
        <v>1176</v>
      </c>
      <c r="J442" s="666" t="s">
        <v>2073</v>
      </c>
      <c r="K442" s="666"/>
      <c r="L442" s="668">
        <v>93.705028156354118</v>
      </c>
      <c r="M442" s="668">
        <v>1</v>
      </c>
      <c r="N442" s="669">
        <v>93.705028156354118</v>
      </c>
    </row>
    <row r="443" spans="1:14" ht="14.4" customHeight="1" x14ac:dyDescent="0.3">
      <c r="A443" s="664" t="s">
        <v>520</v>
      </c>
      <c r="B443" s="665" t="s">
        <v>521</v>
      </c>
      <c r="C443" s="666" t="s">
        <v>530</v>
      </c>
      <c r="D443" s="667" t="s">
        <v>3521</v>
      </c>
      <c r="E443" s="666" t="s">
        <v>536</v>
      </c>
      <c r="F443" s="667" t="s">
        <v>3523</v>
      </c>
      <c r="G443" s="666" t="s">
        <v>600</v>
      </c>
      <c r="H443" s="666" t="s">
        <v>2074</v>
      </c>
      <c r="I443" s="666" t="s">
        <v>2075</v>
      </c>
      <c r="J443" s="666" t="s">
        <v>2076</v>
      </c>
      <c r="K443" s="666" t="s">
        <v>599</v>
      </c>
      <c r="L443" s="668">
        <v>58.310000000000031</v>
      </c>
      <c r="M443" s="668">
        <v>1</v>
      </c>
      <c r="N443" s="669">
        <v>58.310000000000031</v>
      </c>
    </row>
    <row r="444" spans="1:14" ht="14.4" customHeight="1" x14ac:dyDescent="0.3">
      <c r="A444" s="664" t="s">
        <v>520</v>
      </c>
      <c r="B444" s="665" t="s">
        <v>521</v>
      </c>
      <c r="C444" s="666" t="s">
        <v>530</v>
      </c>
      <c r="D444" s="667" t="s">
        <v>3521</v>
      </c>
      <c r="E444" s="666" t="s">
        <v>536</v>
      </c>
      <c r="F444" s="667" t="s">
        <v>3523</v>
      </c>
      <c r="G444" s="666" t="s">
        <v>600</v>
      </c>
      <c r="H444" s="666" t="s">
        <v>2077</v>
      </c>
      <c r="I444" s="666" t="s">
        <v>1176</v>
      </c>
      <c r="J444" s="666" t="s">
        <v>2078</v>
      </c>
      <c r="K444" s="666"/>
      <c r="L444" s="668">
        <v>88.21</v>
      </c>
      <c r="M444" s="668">
        <v>2</v>
      </c>
      <c r="N444" s="669">
        <v>176.42</v>
      </c>
    </row>
    <row r="445" spans="1:14" ht="14.4" customHeight="1" x14ac:dyDescent="0.3">
      <c r="A445" s="664" t="s">
        <v>520</v>
      </c>
      <c r="B445" s="665" t="s">
        <v>521</v>
      </c>
      <c r="C445" s="666" t="s">
        <v>530</v>
      </c>
      <c r="D445" s="667" t="s">
        <v>3521</v>
      </c>
      <c r="E445" s="666" t="s">
        <v>536</v>
      </c>
      <c r="F445" s="667" t="s">
        <v>3523</v>
      </c>
      <c r="G445" s="666" t="s">
        <v>600</v>
      </c>
      <c r="H445" s="666" t="s">
        <v>2079</v>
      </c>
      <c r="I445" s="666" t="s">
        <v>1176</v>
      </c>
      <c r="J445" s="666" t="s">
        <v>2080</v>
      </c>
      <c r="K445" s="666"/>
      <c r="L445" s="668">
        <v>64.541921651538914</v>
      </c>
      <c r="M445" s="668">
        <v>4</v>
      </c>
      <c r="N445" s="669">
        <v>258.16768660615566</v>
      </c>
    </row>
    <row r="446" spans="1:14" ht="14.4" customHeight="1" x14ac:dyDescent="0.3">
      <c r="A446" s="664" t="s">
        <v>520</v>
      </c>
      <c r="B446" s="665" t="s">
        <v>521</v>
      </c>
      <c r="C446" s="666" t="s">
        <v>530</v>
      </c>
      <c r="D446" s="667" t="s">
        <v>3521</v>
      </c>
      <c r="E446" s="666" t="s">
        <v>536</v>
      </c>
      <c r="F446" s="667" t="s">
        <v>3523</v>
      </c>
      <c r="G446" s="666" t="s">
        <v>600</v>
      </c>
      <c r="H446" s="666" t="s">
        <v>2081</v>
      </c>
      <c r="I446" s="666" t="s">
        <v>2082</v>
      </c>
      <c r="J446" s="666" t="s">
        <v>2083</v>
      </c>
      <c r="K446" s="666" t="s">
        <v>2084</v>
      </c>
      <c r="L446" s="668">
        <v>366.47666666666669</v>
      </c>
      <c r="M446" s="668">
        <v>1</v>
      </c>
      <c r="N446" s="669">
        <v>366.47666666666669</v>
      </c>
    </row>
    <row r="447" spans="1:14" ht="14.4" customHeight="1" x14ac:dyDescent="0.3">
      <c r="A447" s="664" t="s">
        <v>520</v>
      </c>
      <c r="B447" s="665" t="s">
        <v>521</v>
      </c>
      <c r="C447" s="666" t="s">
        <v>530</v>
      </c>
      <c r="D447" s="667" t="s">
        <v>3521</v>
      </c>
      <c r="E447" s="666" t="s">
        <v>536</v>
      </c>
      <c r="F447" s="667" t="s">
        <v>3523</v>
      </c>
      <c r="G447" s="666" t="s">
        <v>600</v>
      </c>
      <c r="H447" s="666" t="s">
        <v>2085</v>
      </c>
      <c r="I447" s="666" t="s">
        <v>2086</v>
      </c>
      <c r="J447" s="666" t="s">
        <v>2087</v>
      </c>
      <c r="K447" s="666" t="s">
        <v>2088</v>
      </c>
      <c r="L447" s="668">
        <v>173.95000000000002</v>
      </c>
      <c r="M447" s="668">
        <v>6</v>
      </c>
      <c r="N447" s="669">
        <v>1043.7</v>
      </c>
    </row>
    <row r="448" spans="1:14" ht="14.4" customHeight="1" x14ac:dyDescent="0.3">
      <c r="A448" s="664" t="s">
        <v>520</v>
      </c>
      <c r="B448" s="665" t="s">
        <v>521</v>
      </c>
      <c r="C448" s="666" t="s">
        <v>530</v>
      </c>
      <c r="D448" s="667" t="s">
        <v>3521</v>
      </c>
      <c r="E448" s="666" t="s">
        <v>536</v>
      </c>
      <c r="F448" s="667" t="s">
        <v>3523</v>
      </c>
      <c r="G448" s="666" t="s">
        <v>600</v>
      </c>
      <c r="H448" s="666" t="s">
        <v>2089</v>
      </c>
      <c r="I448" s="666" t="s">
        <v>2090</v>
      </c>
      <c r="J448" s="666" t="s">
        <v>2091</v>
      </c>
      <c r="K448" s="666" t="s">
        <v>2092</v>
      </c>
      <c r="L448" s="668">
        <v>306.77167369986148</v>
      </c>
      <c r="M448" s="668">
        <v>2</v>
      </c>
      <c r="N448" s="669">
        <v>613.54334739972296</v>
      </c>
    </row>
    <row r="449" spans="1:14" ht="14.4" customHeight="1" x14ac:dyDescent="0.3">
      <c r="A449" s="664" t="s">
        <v>520</v>
      </c>
      <c r="B449" s="665" t="s">
        <v>521</v>
      </c>
      <c r="C449" s="666" t="s">
        <v>530</v>
      </c>
      <c r="D449" s="667" t="s">
        <v>3521</v>
      </c>
      <c r="E449" s="666" t="s">
        <v>536</v>
      </c>
      <c r="F449" s="667" t="s">
        <v>3523</v>
      </c>
      <c r="G449" s="666" t="s">
        <v>600</v>
      </c>
      <c r="H449" s="666" t="s">
        <v>2093</v>
      </c>
      <c r="I449" s="666" t="s">
        <v>1176</v>
      </c>
      <c r="J449" s="666" t="s">
        <v>2094</v>
      </c>
      <c r="K449" s="666"/>
      <c r="L449" s="668">
        <v>189.22129029808764</v>
      </c>
      <c r="M449" s="668">
        <v>1</v>
      </c>
      <c r="N449" s="669">
        <v>189.22129029808764</v>
      </c>
    </row>
    <row r="450" spans="1:14" ht="14.4" customHeight="1" x14ac:dyDescent="0.3">
      <c r="A450" s="664" t="s">
        <v>520</v>
      </c>
      <c r="B450" s="665" t="s">
        <v>521</v>
      </c>
      <c r="C450" s="666" t="s">
        <v>530</v>
      </c>
      <c r="D450" s="667" t="s">
        <v>3521</v>
      </c>
      <c r="E450" s="666" t="s">
        <v>536</v>
      </c>
      <c r="F450" s="667" t="s">
        <v>3523</v>
      </c>
      <c r="G450" s="666" t="s">
        <v>600</v>
      </c>
      <c r="H450" s="666" t="s">
        <v>2095</v>
      </c>
      <c r="I450" s="666" t="s">
        <v>2096</v>
      </c>
      <c r="J450" s="666" t="s">
        <v>817</v>
      </c>
      <c r="K450" s="666" t="s">
        <v>2097</v>
      </c>
      <c r="L450" s="668">
        <v>170.08101830541915</v>
      </c>
      <c r="M450" s="668">
        <v>9</v>
      </c>
      <c r="N450" s="669">
        <v>1530.7291647487723</v>
      </c>
    </row>
    <row r="451" spans="1:14" ht="14.4" customHeight="1" x14ac:dyDescent="0.3">
      <c r="A451" s="664" t="s">
        <v>520</v>
      </c>
      <c r="B451" s="665" t="s">
        <v>521</v>
      </c>
      <c r="C451" s="666" t="s">
        <v>530</v>
      </c>
      <c r="D451" s="667" t="s">
        <v>3521</v>
      </c>
      <c r="E451" s="666" t="s">
        <v>536</v>
      </c>
      <c r="F451" s="667" t="s">
        <v>3523</v>
      </c>
      <c r="G451" s="666" t="s">
        <v>600</v>
      </c>
      <c r="H451" s="666" t="s">
        <v>2098</v>
      </c>
      <c r="I451" s="666" t="s">
        <v>2099</v>
      </c>
      <c r="J451" s="666" t="s">
        <v>2100</v>
      </c>
      <c r="K451" s="666" t="s">
        <v>2101</v>
      </c>
      <c r="L451" s="668">
        <v>107.53999999999999</v>
      </c>
      <c r="M451" s="668">
        <v>1</v>
      </c>
      <c r="N451" s="669">
        <v>107.53999999999999</v>
      </c>
    </row>
    <row r="452" spans="1:14" ht="14.4" customHeight="1" x14ac:dyDescent="0.3">
      <c r="A452" s="664" t="s">
        <v>520</v>
      </c>
      <c r="B452" s="665" t="s">
        <v>521</v>
      </c>
      <c r="C452" s="666" t="s">
        <v>530</v>
      </c>
      <c r="D452" s="667" t="s">
        <v>3521</v>
      </c>
      <c r="E452" s="666" t="s">
        <v>536</v>
      </c>
      <c r="F452" s="667" t="s">
        <v>3523</v>
      </c>
      <c r="G452" s="666" t="s">
        <v>600</v>
      </c>
      <c r="H452" s="666" t="s">
        <v>2102</v>
      </c>
      <c r="I452" s="666" t="s">
        <v>2102</v>
      </c>
      <c r="J452" s="666" t="s">
        <v>2103</v>
      </c>
      <c r="K452" s="666" t="s">
        <v>2104</v>
      </c>
      <c r="L452" s="668">
        <v>74.889794400174765</v>
      </c>
      <c r="M452" s="668">
        <v>2</v>
      </c>
      <c r="N452" s="669">
        <v>149.77958880034953</v>
      </c>
    </row>
    <row r="453" spans="1:14" ht="14.4" customHeight="1" x14ac:dyDescent="0.3">
      <c r="A453" s="664" t="s">
        <v>520</v>
      </c>
      <c r="B453" s="665" t="s">
        <v>521</v>
      </c>
      <c r="C453" s="666" t="s">
        <v>530</v>
      </c>
      <c r="D453" s="667" t="s">
        <v>3521</v>
      </c>
      <c r="E453" s="666" t="s">
        <v>536</v>
      </c>
      <c r="F453" s="667" t="s">
        <v>3523</v>
      </c>
      <c r="G453" s="666" t="s">
        <v>600</v>
      </c>
      <c r="H453" s="666" t="s">
        <v>2105</v>
      </c>
      <c r="I453" s="666" t="s">
        <v>2106</v>
      </c>
      <c r="J453" s="666" t="s">
        <v>746</v>
      </c>
      <c r="K453" s="666" t="s">
        <v>1467</v>
      </c>
      <c r="L453" s="668">
        <v>145.75</v>
      </c>
      <c r="M453" s="668">
        <v>3</v>
      </c>
      <c r="N453" s="669">
        <v>437.25</v>
      </c>
    </row>
    <row r="454" spans="1:14" ht="14.4" customHeight="1" x14ac:dyDescent="0.3">
      <c r="A454" s="664" t="s">
        <v>520</v>
      </c>
      <c r="B454" s="665" t="s">
        <v>521</v>
      </c>
      <c r="C454" s="666" t="s">
        <v>530</v>
      </c>
      <c r="D454" s="667" t="s">
        <v>3521</v>
      </c>
      <c r="E454" s="666" t="s">
        <v>536</v>
      </c>
      <c r="F454" s="667" t="s">
        <v>3523</v>
      </c>
      <c r="G454" s="666" t="s">
        <v>600</v>
      </c>
      <c r="H454" s="666" t="s">
        <v>2107</v>
      </c>
      <c r="I454" s="666" t="s">
        <v>2108</v>
      </c>
      <c r="J454" s="666" t="s">
        <v>592</v>
      </c>
      <c r="K454" s="666" t="s">
        <v>2109</v>
      </c>
      <c r="L454" s="668">
        <v>107.33035516932654</v>
      </c>
      <c r="M454" s="668">
        <v>4</v>
      </c>
      <c r="N454" s="669">
        <v>429.32142067730615</v>
      </c>
    </row>
    <row r="455" spans="1:14" ht="14.4" customHeight="1" x14ac:dyDescent="0.3">
      <c r="A455" s="664" t="s">
        <v>520</v>
      </c>
      <c r="B455" s="665" t="s">
        <v>521</v>
      </c>
      <c r="C455" s="666" t="s">
        <v>530</v>
      </c>
      <c r="D455" s="667" t="s">
        <v>3521</v>
      </c>
      <c r="E455" s="666" t="s">
        <v>536</v>
      </c>
      <c r="F455" s="667" t="s">
        <v>3523</v>
      </c>
      <c r="G455" s="666" t="s">
        <v>600</v>
      </c>
      <c r="H455" s="666" t="s">
        <v>2110</v>
      </c>
      <c r="I455" s="666" t="s">
        <v>2111</v>
      </c>
      <c r="J455" s="666" t="s">
        <v>2112</v>
      </c>
      <c r="K455" s="666" t="s">
        <v>2113</v>
      </c>
      <c r="L455" s="668">
        <v>294.61000000000013</v>
      </c>
      <c r="M455" s="668">
        <v>1</v>
      </c>
      <c r="N455" s="669">
        <v>294.61000000000013</v>
      </c>
    </row>
    <row r="456" spans="1:14" ht="14.4" customHeight="1" x14ac:dyDescent="0.3">
      <c r="A456" s="664" t="s">
        <v>520</v>
      </c>
      <c r="B456" s="665" t="s">
        <v>521</v>
      </c>
      <c r="C456" s="666" t="s">
        <v>530</v>
      </c>
      <c r="D456" s="667" t="s">
        <v>3521</v>
      </c>
      <c r="E456" s="666" t="s">
        <v>536</v>
      </c>
      <c r="F456" s="667" t="s">
        <v>3523</v>
      </c>
      <c r="G456" s="666" t="s">
        <v>600</v>
      </c>
      <c r="H456" s="666" t="s">
        <v>2114</v>
      </c>
      <c r="I456" s="666" t="s">
        <v>2115</v>
      </c>
      <c r="J456" s="666" t="s">
        <v>2116</v>
      </c>
      <c r="K456" s="666" t="s">
        <v>1457</v>
      </c>
      <c r="L456" s="668">
        <v>89.819999999999979</v>
      </c>
      <c r="M456" s="668">
        <v>1</v>
      </c>
      <c r="N456" s="669">
        <v>89.819999999999979</v>
      </c>
    </row>
    <row r="457" spans="1:14" ht="14.4" customHeight="1" x14ac:dyDescent="0.3">
      <c r="A457" s="664" t="s">
        <v>520</v>
      </c>
      <c r="B457" s="665" t="s">
        <v>521</v>
      </c>
      <c r="C457" s="666" t="s">
        <v>530</v>
      </c>
      <c r="D457" s="667" t="s">
        <v>3521</v>
      </c>
      <c r="E457" s="666" t="s">
        <v>536</v>
      </c>
      <c r="F457" s="667" t="s">
        <v>3523</v>
      </c>
      <c r="G457" s="666" t="s">
        <v>600</v>
      </c>
      <c r="H457" s="666" t="s">
        <v>2117</v>
      </c>
      <c r="I457" s="666" t="s">
        <v>2118</v>
      </c>
      <c r="J457" s="666" t="s">
        <v>2119</v>
      </c>
      <c r="K457" s="666" t="s">
        <v>2120</v>
      </c>
      <c r="L457" s="668">
        <v>151.16000000000005</v>
      </c>
      <c r="M457" s="668">
        <v>3</v>
      </c>
      <c r="N457" s="669">
        <v>453.48000000000013</v>
      </c>
    </row>
    <row r="458" spans="1:14" ht="14.4" customHeight="1" x14ac:dyDescent="0.3">
      <c r="A458" s="664" t="s">
        <v>520</v>
      </c>
      <c r="B458" s="665" t="s">
        <v>521</v>
      </c>
      <c r="C458" s="666" t="s">
        <v>530</v>
      </c>
      <c r="D458" s="667" t="s">
        <v>3521</v>
      </c>
      <c r="E458" s="666" t="s">
        <v>536</v>
      </c>
      <c r="F458" s="667" t="s">
        <v>3523</v>
      </c>
      <c r="G458" s="666" t="s">
        <v>600</v>
      </c>
      <c r="H458" s="666" t="s">
        <v>2121</v>
      </c>
      <c r="I458" s="666" t="s">
        <v>2122</v>
      </c>
      <c r="J458" s="666" t="s">
        <v>2123</v>
      </c>
      <c r="K458" s="666" t="s">
        <v>2124</v>
      </c>
      <c r="L458" s="668">
        <v>114.06999999999995</v>
      </c>
      <c r="M458" s="668">
        <v>1</v>
      </c>
      <c r="N458" s="669">
        <v>114.06999999999995</v>
      </c>
    </row>
    <row r="459" spans="1:14" ht="14.4" customHeight="1" x14ac:dyDescent="0.3">
      <c r="A459" s="664" t="s">
        <v>520</v>
      </c>
      <c r="B459" s="665" t="s">
        <v>521</v>
      </c>
      <c r="C459" s="666" t="s">
        <v>530</v>
      </c>
      <c r="D459" s="667" t="s">
        <v>3521</v>
      </c>
      <c r="E459" s="666" t="s">
        <v>536</v>
      </c>
      <c r="F459" s="667" t="s">
        <v>3523</v>
      </c>
      <c r="G459" s="666" t="s">
        <v>600</v>
      </c>
      <c r="H459" s="666" t="s">
        <v>2125</v>
      </c>
      <c r="I459" s="666" t="s">
        <v>2125</v>
      </c>
      <c r="J459" s="666" t="s">
        <v>2126</v>
      </c>
      <c r="K459" s="666" t="s">
        <v>2127</v>
      </c>
      <c r="L459" s="668">
        <v>108.69960447439318</v>
      </c>
      <c r="M459" s="668">
        <v>3</v>
      </c>
      <c r="N459" s="669">
        <v>326.09881342317954</v>
      </c>
    </row>
    <row r="460" spans="1:14" ht="14.4" customHeight="1" x14ac:dyDescent="0.3">
      <c r="A460" s="664" t="s">
        <v>520</v>
      </c>
      <c r="B460" s="665" t="s">
        <v>521</v>
      </c>
      <c r="C460" s="666" t="s">
        <v>530</v>
      </c>
      <c r="D460" s="667" t="s">
        <v>3521</v>
      </c>
      <c r="E460" s="666" t="s">
        <v>536</v>
      </c>
      <c r="F460" s="667" t="s">
        <v>3523</v>
      </c>
      <c r="G460" s="666" t="s">
        <v>600</v>
      </c>
      <c r="H460" s="666" t="s">
        <v>2128</v>
      </c>
      <c r="I460" s="666" t="s">
        <v>2128</v>
      </c>
      <c r="J460" s="666" t="s">
        <v>2129</v>
      </c>
      <c r="K460" s="666" t="s">
        <v>1584</v>
      </c>
      <c r="L460" s="668">
        <v>58.67</v>
      </c>
      <c r="M460" s="668">
        <v>5</v>
      </c>
      <c r="N460" s="669">
        <v>293.35000000000002</v>
      </c>
    </row>
    <row r="461" spans="1:14" ht="14.4" customHeight="1" x14ac:dyDescent="0.3">
      <c r="A461" s="664" t="s">
        <v>520</v>
      </c>
      <c r="B461" s="665" t="s">
        <v>521</v>
      </c>
      <c r="C461" s="666" t="s">
        <v>530</v>
      </c>
      <c r="D461" s="667" t="s">
        <v>3521</v>
      </c>
      <c r="E461" s="666" t="s">
        <v>536</v>
      </c>
      <c r="F461" s="667" t="s">
        <v>3523</v>
      </c>
      <c r="G461" s="666" t="s">
        <v>600</v>
      </c>
      <c r="H461" s="666" t="s">
        <v>2130</v>
      </c>
      <c r="I461" s="666" t="s">
        <v>2130</v>
      </c>
      <c r="J461" s="666" t="s">
        <v>2131</v>
      </c>
      <c r="K461" s="666" t="s">
        <v>2132</v>
      </c>
      <c r="L461" s="668">
        <v>1803.68</v>
      </c>
      <c r="M461" s="668">
        <v>1</v>
      </c>
      <c r="N461" s="669">
        <v>1803.68</v>
      </c>
    </row>
    <row r="462" spans="1:14" ht="14.4" customHeight="1" x14ac:dyDescent="0.3">
      <c r="A462" s="664" t="s">
        <v>520</v>
      </c>
      <c r="B462" s="665" t="s">
        <v>521</v>
      </c>
      <c r="C462" s="666" t="s">
        <v>530</v>
      </c>
      <c r="D462" s="667" t="s">
        <v>3521</v>
      </c>
      <c r="E462" s="666" t="s">
        <v>536</v>
      </c>
      <c r="F462" s="667" t="s">
        <v>3523</v>
      </c>
      <c r="G462" s="666" t="s">
        <v>600</v>
      </c>
      <c r="H462" s="666" t="s">
        <v>2133</v>
      </c>
      <c r="I462" s="666" t="s">
        <v>1176</v>
      </c>
      <c r="J462" s="666" t="s">
        <v>2134</v>
      </c>
      <c r="K462" s="666"/>
      <c r="L462" s="668">
        <v>121.90000000000003</v>
      </c>
      <c r="M462" s="668">
        <v>1</v>
      </c>
      <c r="N462" s="669">
        <v>121.90000000000003</v>
      </c>
    </row>
    <row r="463" spans="1:14" ht="14.4" customHeight="1" x14ac:dyDescent="0.3">
      <c r="A463" s="664" t="s">
        <v>520</v>
      </c>
      <c r="B463" s="665" t="s">
        <v>521</v>
      </c>
      <c r="C463" s="666" t="s">
        <v>530</v>
      </c>
      <c r="D463" s="667" t="s">
        <v>3521</v>
      </c>
      <c r="E463" s="666" t="s">
        <v>536</v>
      </c>
      <c r="F463" s="667" t="s">
        <v>3523</v>
      </c>
      <c r="G463" s="666" t="s">
        <v>600</v>
      </c>
      <c r="H463" s="666" t="s">
        <v>2135</v>
      </c>
      <c r="I463" s="666" t="s">
        <v>1176</v>
      </c>
      <c r="J463" s="666" t="s">
        <v>2136</v>
      </c>
      <c r="K463" s="666" t="s">
        <v>2137</v>
      </c>
      <c r="L463" s="668">
        <v>262.08999999999992</v>
      </c>
      <c r="M463" s="668">
        <v>1</v>
      </c>
      <c r="N463" s="669">
        <v>262.08999999999992</v>
      </c>
    </row>
    <row r="464" spans="1:14" ht="14.4" customHeight="1" x14ac:dyDescent="0.3">
      <c r="A464" s="664" t="s">
        <v>520</v>
      </c>
      <c r="B464" s="665" t="s">
        <v>521</v>
      </c>
      <c r="C464" s="666" t="s">
        <v>530</v>
      </c>
      <c r="D464" s="667" t="s">
        <v>3521</v>
      </c>
      <c r="E464" s="666" t="s">
        <v>536</v>
      </c>
      <c r="F464" s="667" t="s">
        <v>3523</v>
      </c>
      <c r="G464" s="666" t="s">
        <v>600</v>
      </c>
      <c r="H464" s="666" t="s">
        <v>2138</v>
      </c>
      <c r="I464" s="666" t="s">
        <v>2139</v>
      </c>
      <c r="J464" s="666" t="s">
        <v>2140</v>
      </c>
      <c r="K464" s="666" t="s">
        <v>2141</v>
      </c>
      <c r="L464" s="668">
        <v>554.7159658218236</v>
      </c>
      <c r="M464" s="668">
        <v>2</v>
      </c>
      <c r="N464" s="669">
        <v>1109.4319316436472</v>
      </c>
    </row>
    <row r="465" spans="1:14" ht="14.4" customHeight="1" x14ac:dyDescent="0.3">
      <c r="A465" s="664" t="s">
        <v>520</v>
      </c>
      <c r="B465" s="665" t="s">
        <v>521</v>
      </c>
      <c r="C465" s="666" t="s">
        <v>530</v>
      </c>
      <c r="D465" s="667" t="s">
        <v>3521</v>
      </c>
      <c r="E465" s="666" t="s">
        <v>536</v>
      </c>
      <c r="F465" s="667" t="s">
        <v>3523</v>
      </c>
      <c r="G465" s="666" t="s">
        <v>600</v>
      </c>
      <c r="H465" s="666" t="s">
        <v>2142</v>
      </c>
      <c r="I465" s="666" t="s">
        <v>2142</v>
      </c>
      <c r="J465" s="666" t="s">
        <v>2143</v>
      </c>
      <c r="K465" s="666" t="s">
        <v>2144</v>
      </c>
      <c r="L465" s="668">
        <v>32.69</v>
      </c>
      <c r="M465" s="668">
        <v>1</v>
      </c>
      <c r="N465" s="669">
        <v>32.69</v>
      </c>
    </row>
    <row r="466" spans="1:14" ht="14.4" customHeight="1" x14ac:dyDescent="0.3">
      <c r="A466" s="664" t="s">
        <v>520</v>
      </c>
      <c r="B466" s="665" t="s">
        <v>521</v>
      </c>
      <c r="C466" s="666" t="s">
        <v>530</v>
      </c>
      <c r="D466" s="667" t="s">
        <v>3521</v>
      </c>
      <c r="E466" s="666" t="s">
        <v>536</v>
      </c>
      <c r="F466" s="667" t="s">
        <v>3523</v>
      </c>
      <c r="G466" s="666" t="s">
        <v>600</v>
      </c>
      <c r="H466" s="666" t="s">
        <v>2145</v>
      </c>
      <c r="I466" s="666" t="s">
        <v>2146</v>
      </c>
      <c r="J466" s="666" t="s">
        <v>2147</v>
      </c>
      <c r="K466" s="666" t="s">
        <v>1287</v>
      </c>
      <c r="L466" s="668">
        <v>41.470009190088803</v>
      </c>
      <c r="M466" s="668">
        <v>40</v>
      </c>
      <c r="N466" s="669">
        <v>1658.8003676035521</v>
      </c>
    </row>
    <row r="467" spans="1:14" ht="14.4" customHeight="1" x14ac:dyDescent="0.3">
      <c r="A467" s="664" t="s">
        <v>520</v>
      </c>
      <c r="B467" s="665" t="s">
        <v>521</v>
      </c>
      <c r="C467" s="666" t="s">
        <v>530</v>
      </c>
      <c r="D467" s="667" t="s">
        <v>3521</v>
      </c>
      <c r="E467" s="666" t="s">
        <v>536</v>
      </c>
      <c r="F467" s="667" t="s">
        <v>3523</v>
      </c>
      <c r="G467" s="666" t="s">
        <v>600</v>
      </c>
      <c r="H467" s="666" t="s">
        <v>2148</v>
      </c>
      <c r="I467" s="666" t="s">
        <v>2149</v>
      </c>
      <c r="J467" s="666" t="s">
        <v>2150</v>
      </c>
      <c r="K467" s="666" t="s">
        <v>2151</v>
      </c>
      <c r="L467" s="668">
        <v>139.63</v>
      </c>
      <c r="M467" s="668">
        <v>2</v>
      </c>
      <c r="N467" s="669">
        <v>279.26</v>
      </c>
    </row>
    <row r="468" spans="1:14" ht="14.4" customHeight="1" x14ac:dyDescent="0.3">
      <c r="A468" s="664" t="s">
        <v>520</v>
      </c>
      <c r="B468" s="665" t="s">
        <v>521</v>
      </c>
      <c r="C468" s="666" t="s">
        <v>530</v>
      </c>
      <c r="D468" s="667" t="s">
        <v>3521</v>
      </c>
      <c r="E468" s="666" t="s">
        <v>536</v>
      </c>
      <c r="F468" s="667" t="s">
        <v>3523</v>
      </c>
      <c r="G468" s="666" t="s">
        <v>600</v>
      </c>
      <c r="H468" s="666" t="s">
        <v>2152</v>
      </c>
      <c r="I468" s="666" t="s">
        <v>2152</v>
      </c>
      <c r="J468" s="666" t="s">
        <v>2153</v>
      </c>
      <c r="K468" s="666" t="s">
        <v>2154</v>
      </c>
      <c r="L468" s="668">
        <v>1489.09</v>
      </c>
      <c r="M468" s="668">
        <v>1</v>
      </c>
      <c r="N468" s="669">
        <v>1489.09</v>
      </c>
    </row>
    <row r="469" spans="1:14" ht="14.4" customHeight="1" x14ac:dyDescent="0.3">
      <c r="A469" s="664" t="s">
        <v>520</v>
      </c>
      <c r="B469" s="665" t="s">
        <v>521</v>
      </c>
      <c r="C469" s="666" t="s">
        <v>530</v>
      </c>
      <c r="D469" s="667" t="s">
        <v>3521</v>
      </c>
      <c r="E469" s="666" t="s">
        <v>536</v>
      </c>
      <c r="F469" s="667" t="s">
        <v>3523</v>
      </c>
      <c r="G469" s="666" t="s">
        <v>600</v>
      </c>
      <c r="H469" s="666" t="s">
        <v>2155</v>
      </c>
      <c r="I469" s="666" t="s">
        <v>2156</v>
      </c>
      <c r="J469" s="666" t="s">
        <v>898</v>
      </c>
      <c r="K469" s="666" t="s">
        <v>1654</v>
      </c>
      <c r="L469" s="668">
        <v>113.81999999999998</v>
      </c>
      <c r="M469" s="668">
        <v>8</v>
      </c>
      <c r="N469" s="669">
        <v>910.55999999999983</v>
      </c>
    </row>
    <row r="470" spans="1:14" ht="14.4" customHeight="1" x14ac:dyDescent="0.3">
      <c r="A470" s="664" t="s">
        <v>520</v>
      </c>
      <c r="B470" s="665" t="s">
        <v>521</v>
      </c>
      <c r="C470" s="666" t="s">
        <v>530</v>
      </c>
      <c r="D470" s="667" t="s">
        <v>3521</v>
      </c>
      <c r="E470" s="666" t="s">
        <v>536</v>
      </c>
      <c r="F470" s="667" t="s">
        <v>3523</v>
      </c>
      <c r="G470" s="666" t="s">
        <v>600</v>
      </c>
      <c r="H470" s="666" t="s">
        <v>2157</v>
      </c>
      <c r="I470" s="666" t="s">
        <v>2158</v>
      </c>
      <c r="J470" s="666" t="s">
        <v>2159</v>
      </c>
      <c r="K470" s="666" t="s">
        <v>2160</v>
      </c>
      <c r="L470" s="668">
        <v>889.89999999999964</v>
      </c>
      <c r="M470" s="668">
        <v>1</v>
      </c>
      <c r="N470" s="669">
        <v>889.89999999999964</v>
      </c>
    </row>
    <row r="471" spans="1:14" ht="14.4" customHeight="1" x14ac:dyDescent="0.3">
      <c r="A471" s="664" t="s">
        <v>520</v>
      </c>
      <c r="B471" s="665" t="s">
        <v>521</v>
      </c>
      <c r="C471" s="666" t="s">
        <v>530</v>
      </c>
      <c r="D471" s="667" t="s">
        <v>3521</v>
      </c>
      <c r="E471" s="666" t="s">
        <v>536</v>
      </c>
      <c r="F471" s="667" t="s">
        <v>3523</v>
      </c>
      <c r="G471" s="666" t="s">
        <v>600</v>
      </c>
      <c r="H471" s="666" t="s">
        <v>2161</v>
      </c>
      <c r="I471" s="666" t="s">
        <v>2161</v>
      </c>
      <c r="J471" s="666" t="s">
        <v>2162</v>
      </c>
      <c r="K471" s="666" t="s">
        <v>2163</v>
      </c>
      <c r="L471" s="668">
        <v>47.542500000000011</v>
      </c>
      <c r="M471" s="668">
        <v>8</v>
      </c>
      <c r="N471" s="669">
        <v>380.34000000000009</v>
      </c>
    </row>
    <row r="472" spans="1:14" ht="14.4" customHeight="1" x14ac:dyDescent="0.3">
      <c r="A472" s="664" t="s">
        <v>520</v>
      </c>
      <c r="B472" s="665" t="s">
        <v>521</v>
      </c>
      <c r="C472" s="666" t="s">
        <v>530</v>
      </c>
      <c r="D472" s="667" t="s">
        <v>3521</v>
      </c>
      <c r="E472" s="666" t="s">
        <v>536</v>
      </c>
      <c r="F472" s="667" t="s">
        <v>3523</v>
      </c>
      <c r="G472" s="666" t="s">
        <v>600</v>
      </c>
      <c r="H472" s="666" t="s">
        <v>2164</v>
      </c>
      <c r="I472" s="666" t="s">
        <v>2165</v>
      </c>
      <c r="J472" s="666" t="s">
        <v>2166</v>
      </c>
      <c r="K472" s="666" t="s">
        <v>2167</v>
      </c>
      <c r="L472" s="668">
        <v>98.050000000000011</v>
      </c>
      <c r="M472" s="668">
        <v>1</v>
      </c>
      <c r="N472" s="669">
        <v>98.050000000000011</v>
      </c>
    </row>
    <row r="473" spans="1:14" ht="14.4" customHeight="1" x14ac:dyDescent="0.3">
      <c r="A473" s="664" t="s">
        <v>520</v>
      </c>
      <c r="B473" s="665" t="s">
        <v>521</v>
      </c>
      <c r="C473" s="666" t="s">
        <v>530</v>
      </c>
      <c r="D473" s="667" t="s">
        <v>3521</v>
      </c>
      <c r="E473" s="666" t="s">
        <v>536</v>
      </c>
      <c r="F473" s="667" t="s">
        <v>3523</v>
      </c>
      <c r="G473" s="666" t="s">
        <v>600</v>
      </c>
      <c r="H473" s="666" t="s">
        <v>2168</v>
      </c>
      <c r="I473" s="666" t="s">
        <v>1176</v>
      </c>
      <c r="J473" s="666" t="s">
        <v>2169</v>
      </c>
      <c r="K473" s="666"/>
      <c r="L473" s="668">
        <v>708.8242669323588</v>
      </c>
      <c r="M473" s="668">
        <v>2</v>
      </c>
      <c r="N473" s="669">
        <v>1417.6485338647176</v>
      </c>
    </row>
    <row r="474" spans="1:14" ht="14.4" customHeight="1" x14ac:dyDescent="0.3">
      <c r="A474" s="664" t="s">
        <v>520</v>
      </c>
      <c r="B474" s="665" t="s">
        <v>521</v>
      </c>
      <c r="C474" s="666" t="s">
        <v>530</v>
      </c>
      <c r="D474" s="667" t="s">
        <v>3521</v>
      </c>
      <c r="E474" s="666" t="s">
        <v>536</v>
      </c>
      <c r="F474" s="667" t="s">
        <v>3523</v>
      </c>
      <c r="G474" s="666" t="s">
        <v>600</v>
      </c>
      <c r="H474" s="666" t="s">
        <v>2170</v>
      </c>
      <c r="I474" s="666" t="s">
        <v>2171</v>
      </c>
      <c r="J474" s="666" t="s">
        <v>2172</v>
      </c>
      <c r="K474" s="666" t="s">
        <v>747</v>
      </c>
      <c r="L474" s="668">
        <v>201.53999999999994</v>
      </c>
      <c r="M474" s="668">
        <v>1</v>
      </c>
      <c r="N474" s="669">
        <v>201.53999999999994</v>
      </c>
    </row>
    <row r="475" spans="1:14" ht="14.4" customHeight="1" x14ac:dyDescent="0.3">
      <c r="A475" s="664" t="s">
        <v>520</v>
      </c>
      <c r="B475" s="665" t="s">
        <v>521</v>
      </c>
      <c r="C475" s="666" t="s">
        <v>530</v>
      </c>
      <c r="D475" s="667" t="s">
        <v>3521</v>
      </c>
      <c r="E475" s="666" t="s">
        <v>536</v>
      </c>
      <c r="F475" s="667" t="s">
        <v>3523</v>
      </c>
      <c r="G475" s="666" t="s">
        <v>600</v>
      </c>
      <c r="H475" s="666" t="s">
        <v>2173</v>
      </c>
      <c r="I475" s="666" t="s">
        <v>1176</v>
      </c>
      <c r="J475" s="666" t="s">
        <v>2174</v>
      </c>
      <c r="K475" s="666"/>
      <c r="L475" s="668">
        <v>288.6760239830362</v>
      </c>
      <c r="M475" s="668">
        <v>9</v>
      </c>
      <c r="N475" s="669">
        <v>2598.084215847326</v>
      </c>
    </row>
    <row r="476" spans="1:14" ht="14.4" customHeight="1" x14ac:dyDescent="0.3">
      <c r="A476" s="664" t="s">
        <v>520</v>
      </c>
      <c r="B476" s="665" t="s">
        <v>521</v>
      </c>
      <c r="C476" s="666" t="s">
        <v>530</v>
      </c>
      <c r="D476" s="667" t="s">
        <v>3521</v>
      </c>
      <c r="E476" s="666" t="s">
        <v>536</v>
      </c>
      <c r="F476" s="667" t="s">
        <v>3523</v>
      </c>
      <c r="G476" s="666" t="s">
        <v>600</v>
      </c>
      <c r="H476" s="666" t="s">
        <v>2175</v>
      </c>
      <c r="I476" s="666" t="s">
        <v>2176</v>
      </c>
      <c r="J476" s="666" t="s">
        <v>2177</v>
      </c>
      <c r="K476" s="666" t="s">
        <v>1829</v>
      </c>
      <c r="L476" s="668">
        <v>126.50006929642225</v>
      </c>
      <c r="M476" s="668">
        <v>5</v>
      </c>
      <c r="N476" s="669">
        <v>632.50034648211124</v>
      </c>
    </row>
    <row r="477" spans="1:14" ht="14.4" customHeight="1" x14ac:dyDescent="0.3">
      <c r="A477" s="664" t="s">
        <v>520</v>
      </c>
      <c r="B477" s="665" t="s">
        <v>521</v>
      </c>
      <c r="C477" s="666" t="s">
        <v>530</v>
      </c>
      <c r="D477" s="667" t="s">
        <v>3521</v>
      </c>
      <c r="E477" s="666" t="s">
        <v>536</v>
      </c>
      <c r="F477" s="667" t="s">
        <v>3523</v>
      </c>
      <c r="G477" s="666" t="s">
        <v>600</v>
      </c>
      <c r="H477" s="666" t="s">
        <v>2178</v>
      </c>
      <c r="I477" s="666" t="s">
        <v>2179</v>
      </c>
      <c r="J477" s="666" t="s">
        <v>2180</v>
      </c>
      <c r="K477" s="666" t="s">
        <v>1760</v>
      </c>
      <c r="L477" s="668">
        <v>54.509592759750731</v>
      </c>
      <c r="M477" s="668">
        <v>1</v>
      </c>
      <c r="N477" s="669">
        <v>54.509592759750731</v>
      </c>
    </row>
    <row r="478" spans="1:14" ht="14.4" customHeight="1" x14ac:dyDescent="0.3">
      <c r="A478" s="664" t="s">
        <v>520</v>
      </c>
      <c r="B478" s="665" t="s">
        <v>521</v>
      </c>
      <c r="C478" s="666" t="s">
        <v>530</v>
      </c>
      <c r="D478" s="667" t="s">
        <v>3521</v>
      </c>
      <c r="E478" s="666" t="s">
        <v>536</v>
      </c>
      <c r="F478" s="667" t="s">
        <v>3523</v>
      </c>
      <c r="G478" s="666" t="s">
        <v>600</v>
      </c>
      <c r="H478" s="666" t="s">
        <v>2181</v>
      </c>
      <c r="I478" s="666" t="s">
        <v>2182</v>
      </c>
      <c r="J478" s="666" t="s">
        <v>2183</v>
      </c>
      <c r="K478" s="666" t="s">
        <v>2184</v>
      </c>
      <c r="L478" s="668">
        <v>98.95</v>
      </c>
      <c r="M478" s="668">
        <v>2</v>
      </c>
      <c r="N478" s="669">
        <v>197.9</v>
      </c>
    </row>
    <row r="479" spans="1:14" ht="14.4" customHeight="1" x14ac:dyDescent="0.3">
      <c r="A479" s="664" t="s">
        <v>520</v>
      </c>
      <c r="B479" s="665" t="s">
        <v>521</v>
      </c>
      <c r="C479" s="666" t="s">
        <v>530</v>
      </c>
      <c r="D479" s="667" t="s">
        <v>3521</v>
      </c>
      <c r="E479" s="666" t="s">
        <v>536</v>
      </c>
      <c r="F479" s="667" t="s">
        <v>3523</v>
      </c>
      <c r="G479" s="666" t="s">
        <v>600</v>
      </c>
      <c r="H479" s="666" t="s">
        <v>2185</v>
      </c>
      <c r="I479" s="666" t="s">
        <v>2185</v>
      </c>
      <c r="J479" s="666" t="s">
        <v>2186</v>
      </c>
      <c r="K479" s="666" t="s">
        <v>2187</v>
      </c>
      <c r="L479" s="668">
        <v>298.84999999999991</v>
      </c>
      <c r="M479" s="668">
        <v>1</v>
      </c>
      <c r="N479" s="669">
        <v>298.84999999999991</v>
      </c>
    </row>
    <row r="480" spans="1:14" ht="14.4" customHeight="1" x14ac:dyDescent="0.3">
      <c r="A480" s="664" t="s">
        <v>520</v>
      </c>
      <c r="B480" s="665" t="s">
        <v>521</v>
      </c>
      <c r="C480" s="666" t="s">
        <v>530</v>
      </c>
      <c r="D480" s="667" t="s">
        <v>3521</v>
      </c>
      <c r="E480" s="666" t="s">
        <v>536</v>
      </c>
      <c r="F480" s="667" t="s">
        <v>3523</v>
      </c>
      <c r="G480" s="666" t="s">
        <v>600</v>
      </c>
      <c r="H480" s="666" t="s">
        <v>2188</v>
      </c>
      <c r="I480" s="666" t="s">
        <v>2189</v>
      </c>
      <c r="J480" s="666" t="s">
        <v>2190</v>
      </c>
      <c r="K480" s="666" t="s">
        <v>2191</v>
      </c>
      <c r="L480" s="668">
        <v>206.36</v>
      </c>
      <c r="M480" s="668">
        <v>1</v>
      </c>
      <c r="N480" s="669">
        <v>206.36</v>
      </c>
    </row>
    <row r="481" spans="1:14" ht="14.4" customHeight="1" x14ac:dyDescent="0.3">
      <c r="A481" s="664" t="s">
        <v>520</v>
      </c>
      <c r="B481" s="665" t="s">
        <v>521</v>
      </c>
      <c r="C481" s="666" t="s">
        <v>530</v>
      </c>
      <c r="D481" s="667" t="s">
        <v>3521</v>
      </c>
      <c r="E481" s="666" t="s">
        <v>536</v>
      </c>
      <c r="F481" s="667" t="s">
        <v>3523</v>
      </c>
      <c r="G481" s="666" t="s">
        <v>600</v>
      </c>
      <c r="H481" s="666" t="s">
        <v>2192</v>
      </c>
      <c r="I481" s="666" t="s">
        <v>2192</v>
      </c>
      <c r="J481" s="666" t="s">
        <v>2193</v>
      </c>
      <c r="K481" s="666" t="s">
        <v>923</v>
      </c>
      <c r="L481" s="668">
        <v>81.258069906454239</v>
      </c>
      <c r="M481" s="668">
        <v>5</v>
      </c>
      <c r="N481" s="669">
        <v>406.29034953227119</v>
      </c>
    </row>
    <row r="482" spans="1:14" ht="14.4" customHeight="1" x14ac:dyDescent="0.3">
      <c r="A482" s="664" t="s">
        <v>520</v>
      </c>
      <c r="B482" s="665" t="s">
        <v>521</v>
      </c>
      <c r="C482" s="666" t="s">
        <v>530</v>
      </c>
      <c r="D482" s="667" t="s">
        <v>3521</v>
      </c>
      <c r="E482" s="666" t="s">
        <v>536</v>
      </c>
      <c r="F482" s="667" t="s">
        <v>3523</v>
      </c>
      <c r="G482" s="666" t="s">
        <v>600</v>
      </c>
      <c r="H482" s="666" t="s">
        <v>2194</v>
      </c>
      <c r="I482" s="666" t="s">
        <v>2195</v>
      </c>
      <c r="J482" s="666" t="s">
        <v>2193</v>
      </c>
      <c r="K482" s="666" t="s">
        <v>1753</v>
      </c>
      <c r="L482" s="668">
        <v>80.100000000000023</v>
      </c>
      <c r="M482" s="668">
        <v>2</v>
      </c>
      <c r="N482" s="669">
        <v>160.20000000000005</v>
      </c>
    </row>
    <row r="483" spans="1:14" ht="14.4" customHeight="1" x14ac:dyDescent="0.3">
      <c r="A483" s="664" t="s">
        <v>520</v>
      </c>
      <c r="B483" s="665" t="s">
        <v>521</v>
      </c>
      <c r="C483" s="666" t="s">
        <v>530</v>
      </c>
      <c r="D483" s="667" t="s">
        <v>3521</v>
      </c>
      <c r="E483" s="666" t="s">
        <v>536</v>
      </c>
      <c r="F483" s="667" t="s">
        <v>3523</v>
      </c>
      <c r="G483" s="666" t="s">
        <v>600</v>
      </c>
      <c r="H483" s="666" t="s">
        <v>2196</v>
      </c>
      <c r="I483" s="666" t="s">
        <v>2197</v>
      </c>
      <c r="J483" s="666" t="s">
        <v>2198</v>
      </c>
      <c r="K483" s="666" t="s">
        <v>2199</v>
      </c>
      <c r="L483" s="668">
        <v>548.00666666666666</v>
      </c>
      <c r="M483" s="668">
        <v>3</v>
      </c>
      <c r="N483" s="669">
        <v>1644.02</v>
      </c>
    </row>
    <row r="484" spans="1:14" ht="14.4" customHeight="1" x14ac:dyDescent="0.3">
      <c r="A484" s="664" t="s">
        <v>520</v>
      </c>
      <c r="B484" s="665" t="s">
        <v>521</v>
      </c>
      <c r="C484" s="666" t="s">
        <v>530</v>
      </c>
      <c r="D484" s="667" t="s">
        <v>3521</v>
      </c>
      <c r="E484" s="666" t="s">
        <v>536</v>
      </c>
      <c r="F484" s="667" t="s">
        <v>3523</v>
      </c>
      <c r="G484" s="666" t="s">
        <v>600</v>
      </c>
      <c r="H484" s="666" t="s">
        <v>2200</v>
      </c>
      <c r="I484" s="666" t="s">
        <v>2201</v>
      </c>
      <c r="J484" s="666" t="s">
        <v>2202</v>
      </c>
      <c r="K484" s="666" t="s">
        <v>2203</v>
      </c>
      <c r="L484" s="668">
        <v>765.8567028955581</v>
      </c>
      <c r="M484" s="668">
        <v>1</v>
      </c>
      <c r="N484" s="669">
        <v>765.8567028955581</v>
      </c>
    </row>
    <row r="485" spans="1:14" ht="14.4" customHeight="1" x14ac:dyDescent="0.3">
      <c r="A485" s="664" t="s">
        <v>520</v>
      </c>
      <c r="B485" s="665" t="s">
        <v>521</v>
      </c>
      <c r="C485" s="666" t="s">
        <v>530</v>
      </c>
      <c r="D485" s="667" t="s">
        <v>3521</v>
      </c>
      <c r="E485" s="666" t="s">
        <v>536</v>
      </c>
      <c r="F485" s="667" t="s">
        <v>3523</v>
      </c>
      <c r="G485" s="666" t="s">
        <v>600</v>
      </c>
      <c r="H485" s="666" t="s">
        <v>2204</v>
      </c>
      <c r="I485" s="666" t="s">
        <v>2205</v>
      </c>
      <c r="J485" s="666" t="s">
        <v>2206</v>
      </c>
      <c r="K485" s="666" t="s">
        <v>2207</v>
      </c>
      <c r="L485" s="668">
        <v>68.510000000000005</v>
      </c>
      <c r="M485" s="668">
        <v>2</v>
      </c>
      <c r="N485" s="669">
        <v>137.02000000000001</v>
      </c>
    </row>
    <row r="486" spans="1:14" ht="14.4" customHeight="1" x14ac:dyDescent="0.3">
      <c r="A486" s="664" t="s">
        <v>520</v>
      </c>
      <c r="B486" s="665" t="s">
        <v>521</v>
      </c>
      <c r="C486" s="666" t="s">
        <v>530</v>
      </c>
      <c r="D486" s="667" t="s">
        <v>3521</v>
      </c>
      <c r="E486" s="666" t="s">
        <v>536</v>
      </c>
      <c r="F486" s="667" t="s">
        <v>3523</v>
      </c>
      <c r="G486" s="666" t="s">
        <v>600</v>
      </c>
      <c r="H486" s="666" t="s">
        <v>2208</v>
      </c>
      <c r="I486" s="666" t="s">
        <v>2208</v>
      </c>
      <c r="J486" s="666" t="s">
        <v>2209</v>
      </c>
      <c r="K486" s="666" t="s">
        <v>2210</v>
      </c>
      <c r="L486" s="668">
        <v>124.71999999999994</v>
      </c>
      <c r="M486" s="668">
        <v>1</v>
      </c>
      <c r="N486" s="669">
        <v>124.71999999999994</v>
      </c>
    </row>
    <row r="487" spans="1:14" ht="14.4" customHeight="1" x14ac:dyDescent="0.3">
      <c r="A487" s="664" t="s">
        <v>520</v>
      </c>
      <c r="B487" s="665" t="s">
        <v>521</v>
      </c>
      <c r="C487" s="666" t="s">
        <v>530</v>
      </c>
      <c r="D487" s="667" t="s">
        <v>3521</v>
      </c>
      <c r="E487" s="666" t="s">
        <v>536</v>
      </c>
      <c r="F487" s="667" t="s">
        <v>3523</v>
      </c>
      <c r="G487" s="666" t="s">
        <v>600</v>
      </c>
      <c r="H487" s="666" t="s">
        <v>2211</v>
      </c>
      <c r="I487" s="666" t="s">
        <v>2212</v>
      </c>
      <c r="J487" s="666" t="s">
        <v>2213</v>
      </c>
      <c r="K487" s="666" t="s">
        <v>2214</v>
      </c>
      <c r="L487" s="668">
        <v>129.69999999999996</v>
      </c>
      <c r="M487" s="668">
        <v>1</v>
      </c>
      <c r="N487" s="669">
        <v>129.69999999999996</v>
      </c>
    </row>
    <row r="488" spans="1:14" ht="14.4" customHeight="1" x14ac:dyDescent="0.3">
      <c r="A488" s="664" t="s">
        <v>520</v>
      </c>
      <c r="B488" s="665" t="s">
        <v>521</v>
      </c>
      <c r="C488" s="666" t="s">
        <v>530</v>
      </c>
      <c r="D488" s="667" t="s">
        <v>3521</v>
      </c>
      <c r="E488" s="666" t="s">
        <v>536</v>
      </c>
      <c r="F488" s="667" t="s">
        <v>3523</v>
      </c>
      <c r="G488" s="666" t="s">
        <v>600</v>
      </c>
      <c r="H488" s="666" t="s">
        <v>2215</v>
      </c>
      <c r="I488" s="666" t="s">
        <v>2216</v>
      </c>
      <c r="J488" s="666" t="s">
        <v>2217</v>
      </c>
      <c r="K488" s="666" t="s">
        <v>2218</v>
      </c>
      <c r="L488" s="668">
        <v>328.81947028939931</v>
      </c>
      <c r="M488" s="668">
        <v>4</v>
      </c>
      <c r="N488" s="669">
        <v>1315.2778811575972</v>
      </c>
    </row>
    <row r="489" spans="1:14" ht="14.4" customHeight="1" x14ac:dyDescent="0.3">
      <c r="A489" s="664" t="s">
        <v>520</v>
      </c>
      <c r="B489" s="665" t="s">
        <v>521</v>
      </c>
      <c r="C489" s="666" t="s">
        <v>530</v>
      </c>
      <c r="D489" s="667" t="s">
        <v>3521</v>
      </c>
      <c r="E489" s="666" t="s">
        <v>536</v>
      </c>
      <c r="F489" s="667" t="s">
        <v>3523</v>
      </c>
      <c r="G489" s="666" t="s">
        <v>600</v>
      </c>
      <c r="H489" s="666" t="s">
        <v>2219</v>
      </c>
      <c r="I489" s="666" t="s">
        <v>1176</v>
      </c>
      <c r="J489" s="666" t="s">
        <v>2220</v>
      </c>
      <c r="K489" s="666"/>
      <c r="L489" s="668">
        <v>194.87513805415759</v>
      </c>
      <c r="M489" s="668">
        <v>28</v>
      </c>
      <c r="N489" s="669">
        <v>5456.5038655164126</v>
      </c>
    </row>
    <row r="490" spans="1:14" ht="14.4" customHeight="1" x14ac:dyDescent="0.3">
      <c r="A490" s="664" t="s">
        <v>520</v>
      </c>
      <c r="B490" s="665" t="s">
        <v>521</v>
      </c>
      <c r="C490" s="666" t="s">
        <v>530</v>
      </c>
      <c r="D490" s="667" t="s">
        <v>3521</v>
      </c>
      <c r="E490" s="666" t="s">
        <v>536</v>
      </c>
      <c r="F490" s="667" t="s">
        <v>3523</v>
      </c>
      <c r="G490" s="666" t="s">
        <v>600</v>
      </c>
      <c r="H490" s="666" t="s">
        <v>2221</v>
      </c>
      <c r="I490" s="666" t="s">
        <v>1176</v>
      </c>
      <c r="J490" s="666" t="s">
        <v>2222</v>
      </c>
      <c r="K490" s="666"/>
      <c r="L490" s="668">
        <v>383.02278291714975</v>
      </c>
      <c r="M490" s="668">
        <v>32</v>
      </c>
      <c r="N490" s="669">
        <v>12256.729053348792</v>
      </c>
    </row>
    <row r="491" spans="1:14" ht="14.4" customHeight="1" x14ac:dyDescent="0.3">
      <c r="A491" s="664" t="s">
        <v>520</v>
      </c>
      <c r="B491" s="665" t="s">
        <v>521</v>
      </c>
      <c r="C491" s="666" t="s">
        <v>530</v>
      </c>
      <c r="D491" s="667" t="s">
        <v>3521</v>
      </c>
      <c r="E491" s="666" t="s">
        <v>536</v>
      </c>
      <c r="F491" s="667" t="s">
        <v>3523</v>
      </c>
      <c r="G491" s="666" t="s">
        <v>600</v>
      </c>
      <c r="H491" s="666" t="s">
        <v>2223</v>
      </c>
      <c r="I491" s="666" t="s">
        <v>1176</v>
      </c>
      <c r="J491" s="666" t="s">
        <v>2224</v>
      </c>
      <c r="K491" s="666"/>
      <c r="L491" s="668">
        <v>311.83166290305627</v>
      </c>
      <c r="M491" s="668">
        <v>49</v>
      </c>
      <c r="N491" s="669">
        <v>15279.751482249758</v>
      </c>
    </row>
    <row r="492" spans="1:14" ht="14.4" customHeight="1" x14ac:dyDescent="0.3">
      <c r="A492" s="664" t="s">
        <v>520</v>
      </c>
      <c r="B492" s="665" t="s">
        <v>521</v>
      </c>
      <c r="C492" s="666" t="s">
        <v>530</v>
      </c>
      <c r="D492" s="667" t="s">
        <v>3521</v>
      </c>
      <c r="E492" s="666" t="s">
        <v>536</v>
      </c>
      <c r="F492" s="667" t="s">
        <v>3523</v>
      </c>
      <c r="G492" s="666" t="s">
        <v>600</v>
      </c>
      <c r="H492" s="666" t="s">
        <v>2225</v>
      </c>
      <c r="I492" s="666" t="s">
        <v>1176</v>
      </c>
      <c r="J492" s="666" t="s">
        <v>2226</v>
      </c>
      <c r="K492" s="666"/>
      <c r="L492" s="668">
        <v>124.34000000000005</v>
      </c>
      <c r="M492" s="668">
        <v>6</v>
      </c>
      <c r="N492" s="669">
        <v>746.0400000000003</v>
      </c>
    </row>
    <row r="493" spans="1:14" ht="14.4" customHeight="1" x14ac:dyDescent="0.3">
      <c r="A493" s="664" t="s">
        <v>520</v>
      </c>
      <c r="B493" s="665" t="s">
        <v>521</v>
      </c>
      <c r="C493" s="666" t="s">
        <v>530</v>
      </c>
      <c r="D493" s="667" t="s">
        <v>3521</v>
      </c>
      <c r="E493" s="666" t="s">
        <v>536</v>
      </c>
      <c r="F493" s="667" t="s">
        <v>3523</v>
      </c>
      <c r="G493" s="666" t="s">
        <v>600</v>
      </c>
      <c r="H493" s="666" t="s">
        <v>2227</v>
      </c>
      <c r="I493" s="666" t="s">
        <v>1176</v>
      </c>
      <c r="J493" s="666" t="s">
        <v>2228</v>
      </c>
      <c r="K493" s="666"/>
      <c r="L493" s="668">
        <v>435.8204393443657</v>
      </c>
      <c r="M493" s="668">
        <v>2</v>
      </c>
      <c r="N493" s="669">
        <v>871.64087868873139</v>
      </c>
    </row>
    <row r="494" spans="1:14" ht="14.4" customHeight="1" x14ac:dyDescent="0.3">
      <c r="A494" s="664" t="s">
        <v>520</v>
      </c>
      <c r="B494" s="665" t="s">
        <v>521</v>
      </c>
      <c r="C494" s="666" t="s">
        <v>530</v>
      </c>
      <c r="D494" s="667" t="s">
        <v>3521</v>
      </c>
      <c r="E494" s="666" t="s">
        <v>536</v>
      </c>
      <c r="F494" s="667" t="s">
        <v>3523</v>
      </c>
      <c r="G494" s="666" t="s">
        <v>600</v>
      </c>
      <c r="H494" s="666" t="s">
        <v>2229</v>
      </c>
      <c r="I494" s="666" t="s">
        <v>2230</v>
      </c>
      <c r="J494" s="666" t="s">
        <v>2231</v>
      </c>
      <c r="K494" s="666" t="s">
        <v>2232</v>
      </c>
      <c r="L494" s="668">
        <v>261.18000000000012</v>
      </c>
      <c r="M494" s="668">
        <v>3</v>
      </c>
      <c r="N494" s="669">
        <v>783.5400000000003</v>
      </c>
    </row>
    <row r="495" spans="1:14" ht="14.4" customHeight="1" x14ac:dyDescent="0.3">
      <c r="A495" s="664" t="s">
        <v>520</v>
      </c>
      <c r="B495" s="665" t="s">
        <v>521</v>
      </c>
      <c r="C495" s="666" t="s">
        <v>530</v>
      </c>
      <c r="D495" s="667" t="s">
        <v>3521</v>
      </c>
      <c r="E495" s="666" t="s">
        <v>536</v>
      </c>
      <c r="F495" s="667" t="s">
        <v>3523</v>
      </c>
      <c r="G495" s="666" t="s">
        <v>600</v>
      </c>
      <c r="H495" s="666" t="s">
        <v>2233</v>
      </c>
      <c r="I495" s="666" t="s">
        <v>2234</v>
      </c>
      <c r="J495" s="666" t="s">
        <v>2235</v>
      </c>
      <c r="K495" s="666" t="s">
        <v>2236</v>
      </c>
      <c r="L495" s="668">
        <v>891.0300000000002</v>
      </c>
      <c r="M495" s="668">
        <v>1</v>
      </c>
      <c r="N495" s="669">
        <v>891.0300000000002</v>
      </c>
    </row>
    <row r="496" spans="1:14" ht="14.4" customHeight="1" x14ac:dyDescent="0.3">
      <c r="A496" s="664" t="s">
        <v>520</v>
      </c>
      <c r="B496" s="665" t="s">
        <v>521</v>
      </c>
      <c r="C496" s="666" t="s">
        <v>530</v>
      </c>
      <c r="D496" s="667" t="s">
        <v>3521</v>
      </c>
      <c r="E496" s="666" t="s">
        <v>536</v>
      </c>
      <c r="F496" s="667" t="s">
        <v>3523</v>
      </c>
      <c r="G496" s="666" t="s">
        <v>600</v>
      </c>
      <c r="H496" s="666" t="s">
        <v>2237</v>
      </c>
      <c r="I496" s="666" t="s">
        <v>2237</v>
      </c>
      <c r="J496" s="666" t="s">
        <v>2238</v>
      </c>
      <c r="K496" s="666" t="s">
        <v>1235</v>
      </c>
      <c r="L496" s="668">
        <v>111.55666666666666</v>
      </c>
      <c r="M496" s="668">
        <v>3</v>
      </c>
      <c r="N496" s="669">
        <v>334.66999999999996</v>
      </c>
    </row>
    <row r="497" spans="1:14" ht="14.4" customHeight="1" x14ac:dyDescent="0.3">
      <c r="A497" s="664" t="s">
        <v>520</v>
      </c>
      <c r="B497" s="665" t="s">
        <v>521</v>
      </c>
      <c r="C497" s="666" t="s">
        <v>530</v>
      </c>
      <c r="D497" s="667" t="s">
        <v>3521</v>
      </c>
      <c r="E497" s="666" t="s">
        <v>536</v>
      </c>
      <c r="F497" s="667" t="s">
        <v>3523</v>
      </c>
      <c r="G497" s="666" t="s">
        <v>600</v>
      </c>
      <c r="H497" s="666" t="s">
        <v>2239</v>
      </c>
      <c r="I497" s="666" t="s">
        <v>2240</v>
      </c>
      <c r="J497" s="666" t="s">
        <v>2241</v>
      </c>
      <c r="K497" s="666" t="s">
        <v>2242</v>
      </c>
      <c r="L497" s="668">
        <v>180.69999999999993</v>
      </c>
      <c r="M497" s="668">
        <v>1</v>
      </c>
      <c r="N497" s="669">
        <v>180.69999999999993</v>
      </c>
    </row>
    <row r="498" spans="1:14" ht="14.4" customHeight="1" x14ac:dyDescent="0.3">
      <c r="A498" s="664" t="s">
        <v>520</v>
      </c>
      <c r="B498" s="665" t="s">
        <v>521</v>
      </c>
      <c r="C498" s="666" t="s">
        <v>530</v>
      </c>
      <c r="D498" s="667" t="s">
        <v>3521</v>
      </c>
      <c r="E498" s="666" t="s">
        <v>536</v>
      </c>
      <c r="F498" s="667" t="s">
        <v>3523</v>
      </c>
      <c r="G498" s="666" t="s">
        <v>600</v>
      </c>
      <c r="H498" s="666" t="s">
        <v>2243</v>
      </c>
      <c r="I498" s="666" t="s">
        <v>2244</v>
      </c>
      <c r="J498" s="666" t="s">
        <v>1128</v>
      </c>
      <c r="K498" s="666" t="s">
        <v>2245</v>
      </c>
      <c r="L498" s="668">
        <v>61.119999999999976</v>
      </c>
      <c r="M498" s="668">
        <v>1</v>
      </c>
      <c r="N498" s="669">
        <v>61.119999999999976</v>
      </c>
    </row>
    <row r="499" spans="1:14" ht="14.4" customHeight="1" x14ac:dyDescent="0.3">
      <c r="A499" s="664" t="s">
        <v>520</v>
      </c>
      <c r="B499" s="665" t="s">
        <v>521</v>
      </c>
      <c r="C499" s="666" t="s">
        <v>530</v>
      </c>
      <c r="D499" s="667" t="s">
        <v>3521</v>
      </c>
      <c r="E499" s="666" t="s">
        <v>536</v>
      </c>
      <c r="F499" s="667" t="s">
        <v>3523</v>
      </c>
      <c r="G499" s="666" t="s">
        <v>600</v>
      </c>
      <c r="H499" s="666" t="s">
        <v>2246</v>
      </c>
      <c r="I499" s="666" t="s">
        <v>2246</v>
      </c>
      <c r="J499" s="666" t="s">
        <v>2022</v>
      </c>
      <c r="K499" s="666" t="s">
        <v>2247</v>
      </c>
      <c r="L499" s="668">
        <v>28.250000000000014</v>
      </c>
      <c r="M499" s="668">
        <v>3</v>
      </c>
      <c r="N499" s="669">
        <v>84.750000000000043</v>
      </c>
    </row>
    <row r="500" spans="1:14" ht="14.4" customHeight="1" x14ac:dyDescent="0.3">
      <c r="A500" s="664" t="s">
        <v>520</v>
      </c>
      <c r="B500" s="665" t="s">
        <v>521</v>
      </c>
      <c r="C500" s="666" t="s">
        <v>530</v>
      </c>
      <c r="D500" s="667" t="s">
        <v>3521</v>
      </c>
      <c r="E500" s="666" t="s">
        <v>536</v>
      </c>
      <c r="F500" s="667" t="s">
        <v>3523</v>
      </c>
      <c r="G500" s="666" t="s">
        <v>600</v>
      </c>
      <c r="H500" s="666" t="s">
        <v>2248</v>
      </c>
      <c r="I500" s="666" t="s">
        <v>2248</v>
      </c>
      <c r="J500" s="666" t="s">
        <v>2249</v>
      </c>
      <c r="K500" s="666" t="s">
        <v>2250</v>
      </c>
      <c r="L500" s="668">
        <v>247.5</v>
      </c>
      <c r="M500" s="668">
        <v>23</v>
      </c>
      <c r="N500" s="669">
        <v>5692.5</v>
      </c>
    </row>
    <row r="501" spans="1:14" ht="14.4" customHeight="1" x14ac:dyDescent="0.3">
      <c r="A501" s="664" t="s">
        <v>520</v>
      </c>
      <c r="B501" s="665" t="s">
        <v>521</v>
      </c>
      <c r="C501" s="666" t="s">
        <v>530</v>
      </c>
      <c r="D501" s="667" t="s">
        <v>3521</v>
      </c>
      <c r="E501" s="666" t="s">
        <v>536</v>
      </c>
      <c r="F501" s="667" t="s">
        <v>3523</v>
      </c>
      <c r="G501" s="666" t="s">
        <v>600</v>
      </c>
      <c r="H501" s="666" t="s">
        <v>2251</v>
      </c>
      <c r="I501" s="666" t="s">
        <v>2252</v>
      </c>
      <c r="J501" s="666" t="s">
        <v>2253</v>
      </c>
      <c r="K501" s="666" t="s">
        <v>2254</v>
      </c>
      <c r="L501" s="668">
        <v>171.20909968063057</v>
      </c>
      <c r="M501" s="668">
        <v>2</v>
      </c>
      <c r="N501" s="669">
        <v>342.41819936126114</v>
      </c>
    </row>
    <row r="502" spans="1:14" ht="14.4" customHeight="1" x14ac:dyDescent="0.3">
      <c r="A502" s="664" t="s">
        <v>520</v>
      </c>
      <c r="B502" s="665" t="s">
        <v>521</v>
      </c>
      <c r="C502" s="666" t="s">
        <v>530</v>
      </c>
      <c r="D502" s="667" t="s">
        <v>3521</v>
      </c>
      <c r="E502" s="666" t="s">
        <v>536</v>
      </c>
      <c r="F502" s="667" t="s">
        <v>3523</v>
      </c>
      <c r="G502" s="666" t="s">
        <v>600</v>
      </c>
      <c r="H502" s="666" t="s">
        <v>2255</v>
      </c>
      <c r="I502" s="666" t="s">
        <v>2256</v>
      </c>
      <c r="J502" s="666" t="s">
        <v>2257</v>
      </c>
      <c r="K502" s="666" t="s">
        <v>2258</v>
      </c>
      <c r="L502" s="668">
        <v>92.24000000000008</v>
      </c>
      <c r="M502" s="668">
        <v>1</v>
      </c>
      <c r="N502" s="669">
        <v>92.24000000000008</v>
      </c>
    </row>
    <row r="503" spans="1:14" ht="14.4" customHeight="1" x14ac:dyDescent="0.3">
      <c r="A503" s="664" t="s">
        <v>520</v>
      </c>
      <c r="B503" s="665" t="s">
        <v>521</v>
      </c>
      <c r="C503" s="666" t="s">
        <v>530</v>
      </c>
      <c r="D503" s="667" t="s">
        <v>3521</v>
      </c>
      <c r="E503" s="666" t="s">
        <v>536</v>
      </c>
      <c r="F503" s="667" t="s">
        <v>3523</v>
      </c>
      <c r="G503" s="666" t="s">
        <v>600</v>
      </c>
      <c r="H503" s="666" t="s">
        <v>2259</v>
      </c>
      <c r="I503" s="666" t="s">
        <v>2260</v>
      </c>
      <c r="J503" s="666" t="s">
        <v>2261</v>
      </c>
      <c r="K503" s="666" t="s">
        <v>2262</v>
      </c>
      <c r="L503" s="668">
        <v>1788.74</v>
      </c>
      <c r="M503" s="668">
        <v>1</v>
      </c>
      <c r="N503" s="669">
        <v>1788.74</v>
      </c>
    </row>
    <row r="504" spans="1:14" ht="14.4" customHeight="1" x14ac:dyDescent="0.3">
      <c r="A504" s="664" t="s">
        <v>520</v>
      </c>
      <c r="B504" s="665" t="s">
        <v>521</v>
      </c>
      <c r="C504" s="666" t="s">
        <v>530</v>
      </c>
      <c r="D504" s="667" t="s">
        <v>3521</v>
      </c>
      <c r="E504" s="666" t="s">
        <v>536</v>
      </c>
      <c r="F504" s="667" t="s">
        <v>3523</v>
      </c>
      <c r="G504" s="666" t="s">
        <v>600</v>
      </c>
      <c r="H504" s="666" t="s">
        <v>2263</v>
      </c>
      <c r="I504" s="666" t="s">
        <v>2263</v>
      </c>
      <c r="J504" s="666" t="s">
        <v>2264</v>
      </c>
      <c r="K504" s="666" t="s">
        <v>2265</v>
      </c>
      <c r="L504" s="668">
        <v>1490.08</v>
      </c>
      <c r="M504" s="668">
        <v>1</v>
      </c>
      <c r="N504" s="669">
        <v>1490.08</v>
      </c>
    </row>
    <row r="505" spans="1:14" ht="14.4" customHeight="1" x14ac:dyDescent="0.3">
      <c r="A505" s="664" t="s">
        <v>520</v>
      </c>
      <c r="B505" s="665" t="s">
        <v>521</v>
      </c>
      <c r="C505" s="666" t="s">
        <v>530</v>
      </c>
      <c r="D505" s="667" t="s">
        <v>3521</v>
      </c>
      <c r="E505" s="666" t="s">
        <v>536</v>
      </c>
      <c r="F505" s="667" t="s">
        <v>3523</v>
      </c>
      <c r="G505" s="666" t="s">
        <v>600</v>
      </c>
      <c r="H505" s="666" t="s">
        <v>2266</v>
      </c>
      <c r="I505" s="666" t="s">
        <v>2267</v>
      </c>
      <c r="J505" s="666" t="s">
        <v>2268</v>
      </c>
      <c r="K505" s="666" t="s">
        <v>2269</v>
      </c>
      <c r="L505" s="668">
        <v>502.62000000000006</v>
      </c>
      <c r="M505" s="668">
        <v>3</v>
      </c>
      <c r="N505" s="669">
        <v>1507.8600000000001</v>
      </c>
    </row>
    <row r="506" spans="1:14" ht="14.4" customHeight="1" x14ac:dyDescent="0.3">
      <c r="A506" s="664" t="s">
        <v>520</v>
      </c>
      <c r="B506" s="665" t="s">
        <v>521</v>
      </c>
      <c r="C506" s="666" t="s">
        <v>530</v>
      </c>
      <c r="D506" s="667" t="s">
        <v>3521</v>
      </c>
      <c r="E506" s="666" t="s">
        <v>536</v>
      </c>
      <c r="F506" s="667" t="s">
        <v>3523</v>
      </c>
      <c r="G506" s="666" t="s">
        <v>600</v>
      </c>
      <c r="H506" s="666" t="s">
        <v>2270</v>
      </c>
      <c r="I506" s="666" t="s">
        <v>2271</v>
      </c>
      <c r="J506" s="666" t="s">
        <v>2268</v>
      </c>
      <c r="K506" s="666" t="s">
        <v>2272</v>
      </c>
      <c r="L506" s="668">
        <v>160.70999999999998</v>
      </c>
      <c r="M506" s="668">
        <v>4</v>
      </c>
      <c r="N506" s="669">
        <v>642.83999999999992</v>
      </c>
    </row>
    <row r="507" spans="1:14" ht="14.4" customHeight="1" x14ac:dyDescent="0.3">
      <c r="A507" s="664" t="s">
        <v>520</v>
      </c>
      <c r="B507" s="665" t="s">
        <v>521</v>
      </c>
      <c r="C507" s="666" t="s">
        <v>530</v>
      </c>
      <c r="D507" s="667" t="s">
        <v>3521</v>
      </c>
      <c r="E507" s="666" t="s">
        <v>536</v>
      </c>
      <c r="F507" s="667" t="s">
        <v>3523</v>
      </c>
      <c r="G507" s="666" t="s">
        <v>600</v>
      </c>
      <c r="H507" s="666" t="s">
        <v>2273</v>
      </c>
      <c r="I507" s="666" t="s">
        <v>1176</v>
      </c>
      <c r="J507" s="666" t="s">
        <v>2274</v>
      </c>
      <c r="K507" s="666"/>
      <c r="L507" s="668">
        <v>58.179999999999993</v>
      </c>
      <c r="M507" s="668">
        <v>2</v>
      </c>
      <c r="N507" s="669">
        <v>116.35999999999999</v>
      </c>
    </row>
    <row r="508" spans="1:14" ht="14.4" customHeight="1" x14ac:dyDescent="0.3">
      <c r="A508" s="664" t="s">
        <v>520</v>
      </c>
      <c r="B508" s="665" t="s">
        <v>521</v>
      </c>
      <c r="C508" s="666" t="s">
        <v>530</v>
      </c>
      <c r="D508" s="667" t="s">
        <v>3521</v>
      </c>
      <c r="E508" s="666" t="s">
        <v>536</v>
      </c>
      <c r="F508" s="667" t="s">
        <v>3523</v>
      </c>
      <c r="G508" s="666" t="s">
        <v>600</v>
      </c>
      <c r="H508" s="666" t="s">
        <v>2275</v>
      </c>
      <c r="I508" s="666" t="s">
        <v>2275</v>
      </c>
      <c r="J508" s="666" t="s">
        <v>2276</v>
      </c>
      <c r="K508" s="666" t="s">
        <v>1457</v>
      </c>
      <c r="L508" s="668">
        <v>95.691875000000024</v>
      </c>
      <c r="M508" s="668">
        <v>32</v>
      </c>
      <c r="N508" s="669">
        <v>3062.1400000000008</v>
      </c>
    </row>
    <row r="509" spans="1:14" ht="14.4" customHeight="1" x14ac:dyDescent="0.3">
      <c r="A509" s="664" t="s">
        <v>520</v>
      </c>
      <c r="B509" s="665" t="s">
        <v>521</v>
      </c>
      <c r="C509" s="666" t="s">
        <v>530</v>
      </c>
      <c r="D509" s="667" t="s">
        <v>3521</v>
      </c>
      <c r="E509" s="666" t="s">
        <v>536</v>
      </c>
      <c r="F509" s="667" t="s">
        <v>3523</v>
      </c>
      <c r="G509" s="666" t="s">
        <v>600</v>
      </c>
      <c r="H509" s="666" t="s">
        <v>2277</v>
      </c>
      <c r="I509" s="666" t="s">
        <v>2278</v>
      </c>
      <c r="J509" s="666" t="s">
        <v>2279</v>
      </c>
      <c r="K509" s="666"/>
      <c r="L509" s="668">
        <v>562.96355559348422</v>
      </c>
      <c r="M509" s="668">
        <v>3</v>
      </c>
      <c r="N509" s="669">
        <v>1688.8906667804526</v>
      </c>
    </row>
    <row r="510" spans="1:14" ht="14.4" customHeight="1" x14ac:dyDescent="0.3">
      <c r="A510" s="664" t="s">
        <v>520</v>
      </c>
      <c r="B510" s="665" t="s">
        <v>521</v>
      </c>
      <c r="C510" s="666" t="s">
        <v>530</v>
      </c>
      <c r="D510" s="667" t="s">
        <v>3521</v>
      </c>
      <c r="E510" s="666" t="s">
        <v>536</v>
      </c>
      <c r="F510" s="667" t="s">
        <v>3523</v>
      </c>
      <c r="G510" s="666" t="s">
        <v>600</v>
      </c>
      <c r="H510" s="666" t="s">
        <v>2280</v>
      </c>
      <c r="I510" s="666" t="s">
        <v>2281</v>
      </c>
      <c r="J510" s="666" t="s">
        <v>2282</v>
      </c>
      <c r="K510" s="666" t="s">
        <v>2283</v>
      </c>
      <c r="L510" s="668">
        <v>58.359943844496605</v>
      </c>
      <c r="M510" s="668">
        <v>3</v>
      </c>
      <c r="N510" s="669">
        <v>175.07983153348982</v>
      </c>
    </row>
    <row r="511" spans="1:14" ht="14.4" customHeight="1" x14ac:dyDescent="0.3">
      <c r="A511" s="664" t="s">
        <v>520</v>
      </c>
      <c r="B511" s="665" t="s">
        <v>521</v>
      </c>
      <c r="C511" s="666" t="s">
        <v>530</v>
      </c>
      <c r="D511" s="667" t="s">
        <v>3521</v>
      </c>
      <c r="E511" s="666" t="s">
        <v>536</v>
      </c>
      <c r="F511" s="667" t="s">
        <v>3523</v>
      </c>
      <c r="G511" s="666" t="s">
        <v>600</v>
      </c>
      <c r="H511" s="666" t="s">
        <v>2284</v>
      </c>
      <c r="I511" s="666" t="s">
        <v>2285</v>
      </c>
      <c r="J511" s="666" t="s">
        <v>1957</v>
      </c>
      <c r="K511" s="666" t="s">
        <v>2286</v>
      </c>
      <c r="L511" s="668">
        <v>356.96</v>
      </c>
      <c r="M511" s="668">
        <v>1</v>
      </c>
      <c r="N511" s="669">
        <v>356.96</v>
      </c>
    </row>
    <row r="512" spans="1:14" ht="14.4" customHeight="1" x14ac:dyDescent="0.3">
      <c r="A512" s="664" t="s">
        <v>520</v>
      </c>
      <c r="B512" s="665" t="s">
        <v>521</v>
      </c>
      <c r="C512" s="666" t="s">
        <v>530</v>
      </c>
      <c r="D512" s="667" t="s">
        <v>3521</v>
      </c>
      <c r="E512" s="666" t="s">
        <v>536</v>
      </c>
      <c r="F512" s="667" t="s">
        <v>3523</v>
      </c>
      <c r="G512" s="666" t="s">
        <v>600</v>
      </c>
      <c r="H512" s="666" t="s">
        <v>2287</v>
      </c>
      <c r="I512" s="666" t="s">
        <v>1176</v>
      </c>
      <c r="J512" s="666" t="s">
        <v>2288</v>
      </c>
      <c r="K512" s="666"/>
      <c r="L512" s="668">
        <v>30.779712173458122</v>
      </c>
      <c r="M512" s="668">
        <v>3</v>
      </c>
      <c r="N512" s="669">
        <v>92.339136520374367</v>
      </c>
    </row>
    <row r="513" spans="1:14" ht="14.4" customHeight="1" x14ac:dyDescent="0.3">
      <c r="A513" s="664" t="s">
        <v>520</v>
      </c>
      <c r="B513" s="665" t="s">
        <v>521</v>
      </c>
      <c r="C513" s="666" t="s">
        <v>530</v>
      </c>
      <c r="D513" s="667" t="s">
        <v>3521</v>
      </c>
      <c r="E513" s="666" t="s">
        <v>536</v>
      </c>
      <c r="F513" s="667" t="s">
        <v>3523</v>
      </c>
      <c r="G513" s="666" t="s">
        <v>600</v>
      </c>
      <c r="H513" s="666" t="s">
        <v>2289</v>
      </c>
      <c r="I513" s="666" t="s">
        <v>2289</v>
      </c>
      <c r="J513" s="666" t="s">
        <v>2290</v>
      </c>
      <c r="K513" s="666" t="s">
        <v>1287</v>
      </c>
      <c r="L513" s="668">
        <v>75.05999476769486</v>
      </c>
      <c r="M513" s="668">
        <v>2</v>
      </c>
      <c r="N513" s="669">
        <v>150.11998953538972</v>
      </c>
    </row>
    <row r="514" spans="1:14" ht="14.4" customHeight="1" x14ac:dyDescent="0.3">
      <c r="A514" s="664" t="s">
        <v>520</v>
      </c>
      <c r="B514" s="665" t="s">
        <v>521</v>
      </c>
      <c r="C514" s="666" t="s">
        <v>530</v>
      </c>
      <c r="D514" s="667" t="s">
        <v>3521</v>
      </c>
      <c r="E514" s="666" t="s">
        <v>536</v>
      </c>
      <c r="F514" s="667" t="s">
        <v>3523</v>
      </c>
      <c r="G514" s="666" t="s">
        <v>600</v>
      </c>
      <c r="H514" s="666" t="s">
        <v>2291</v>
      </c>
      <c r="I514" s="666" t="s">
        <v>2291</v>
      </c>
      <c r="J514" s="666" t="s">
        <v>785</v>
      </c>
      <c r="K514" s="666" t="s">
        <v>2292</v>
      </c>
      <c r="L514" s="668">
        <v>534.37233770941816</v>
      </c>
      <c r="M514" s="668">
        <v>7</v>
      </c>
      <c r="N514" s="669">
        <v>3740.6063639659269</v>
      </c>
    </row>
    <row r="515" spans="1:14" ht="14.4" customHeight="1" x14ac:dyDescent="0.3">
      <c r="A515" s="664" t="s">
        <v>520</v>
      </c>
      <c r="B515" s="665" t="s">
        <v>521</v>
      </c>
      <c r="C515" s="666" t="s">
        <v>530</v>
      </c>
      <c r="D515" s="667" t="s">
        <v>3521</v>
      </c>
      <c r="E515" s="666" t="s">
        <v>536</v>
      </c>
      <c r="F515" s="667" t="s">
        <v>3523</v>
      </c>
      <c r="G515" s="666" t="s">
        <v>600</v>
      </c>
      <c r="H515" s="666" t="s">
        <v>2293</v>
      </c>
      <c r="I515" s="666" t="s">
        <v>2294</v>
      </c>
      <c r="J515" s="666" t="s">
        <v>2295</v>
      </c>
      <c r="K515" s="666" t="s">
        <v>2296</v>
      </c>
      <c r="L515" s="668">
        <v>42.229998183504719</v>
      </c>
      <c r="M515" s="668">
        <v>2</v>
      </c>
      <c r="N515" s="669">
        <v>84.459996367009438</v>
      </c>
    </row>
    <row r="516" spans="1:14" ht="14.4" customHeight="1" x14ac:dyDescent="0.3">
      <c r="A516" s="664" t="s">
        <v>520</v>
      </c>
      <c r="B516" s="665" t="s">
        <v>521</v>
      </c>
      <c r="C516" s="666" t="s">
        <v>530</v>
      </c>
      <c r="D516" s="667" t="s">
        <v>3521</v>
      </c>
      <c r="E516" s="666" t="s">
        <v>536</v>
      </c>
      <c r="F516" s="667" t="s">
        <v>3523</v>
      </c>
      <c r="G516" s="666" t="s">
        <v>600</v>
      </c>
      <c r="H516" s="666" t="s">
        <v>2297</v>
      </c>
      <c r="I516" s="666" t="s">
        <v>2298</v>
      </c>
      <c r="J516" s="666" t="s">
        <v>2299</v>
      </c>
      <c r="K516" s="666" t="s">
        <v>2300</v>
      </c>
      <c r="L516" s="668">
        <v>295.76000000000028</v>
      </c>
      <c r="M516" s="668">
        <v>1</v>
      </c>
      <c r="N516" s="669">
        <v>295.76000000000028</v>
      </c>
    </row>
    <row r="517" spans="1:14" ht="14.4" customHeight="1" x14ac:dyDescent="0.3">
      <c r="A517" s="664" t="s">
        <v>520</v>
      </c>
      <c r="B517" s="665" t="s">
        <v>521</v>
      </c>
      <c r="C517" s="666" t="s">
        <v>530</v>
      </c>
      <c r="D517" s="667" t="s">
        <v>3521</v>
      </c>
      <c r="E517" s="666" t="s">
        <v>536</v>
      </c>
      <c r="F517" s="667" t="s">
        <v>3523</v>
      </c>
      <c r="G517" s="666" t="s">
        <v>600</v>
      </c>
      <c r="H517" s="666" t="s">
        <v>2301</v>
      </c>
      <c r="I517" s="666" t="s">
        <v>2301</v>
      </c>
      <c r="J517" s="666" t="s">
        <v>2302</v>
      </c>
      <c r="K517" s="666" t="s">
        <v>2303</v>
      </c>
      <c r="L517" s="668">
        <v>100.59999999999995</v>
      </c>
      <c r="M517" s="668">
        <v>1</v>
      </c>
      <c r="N517" s="669">
        <v>100.59999999999995</v>
      </c>
    </row>
    <row r="518" spans="1:14" ht="14.4" customHeight="1" x14ac:dyDescent="0.3">
      <c r="A518" s="664" t="s">
        <v>520</v>
      </c>
      <c r="B518" s="665" t="s">
        <v>521</v>
      </c>
      <c r="C518" s="666" t="s">
        <v>530</v>
      </c>
      <c r="D518" s="667" t="s">
        <v>3521</v>
      </c>
      <c r="E518" s="666" t="s">
        <v>536</v>
      </c>
      <c r="F518" s="667" t="s">
        <v>3523</v>
      </c>
      <c r="G518" s="666" t="s">
        <v>600</v>
      </c>
      <c r="H518" s="666" t="s">
        <v>2304</v>
      </c>
      <c r="I518" s="666" t="s">
        <v>2304</v>
      </c>
      <c r="J518" s="666" t="s">
        <v>2305</v>
      </c>
      <c r="K518" s="666" t="s">
        <v>2306</v>
      </c>
      <c r="L518" s="668">
        <v>144.34</v>
      </c>
      <c r="M518" s="668">
        <v>1</v>
      </c>
      <c r="N518" s="669">
        <v>144.34</v>
      </c>
    </row>
    <row r="519" spans="1:14" ht="14.4" customHeight="1" x14ac:dyDescent="0.3">
      <c r="A519" s="664" t="s">
        <v>520</v>
      </c>
      <c r="B519" s="665" t="s">
        <v>521</v>
      </c>
      <c r="C519" s="666" t="s">
        <v>530</v>
      </c>
      <c r="D519" s="667" t="s">
        <v>3521</v>
      </c>
      <c r="E519" s="666" t="s">
        <v>536</v>
      </c>
      <c r="F519" s="667" t="s">
        <v>3523</v>
      </c>
      <c r="G519" s="666" t="s">
        <v>600</v>
      </c>
      <c r="H519" s="666" t="s">
        <v>2307</v>
      </c>
      <c r="I519" s="666" t="s">
        <v>2307</v>
      </c>
      <c r="J519" s="666" t="s">
        <v>1195</v>
      </c>
      <c r="K519" s="666" t="s">
        <v>2308</v>
      </c>
      <c r="L519" s="668">
        <v>130.34999999999997</v>
      </c>
      <c r="M519" s="668">
        <v>7</v>
      </c>
      <c r="N519" s="669">
        <v>912.44999999999982</v>
      </c>
    </row>
    <row r="520" spans="1:14" ht="14.4" customHeight="1" x14ac:dyDescent="0.3">
      <c r="A520" s="664" t="s">
        <v>520</v>
      </c>
      <c r="B520" s="665" t="s">
        <v>521</v>
      </c>
      <c r="C520" s="666" t="s">
        <v>530</v>
      </c>
      <c r="D520" s="667" t="s">
        <v>3521</v>
      </c>
      <c r="E520" s="666" t="s">
        <v>536</v>
      </c>
      <c r="F520" s="667" t="s">
        <v>3523</v>
      </c>
      <c r="G520" s="666" t="s">
        <v>600</v>
      </c>
      <c r="H520" s="666" t="s">
        <v>2309</v>
      </c>
      <c r="I520" s="666" t="s">
        <v>2309</v>
      </c>
      <c r="J520" s="666" t="s">
        <v>2310</v>
      </c>
      <c r="K520" s="666" t="s">
        <v>2311</v>
      </c>
      <c r="L520" s="668">
        <v>180.19886830296346</v>
      </c>
      <c r="M520" s="668">
        <v>1</v>
      </c>
      <c r="N520" s="669">
        <v>180.19886830296346</v>
      </c>
    </row>
    <row r="521" spans="1:14" ht="14.4" customHeight="1" x14ac:dyDescent="0.3">
      <c r="A521" s="664" t="s">
        <v>520</v>
      </c>
      <c r="B521" s="665" t="s">
        <v>521</v>
      </c>
      <c r="C521" s="666" t="s">
        <v>530</v>
      </c>
      <c r="D521" s="667" t="s">
        <v>3521</v>
      </c>
      <c r="E521" s="666" t="s">
        <v>536</v>
      </c>
      <c r="F521" s="667" t="s">
        <v>3523</v>
      </c>
      <c r="G521" s="666" t="s">
        <v>600</v>
      </c>
      <c r="H521" s="666" t="s">
        <v>2312</v>
      </c>
      <c r="I521" s="666" t="s">
        <v>2312</v>
      </c>
      <c r="J521" s="666" t="s">
        <v>2313</v>
      </c>
      <c r="K521" s="666" t="s">
        <v>2314</v>
      </c>
      <c r="L521" s="668">
        <v>43.999999667715635</v>
      </c>
      <c r="M521" s="668">
        <v>16</v>
      </c>
      <c r="N521" s="669">
        <v>703.99999468345015</v>
      </c>
    </row>
    <row r="522" spans="1:14" ht="14.4" customHeight="1" x14ac:dyDescent="0.3">
      <c r="A522" s="664" t="s">
        <v>520</v>
      </c>
      <c r="B522" s="665" t="s">
        <v>521</v>
      </c>
      <c r="C522" s="666" t="s">
        <v>530</v>
      </c>
      <c r="D522" s="667" t="s">
        <v>3521</v>
      </c>
      <c r="E522" s="666" t="s">
        <v>536</v>
      </c>
      <c r="F522" s="667" t="s">
        <v>3523</v>
      </c>
      <c r="G522" s="666" t="s">
        <v>600</v>
      </c>
      <c r="H522" s="666" t="s">
        <v>2315</v>
      </c>
      <c r="I522" s="666" t="s">
        <v>2315</v>
      </c>
      <c r="J522" s="666" t="s">
        <v>2316</v>
      </c>
      <c r="K522" s="666" t="s">
        <v>2317</v>
      </c>
      <c r="L522" s="668">
        <v>67.697943485577071</v>
      </c>
      <c r="M522" s="668">
        <v>97</v>
      </c>
      <c r="N522" s="669">
        <v>6566.7005181009763</v>
      </c>
    </row>
    <row r="523" spans="1:14" ht="14.4" customHeight="1" x14ac:dyDescent="0.3">
      <c r="A523" s="664" t="s">
        <v>520</v>
      </c>
      <c r="B523" s="665" t="s">
        <v>521</v>
      </c>
      <c r="C523" s="666" t="s">
        <v>530</v>
      </c>
      <c r="D523" s="667" t="s">
        <v>3521</v>
      </c>
      <c r="E523" s="666" t="s">
        <v>536</v>
      </c>
      <c r="F523" s="667" t="s">
        <v>3523</v>
      </c>
      <c r="G523" s="666" t="s">
        <v>600</v>
      </c>
      <c r="H523" s="666" t="s">
        <v>2318</v>
      </c>
      <c r="I523" s="666" t="s">
        <v>2318</v>
      </c>
      <c r="J523" s="666" t="s">
        <v>2313</v>
      </c>
      <c r="K523" s="666" t="s">
        <v>2319</v>
      </c>
      <c r="L523" s="668">
        <v>110.00004385752264</v>
      </c>
      <c r="M523" s="668">
        <v>28</v>
      </c>
      <c r="N523" s="669">
        <v>3080.0012280106339</v>
      </c>
    </row>
    <row r="524" spans="1:14" ht="14.4" customHeight="1" x14ac:dyDescent="0.3">
      <c r="A524" s="664" t="s">
        <v>520</v>
      </c>
      <c r="B524" s="665" t="s">
        <v>521</v>
      </c>
      <c r="C524" s="666" t="s">
        <v>530</v>
      </c>
      <c r="D524" s="667" t="s">
        <v>3521</v>
      </c>
      <c r="E524" s="666" t="s">
        <v>536</v>
      </c>
      <c r="F524" s="667" t="s">
        <v>3523</v>
      </c>
      <c r="G524" s="666" t="s">
        <v>600</v>
      </c>
      <c r="H524" s="666" t="s">
        <v>2320</v>
      </c>
      <c r="I524" s="666" t="s">
        <v>1176</v>
      </c>
      <c r="J524" s="666" t="s">
        <v>2321</v>
      </c>
      <c r="K524" s="666" t="s">
        <v>2322</v>
      </c>
      <c r="L524" s="668">
        <v>188.42425847756405</v>
      </c>
      <c r="M524" s="668">
        <v>1</v>
      </c>
      <c r="N524" s="669">
        <v>188.42425847756405</v>
      </c>
    </row>
    <row r="525" spans="1:14" ht="14.4" customHeight="1" x14ac:dyDescent="0.3">
      <c r="A525" s="664" t="s">
        <v>520</v>
      </c>
      <c r="B525" s="665" t="s">
        <v>521</v>
      </c>
      <c r="C525" s="666" t="s">
        <v>530</v>
      </c>
      <c r="D525" s="667" t="s">
        <v>3521</v>
      </c>
      <c r="E525" s="666" t="s">
        <v>536</v>
      </c>
      <c r="F525" s="667" t="s">
        <v>3523</v>
      </c>
      <c r="G525" s="666" t="s">
        <v>600</v>
      </c>
      <c r="H525" s="666" t="s">
        <v>2323</v>
      </c>
      <c r="I525" s="666" t="s">
        <v>2323</v>
      </c>
      <c r="J525" s="666" t="s">
        <v>1322</v>
      </c>
      <c r="K525" s="666" t="s">
        <v>2324</v>
      </c>
      <c r="L525" s="668">
        <v>82.390000000000043</v>
      </c>
      <c r="M525" s="668">
        <v>2</v>
      </c>
      <c r="N525" s="669">
        <v>164.78000000000009</v>
      </c>
    </row>
    <row r="526" spans="1:14" ht="14.4" customHeight="1" x14ac:dyDescent="0.3">
      <c r="A526" s="664" t="s">
        <v>520</v>
      </c>
      <c r="B526" s="665" t="s">
        <v>521</v>
      </c>
      <c r="C526" s="666" t="s">
        <v>530</v>
      </c>
      <c r="D526" s="667" t="s">
        <v>3521</v>
      </c>
      <c r="E526" s="666" t="s">
        <v>536</v>
      </c>
      <c r="F526" s="667" t="s">
        <v>3523</v>
      </c>
      <c r="G526" s="666" t="s">
        <v>600</v>
      </c>
      <c r="H526" s="666" t="s">
        <v>2325</v>
      </c>
      <c r="I526" s="666" t="s">
        <v>2326</v>
      </c>
      <c r="J526" s="666" t="s">
        <v>910</v>
      </c>
      <c r="K526" s="666" t="s">
        <v>2327</v>
      </c>
      <c r="L526" s="668">
        <v>58.74000000000003</v>
      </c>
      <c r="M526" s="668">
        <v>1</v>
      </c>
      <c r="N526" s="669">
        <v>58.74000000000003</v>
      </c>
    </row>
    <row r="527" spans="1:14" ht="14.4" customHeight="1" x14ac:dyDescent="0.3">
      <c r="A527" s="664" t="s">
        <v>520</v>
      </c>
      <c r="B527" s="665" t="s">
        <v>521</v>
      </c>
      <c r="C527" s="666" t="s">
        <v>530</v>
      </c>
      <c r="D527" s="667" t="s">
        <v>3521</v>
      </c>
      <c r="E527" s="666" t="s">
        <v>536</v>
      </c>
      <c r="F527" s="667" t="s">
        <v>3523</v>
      </c>
      <c r="G527" s="666" t="s">
        <v>600</v>
      </c>
      <c r="H527" s="666" t="s">
        <v>2328</v>
      </c>
      <c r="I527" s="666" t="s">
        <v>1176</v>
      </c>
      <c r="J527" s="666" t="s">
        <v>2329</v>
      </c>
      <c r="K527" s="666" t="s">
        <v>2330</v>
      </c>
      <c r="L527" s="668">
        <v>227.2339799100605</v>
      </c>
      <c r="M527" s="668">
        <v>3</v>
      </c>
      <c r="N527" s="669">
        <v>681.70193973018149</v>
      </c>
    </row>
    <row r="528" spans="1:14" ht="14.4" customHeight="1" x14ac:dyDescent="0.3">
      <c r="A528" s="664" t="s">
        <v>520</v>
      </c>
      <c r="B528" s="665" t="s">
        <v>521</v>
      </c>
      <c r="C528" s="666" t="s">
        <v>530</v>
      </c>
      <c r="D528" s="667" t="s">
        <v>3521</v>
      </c>
      <c r="E528" s="666" t="s">
        <v>536</v>
      </c>
      <c r="F528" s="667" t="s">
        <v>3523</v>
      </c>
      <c r="G528" s="666" t="s">
        <v>600</v>
      </c>
      <c r="H528" s="666" t="s">
        <v>2331</v>
      </c>
      <c r="I528" s="666" t="s">
        <v>2331</v>
      </c>
      <c r="J528" s="666" t="s">
        <v>2264</v>
      </c>
      <c r="K528" s="666" t="s">
        <v>2332</v>
      </c>
      <c r="L528" s="668">
        <v>2235.04</v>
      </c>
      <c r="M528" s="668">
        <v>1</v>
      </c>
      <c r="N528" s="669">
        <v>2235.04</v>
      </c>
    </row>
    <row r="529" spans="1:14" ht="14.4" customHeight="1" x14ac:dyDescent="0.3">
      <c r="A529" s="664" t="s">
        <v>520</v>
      </c>
      <c r="B529" s="665" t="s">
        <v>521</v>
      </c>
      <c r="C529" s="666" t="s">
        <v>530</v>
      </c>
      <c r="D529" s="667" t="s">
        <v>3521</v>
      </c>
      <c r="E529" s="666" t="s">
        <v>536</v>
      </c>
      <c r="F529" s="667" t="s">
        <v>3523</v>
      </c>
      <c r="G529" s="666" t="s">
        <v>600</v>
      </c>
      <c r="H529" s="666" t="s">
        <v>2333</v>
      </c>
      <c r="I529" s="666" t="s">
        <v>2333</v>
      </c>
      <c r="J529" s="666" t="s">
        <v>2334</v>
      </c>
      <c r="K529" s="666" t="s">
        <v>2335</v>
      </c>
      <c r="L529" s="668">
        <v>383.57</v>
      </c>
      <c r="M529" s="668">
        <v>1</v>
      </c>
      <c r="N529" s="669">
        <v>383.57</v>
      </c>
    </row>
    <row r="530" spans="1:14" ht="14.4" customHeight="1" x14ac:dyDescent="0.3">
      <c r="A530" s="664" t="s">
        <v>520</v>
      </c>
      <c r="B530" s="665" t="s">
        <v>521</v>
      </c>
      <c r="C530" s="666" t="s">
        <v>530</v>
      </c>
      <c r="D530" s="667" t="s">
        <v>3521</v>
      </c>
      <c r="E530" s="666" t="s">
        <v>536</v>
      </c>
      <c r="F530" s="667" t="s">
        <v>3523</v>
      </c>
      <c r="G530" s="666" t="s">
        <v>600</v>
      </c>
      <c r="H530" s="666" t="s">
        <v>2336</v>
      </c>
      <c r="I530" s="666" t="s">
        <v>2336</v>
      </c>
      <c r="J530" s="666" t="s">
        <v>2337</v>
      </c>
      <c r="K530" s="666" t="s">
        <v>596</v>
      </c>
      <c r="L530" s="668">
        <v>606.75000000000011</v>
      </c>
      <c r="M530" s="668">
        <v>1</v>
      </c>
      <c r="N530" s="669">
        <v>606.75000000000011</v>
      </c>
    </row>
    <row r="531" spans="1:14" ht="14.4" customHeight="1" x14ac:dyDescent="0.3">
      <c r="A531" s="664" t="s">
        <v>520</v>
      </c>
      <c r="B531" s="665" t="s">
        <v>521</v>
      </c>
      <c r="C531" s="666" t="s">
        <v>530</v>
      </c>
      <c r="D531" s="667" t="s">
        <v>3521</v>
      </c>
      <c r="E531" s="666" t="s">
        <v>536</v>
      </c>
      <c r="F531" s="667" t="s">
        <v>3523</v>
      </c>
      <c r="G531" s="666" t="s">
        <v>600</v>
      </c>
      <c r="H531" s="666" t="s">
        <v>2338</v>
      </c>
      <c r="I531" s="666" t="s">
        <v>2338</v>
      </c>
      <c r="J531" s="666" t="s">
        <v>2339</v>
      </c>
      <c r="K531" s="666" t="s">
        <v>2340</v>
      </c>
      <c r="L531" s="668">
        <v>151.14999999999995</v>
      </c>
      <c r="M531" s="668">
        <v>1</v>
      </c>
      <c r="N531" s="669">
        <v>151.14999999999995</v>
      </c>
    </row>
    <row r="532" spans="1:14" ht="14.4" customHeight="1" x14ac:dyDescent="0.3">
      <c r="A532" s="664" t="s">
        <v>520</v>
      </c>
      <c r="B532" s="665" t="s">
        <v>521</v>
      </c>
      <c r="C532" s="666" t="s">
        <v>530</v>
      </c>
      <c r="D532" s="667" t="s">
        <v>3521</v>
      </c>
      <c r="E532" s="666" t="s">
        <v>536</v>
      </c>
      <c r="F532" s="667" t="s">
        <v>3523</v>
      </c>
      <c r="G532" s="666" t="s">
        <v>600</v>
      </c>
      <c r="H532" s="666" t="s">
        <v>2341</v>
      </c>
      <c r="I532" s="666" t="s">
        <v>2341</v>
      </c>
      <c r="J532" s="666" t="s">
        <v>2316</v>
      </c>
      <c r="K532" s="666" t="s">
        <v>2342</v>
      </c>
      <c r="L532" s="668">
        <v>104.90821806934554</v>
      </c>
      <c r="M532" s="668">
        <v>34</v>
      </c>
      <c r="N532" s="669">
        <v>3566.8794143577484</v>
      </c>
    </row>
    <row r="533" spans="1:14" ht="14.4" customHeight="1" x14ac:dyDescent="0.3">
      <c r="A533" s="664" t="s">
        <v>520</v>
      </c>
      <c r="B533" s="665" t="s">
        <v>521</v>
      </c>
      <c r="C533" s="666" t="s">
        <v>530</v>
      </c>
      <c r="D533" s="667" t="s">
        <v>3521</v>
      </c>
      <c r="E533" s="666" t="s">
        <v>536</v>
      </c>
      <c r="F533" s="667" t="s">
        <v>3523</v>
      </c>
      <c r="G533" s="666" t="s">
        <v>600</v>
      </c>
      <c r="H533" s="666" t="s">
        <v>2343</v>
      </c>
      <c r="I533" s="666" t="s">
        <v>2343</v>
      </c>
      <c r="J533" s="666" t="s">
        <v>2290</v>
      </c>
      <c r="K533" s="666" t="s">
        <v>1442</v>
      </c>
      <c r="L533" s="668">
        <v>226.43999999999997</v>
      </c>
      <c r="M533" s="668">
        <v>3</v>
      </c>
      <c r="N533" s="669">
        <v>679.31999999999994</v>
      </c>
    </row>
    <row r="534" spans="1:14" ht="14.4" customHeight="1" x14ac:dyDescent="0.3">
      <c r="A534" s="664" t="s">
        <v>520</v>
      </c>
      <c r="B534" s="665" t="s">
        <v>521</v>
      </c>
      <c r="C534" s="666" t="s">
        <v>530</v>
      </c>
      <c r="D534" s="667" t="s">
        <v>3521</v>
      </c>
      <c r="E534" s="666" t="s">
        <v>536</v>
      </c>
      <c r="F534" s="667" t="s">
        <v>3523</v>
      </c>
      <c r="G534" s="666" t="s">
        <v>600</v>
      </c>
      <c r="H534" s="666" t="s">
        <v>2344</v>
      </c>
      <c r="I534" s="666" t="s">
        <v>2344</v>
      </c>
      <c r="J534" s="666" t="s">
        <v>2345</v>
      </c>
      <c r="K534" s="666" t="s">
        <v>1287</v>
      </c>
      <c r="L534" s="668">
        <v>156.66999999999999</v>
      </c>
      <c r="M534" s="668">
        <v>3</v>
      </c>
      <c r="N534" s="669">
        <v>470.01</v>
      </c>
    </row>
    <row r="535" spans="1:14" ht="14.4" customHeight="1" x14ac:dyDescent="0.3">
      <c r="A535" s="664" t="s">
        <v>520</v>
      </c>
      <c r="B535" s="665" t="s">
        <v>521</v>
      </c>
      <c r="C535" s="666" t="s">
        <v>530</v>
      </c>
      <c r="D535" s="667" t="s">
        <v>3521</v>
      </c>
      <c r="E535" s="666" t="s">
        <v>536</v>
      </c>
      <c r="F535" s="667" t="s">
        <v>3523</v>
      </c>
      <c r="G535" s="666" t="s">
        <v>600</v>
      </c>
      <c r="H535" s="666" t="s">
        <v>2346</v>
      </c>
      <c r="I535" s="666" t="s">
        <v>2346</v>
      </c>
      <c r="J535" s="666" t="s">
        <v>2347</v>
      </c>
      <c r="K535" s="666" t="s">
        <v>1287</v>
      </c>
      <c r="L535" s="668">
        <v>223.97</v>
      </c>
      <c r="M535" s="668">
        <v>2</v>
      </c>
      <c r="N535" s="669">
        <v>447.94</v>
      </c>
    </row>
    <row r="536" spans="1:14" ht="14.4" customHeight="1" x14ac:dyDescent="0.3">
      <c r="A536" s="664" t="s">
        <v>520</v>
      </c>
      <c r="B536" s="665" t="s">
        <v>521</v>
      </c>
      <c r="C536" s="666" t="s">
        <v>530</v>
      </c>
      <c r="D536" s="667" t="s">
        <v>3521</v>
      </c>
      <c r="E536" s="666" t="s">
        <v>536</v>
      </c>
      <c r="F536" s="667" t="s">
        <v>3523</v>
      </c>
      <c r="G536" s="666" t="s">
        <v>600</v>
      </c>
      <c r="H536" s="666" t="s">
        <v>2348</v>
      </c>
      <c r="I536" s="666" t="s">
        <v>2348</v>
      </c>
      <c r="J536" s="666" t="s">
        <v>2349</v>
      </c>
      <c r="K536" s="666" t="s">
        <v>2350</v>
      </c>
      <c r="L536" s="668">
        <v>82.389958027373908</v>
      </c>
      <c r="M536" s="668">
        <v>8</v>
      </c>
      <c r="N536" s="669">
        <v>659.11966421899126</v>
      </c>
    </row>
    <row r="537" spans="1:14" ht="14.4" customHeight="1" x14ac:dyDescent="0.3">
      <c r="A537" s="664" t="s">
        <v>520</v>
      </c>
      <c r="B537" s="665" t="s">
        <v>521</v>
      </c>
      <c r="C537" s="666" t="s">
        <v>530</v>
      </c>
      <c r="D537" s="667" t="s">
        <v>3521</v>
      </c>
      <c r="E537" s="666" t="s">
        <v>536</v>
      </c>
      <c r="F537" s="667" t="s">
        <v>3523</v>
      </c>
      <c r="G537" s="666" t="s">
        <v>600</v>
      </c>
      <c r="H537" s="666" t="s">
        <v>2351</v>
      </c>
      <c r="I537" s="666" t="s">
        <v>2351</v>
      </c>
      <c r="J537" s="666" t="s">
        <v>2352</v>
      </c>
      <c r="K537" s="666" t="s">
        <v>2353</v>
      </c>
      <c r="L537" s="668">
        <v>46.344999999999985</v>
      </c>
      <c r="M537" s="668">
        <v>4</v>
      </c>
      <c r="N537" s="669">
        <v>185.37999999999994</v>
      </c>
    </row>
    <row r="538" spans="1:14" ht="14.4" customHeight="1" x14ac:dyDescent="0.3">
      <c r="A538" s="664" t="s">
        <v>520</v>
      </c>
      <c r="B538" s="665" t="s">
        <v>521</v>
      </c>
      <c r="C538" s="666" t="s">
        <v>530</v>
      </c>
      <c r="D538" s="667" t="s">
        <v>3521</v>
      </c>
      <c r="E538" s="666" t="s">
        <v>536</v>
      </c>
      <c r="F538" s="667" t="s">
        <v>3523</v>
      </c>
      <c r="G538" s="666" t="s">
        <v>600</v>
      </c>
      <c r="H538" s="666" t="s">
        <v>2354</v>
      </c>
      <c r="I538" s="666" t="s">
        <v>2354</v>
      </c>
      <c r="J538" s="666" t="s">
        <v>2355</v>
      </c>
      <c r="K538" s="666" t="s">
        <v>1958</v>
      </c>
      <c r="L538" s="668">
        <v>161.02999999999997</v>
      </c>
      <c r="M538" s="668">
        <v>1</v>
      </c>
      <c r="N538" s="669">
        <v>161.02999999999997</v>
      </c>
    </row>
    <row r="539" spans="1:14" ht="14.4" customHeight="1" x14ac:dyDescent="0.3">
      <c r="A539" s="664" t="s">
        <v>520</v>
      </c>
      <c r="B539" s="665" t="s">
        <v>521</v>
      </c>
      <c r="C539" s="666" t="s">
        <v>530</v>
      </c>
      <c r="D539" s="667" t="s">
        <v>3521</v>
      </c>
      <c r="E539" s="666" t="s">
        <v>536</v>
      </c>
      <c r="F539" s="667" t="s">
        <v>3523</v>
      </c>
      <c r="G539" s="666" t="s">
        <v>600</v>
      </c>
      <c r="H539" s="666" t="s">
        <v>2356</v>
      </c>
      <c r="I539" s="666" t="s">
        <v>2356</v>
      </c>
      <c r="J539" s="666" t="s">
        <v>1679</v>
      </c>
      <c r="K539" s="666" t="s">
        <v>2357</v>
      </c>
      <c r="L539" s="668">
        <v>2962.8700000000003</v>
      </c>
      <c r="M539" s="668">
        <v>3</v>
      </c>
      <c r="N539" s="669">
        <v>8888.61</v>
      </c>
    </row>
    <row r="540" spans="1:14" ht="14.4" customHeight="1" x14ac:dyDescent="0.3">
      <c r="A540" s="664" t="s">
        <v>520</v>
      </c>
      <c r="B540" s="665" t="s">
        <v>521</v>
      </c>
      <c r="C540" s="666" t="s">
        <v>530</v>
      </c>
      <c r="D540" s="667" t="s">
        <v>3521</v>
      </c>
      <c r="E540" s="666" t="s">
        <v>536</v>
      </c>
      <c r="F540" s="667" t="s">
        <v>3523</v>
      </c>
      <c r="G540" s="666" t="s">
        <v>600</v>
      </c>
      <c r="H540" s="666" t="s">
        <v>2358</v>
      </c>
      <c r="I540" s="666" t="s">
        <v>2358</v>
      </c>
      <c r="J540" s="666" t="s">
        <v>2290</v>
      </c>
      <c r="K540" s="666" t="s">
        <v>1504</v>
      </c>
      <c r="L540" s="668">
        <v>68.505000000000024</v>
      </c>
      <c r="M540" s="668">
        <v>2</v>
      </c>
      <c r="N540" s="669">
        <v>137.01000000000005</v>
      </c>
    </row>
    <row r="541" spans="1:14" ht="14.4" customHeight="1" x14ac:dyDescent="0.3">
      <c r="A541" s="664" t="s">
        <v>520</v>
      </c>
      <c r="B541" s="665" t="s">
        <v>521</v>
      </c>
      <c r="C541" s="666" t="s">
        <v>530</v>
      </c>
      <c r="D541" s="667" t="s">
        <v>3521</v>
      </c>
      <c r="E541" s="666" t="s">
        <v>536</v>
      </c>
      <c r="F541" s="667" t="s">
        <v>3523</v>
      </c>
      <c r="G541" s="666" t="s">
        <v>600</v>
      </c>
      <c r="H541" s="666" t="s">
        <v>2359</v>
      </c>
      <c r="I541" s="666" t="s">
        <v>2359</v>
      </c>
      <c r="J541" s="666" t="s">
        <v>2360</v>
      </c>
      <c r="K541" s="666" t="s">
        <v>1287</v>
      </c>
      <c r="L541" s="668">
        <v>197.29</v>
      </c>
      <c r="M541" s="668">
        <v>1</v>
      </c>
      <c r="N541" s="669">
        <v>197.29</v>
      </c>
    </row>
    <row r="542" spans="1:14" ht="14.4" customHeight="1" x14ac:dyDescent="0.3">
      <c r="A542" s="664" t="s">
        <v>520</v>
      </c>
      <c r="B542" s="665" t="s">
        <v>521</v>
      </c>
      <c r="C542" s="666" t="s">
        <v>530</v>
      </c>
      <c r="D542" s="667" t="s">
        <v>3521</v>
      </c>
      <c r="E542" s="666" t="s">
        <v>536</v>
      </c>
      <c r="F542" s="667" t="s">
        <v>3523</v>
      </c>
      <c r="G542" s="666" t="s">
        <v>600</v>
      </c>
      <c r="H542" s="666" t="s">
        <v>2361</v>
      </c>
      <c r="I542" s="666" t="s">
        <v>1176</v>
      </c>
      <c r="J542" s="666" t="s">
        <v>2362</v>
      </c>
      <c r="K542" s="666"/>
      <c r="L542" s="668">
        <v>30.779999999999994</v>
      </c>
      <c r="M542" s="668">
        <v>1</v>
      </c>
      <c r="N542" s="669">
        <v>30.779999999999994</v>
      </c>
    </row>
    <row r="543" spans="1:14" ht="14.4" customHeight="1" x14ac:dyDescent="0.3">
      <c r="A543" s="664" t="s">
        <v>520</v>
      </c>
      <c r="B543" s="665" t="s">
        <v>521</v>
      </c>
      <c r="C543" s="666" t="s">
        <v>530</v>
      </c>
      <c r="D543" s="667" t="s">
        <v>3521</v>
      </c>
      <c r="E543" s="666" t="s">
        <v>536</v>
      </c>
      <c r="F543" s="667" t="s">
        <v>3523</v>
      </c>
      <c r="G543" s="666" t="s">
        <v>600</v>
      </c>
      <c r="H543" s="666" t="s">
        <v>2363</v>
      </c>
      <c r="I543" s="666" t="s">
        <v>2363</v>
      </c>
      <c r="J543" s="666" t="s">
        <v>2364</v>
      </c>
      <c r="K543" s="666" t="s">
        <v>571</v>
      </c>
      <c r="L543" s="668">
        <v>81.33</v>
      </c>
      <c r="M543" s="668">
        <v>8</v>
      </c>
      <c r="N543" s="669">
        <v>650.64</v>
      </c>
    </row>
    <row r="544" spans="1:14" ht="14.4" customHeight="1" x14ac:dyDescent="0.3">
      <c r="A544" s="664" t="s">
        <v>520</v>
      </c>
      <c r="B544" s="665" t="s">
        <v>521</v>
      </c>
      <c r="C544" s="666" t="s">
        <v>530</v>
      </c>
      <c r="D544" s="667" t="s">
        <v>3521</v>
      </c>
      <c r="E544" s="666" t="s">
        <v>536</v>
      </c>
      <c r="F544" s="667" t="s">
        <v>3523</v>
      </c>
      <c r="G544" s="666" t="s">
        <v>600</v>
      </c>
      <c r="H544" s="666" t="s">
        <v>2365</v>
      </c>
      <c r="I544" s="666" t="s">
        <v>2365</v>
      </c>
      <c r="J544" s="666" t="s">
        <v>2366</v>
      </c>
      <c r="K544" s="666" t="s">
        <v>2367</v>
      </c>
      <c r="L544" s="668">
        <v>89.96</v>
      </c>
      <c r="M544" s="668">
        <v>1</v>
      </c>
      <c r="N544" s="669">
        <v>89.96</v>
      </c>
    </row>
    <row r="545" spans="1:14" ht="14.4" customHeight="1" x14ac:dyDescent="0.3">
      <c r="A545" s="664" t="s">
        <v>520</v>
      </c>
      <c r="B545" s="665" t="s">
        <v>521</v>
      </c>
      <c r="C545" s="666" t="s">
        <v>530</v>
      </c>
      <c r="D545" s="667" t="s">
        <v>3521</v>
      </c>
      <c r="E545" s="666" t="s">
        <v>536</v>
      </c>
      <c r="F545" s="667" t="s">
        <v>3523</v>
      </c>
      <c r="G545" s="666" t="s">
        <v>600</v>
      </c>
      <c r="H545" s="666" t="s">
        <v>2368</v>
      </c>
      <c r="I545" s="666" t="s">
        <v>1176</v>
      </c>
      <c r="J545" s="666" t="s">
        <v>2369</v>
      </c>
      <c r="K545" s="666"/>
      <c r="L545" s="668">
        <v>56.739999999999988</v>
      </c>
      <c r="M545" s="668">
        <v>3</v>
      </c>
      <c r="N545" s="669">
        <v>170.21999999999997</v>
      </c>
    </row>
    <row r="546" spans="1:14" ht="14.4" customHeight="1" x14ac:dyDescent="0.3">
      <c r="A546" s="664" t="s">
        <v>520</v>
      </c>
      <c r="B546" s="665" t="s">
        <v>521</v>
      </c>
      <c r="C546" s="666" t="s">
        <v>530</v>
      </c>
      <c r="D546" s="667" t="s">
        <v>3521</v>
      </c>
      <c r="E546" s="666" t="s">
        <v>536</v>
      </c>
      <c r="F546" s="667" t="s">
        <v>3523</v>
      </c>
      <c r="G546" s="666" t="s">
        <v>600</v>
      </c>
      <c r="H546" s="666" t="s">
        <v>2370</v>
      </c>
      <c r="I546" s="666" t="s">
        <v>2371</v>
      </c>
      <c r="J546" s="666" t="s">
        <v>2372</v>
      </c>
      <c r="K546" s="666" t="s">
        <v>2373</v>
      </c>
      <c r="L546" s="668">
        <v>191.10999999999987</v>
      </c>
      <c r="M546" s="668">
        <v>1</v>
      </c>
      <c r="N546" s="669">
        <v>191.10999999999987</v>
      </c>
    </row>
    <row r="547" spans="1:14" ht="14.4" customHeight="1" x14ac:dyDescent="0.3">
      <c r="A547" s="664" t="s">
        <v>520</v>
      </c>
      <c r="B547" s="665" t="s">
        <v>521</v>
      </c>
      <c r="C547" s="666" t="s">
        <v>530</v>
      </c>
      <c r="D547" s="667" t="s">
        <v>3521</v>
      </c>
      <c r="E547" s="666" t="s">
        <v>536</v>
      </c>
      <c r="F547" s="667" t="s">
        <v>3523</v>
      </c>
      <c r="G547" s="666" t="s">
        <v>600</v>
      </c>
      <c r="H547" s="666" t="s">
        <v>2374</v>
      </c>
      <c r="I547" s="666" t="s">
        <v>1176</v>
      </c>
      <c r="J547" s="666" t="s">
        <v>2375</v>
      </c>
      <c r="K547" s="666"/>
      <c r="L547" s="668">
        <v>123.7197073524017</v>
      </c>
      <c r="M547" s="668">
        <v>3</v>
      </c>
      <c r="N547" s="669">
        <v>371.15912205720508</v>
      </c>
    </row>
    <row r="548" spans="1:14" ht="14.4" customHeight="1" x14ac:dyDescent="0.3">
      <c r="A548" s="664" t="s">
        <v>520</v>
      </c>
      <c r="B548" s="665" t="s">
        <v>521</v>
      </c>
      <c r="C548" s="666" t="s">
        <v>530</v>
      </c>
      <c r="D548" s="667" t="s">
        <v>3521</v>
      </c>
      <c r="E548" s="666" t="s">
        <v>536</v>
      </c>
      <c r="F548" s="667" t="s">
        <v>3523</v>
      </c>
      <c r="G548" s="666" t="s">
        <v>600</v>
      </c>
      <c r="H548" s="666" t="s">
        <v>2376</v>
      </c>
      <c r="I548" s="666" t="s">
        <v>2376</v>
      </c>
      <c r="J548" s="666" t="s">
        <v>2377</v>
      </c>
      <c r="K548" s="666" t="s">
        <v>2378</v>
      </c>
      <c r="L548" s="668">
        <v>104.58000000000006</v>
      </c>
      <c r="M548" s="668">
        <v>1</v>
      </c>
      <c r="N548" s="669">
        <v>104.58000000000006</v>
      </c>
    </row>
    <row r="549" spans="1:14" ht="14.4" customHeight="1" x14ac:dyDescent="0.3">
      <c r="A549" s="664" t="s">
        <v>520</v>
      </c>
      <c r="B549" s="665" t="s">
        <v>521</v>
      </c>
      <c r="C549" s="666" t="s">
        <v>530</v>
      </c>
      <c r="D549" s="667" t="s">
        <v>3521</v>
      </c>
      <c r="E549" s="666" t="s">
        <v>536</v>
      </c>
      <c r="F549" s="667" t="s">
        <v>3523</v>
      </c>
      <c r="G549" s="666" t="s">
        <v>600</v>
      </c>
      <c r="H549" s="666" t="s">
        <v>2379</v>
      </c>
      <c r="I549" s="666" t="s">
        <v>2379</v>
      </c>
      <c r="J549" s="666" t="s">
        <v>2380</v>
      </c>
      <c r="K549" s="666" t="s">
        <v>2381</v>
      </c>
      <c r="L549" s="668">
        <v>341.47999999999996</v>
      </c>
      <c r="M549" s="668">
        <v>1</v>
      </c>
      <c r="N549" s="669">
        <v>341.47999999999996</v>
      </c>
    </row>
    <row r="550" spans="1:14" ht="14.4" customHeight="1" x14ac:dyDescent="0.3">
      <c r="A550" s="664" t="s">
        <v>520</v>
      </c>
      <c r="B550" s="665" t="s">
        <v>521</v>
      </c>
      <c r="C550" s="666" t="s">
        <v>530</v>
      </c>
      <c r="D550" s="667" t="s">
        <v>3521</v>
      </c>
      <c r="E550" s="666" t="s">
        <v>536</v>
      </c>
      <c r="F550" s="667" t="s">
        <v>3523</v>
      </c>
      <c r="G550" s="666" t="s">
        <v>600</v>
      </c>
      <c r="H550" s="666" t="s">
        <v>2382</v>
      </c>
      <c r="I550" s="666" t="s">
        <v>2383</v>
      </c>
      <c r="J550" s="666" t="s">
        <v>2384</v>
      </c>
      <c r="K550" s="666" t="s">
        <v>2385</v>
      </c>
      <c r="L550" s="668">
        <v>112.56000000000006</v>
      </c>
      <c r="M550" s="668">
        <v>1</v>
      </c>
      <c r="N550" s="669">
        <v>112.56000000000006</v>
      </c>
    </row>
    <row r="551" spans="1:14" ht="14.4" customHeight="1" x14ac:dyDescent="0.3">
      <c r="A551" s="664" t="s">
        <v>520</v>
      </c>
      <c r="B551" s="665" t="s">
        <v>521</v>
      </c>
      <c r="C551" s="666" t="s">
        <v>530</v>
      </c>
      <c r="D551" s="667" t="s">
        <v>3521</v>
      </c>
      <c r="E551" s="666" t="s">
        <v>536</v>
      </c>
      <c r="F551" s="667" t="s">
        <v>3523</v>
      </c>
      <c r="G551" s="666" t="s">
        <v>600</v>
      </c>
      <c r="H551" s="666" t="s">
        <v>2386</v>
      </c>
      <c r="I551" s="666" t="s">
        <v>2386</v>
      </c>
      <c r="J551" s="666" t="s">
        <v>2387</v>
      </c>
      <c r="K551" s="666" t="s">
        <v>2388</v>
      </c>
      <c r="L551" s="668">
        <v>64.140000000000015</v>
      </c>
      <c r="M551" s="668">
        <v>1</v>
      </c>
      <c r="N551" s="669">
        <v>64.140000000000015</v>
      </c>
    </row>
    <row r="552" spans="1:14" ht="14.4" customHeight="1" x14ac:dyDescent="0.3">
      <c r="A552" s="664" t="s">
        <v>520</v>
      </c>
      <c r="B552" s="665" t="s">
        <v>521</v>
      </c>
      <c r="C552" s="666" t="s">
        <v>530</v>
      </c>
      <c r="D552" s="667" t="s">
        <v>3521</v>
      </c>
      <c r="E552" s="666" t="s">
        <v>536</v>
      </c>
      <c r="F552" s="667" t="s">
        <v>3523</v>
      </c>
      <c r="G552" s="666" t="s">
        <v>600</v>
      </c>
      <c r="H552" s="666" t="s">
        <v>2389</v>
      </c>
      <c r="I552" s="666" t="s">
        <v>2390</v>
      </c>
      <c r="J552" s="666" t="s">
        <v>2391</v>
      </c>
      <c r="K552" s="666" t="s">
        <v>2392</v>
      </c>
      <c r="L552" s="668">
        <v>53.109999999999985</v>
      </c>
      <c r="M552" s="668">
        <v>3</v>
      </c>
      <c r="N552" s="669">
        <v>159.32999999999996</v>
      </c>
    </row>
    <row r="553" spans="1:14" ht="14.4" customHeight="1" x14ac:dyDescent="0.3">
      <c r="A553" s="664" t="s">
        <v>520</v>
      </c>
      <c r="B553" s="665" t="s">
        <v>521</v>
      </c>
      <c r="C553" s="666" t="s">
        <v>530</v>
      </c>
      <c r="D553" s="667" t="s">
        <v>3521</v>
      </c>
      <c r="E553" s="666" t="s">
        <v>536</v>
      </c>
      <c r="F553" s="667" t="s">
        <v>3523</v>
      </c>
      <c r="G553" s="666" t="s">
        <v>600</v>
      </c>
      <c r="H553" s="666" t="s">
        <v>2393</v>
      </c>
      <c r="I553" s="666" t="s">
        <v>2393</v>
      </c>
      <c r="J553" s="666" t="s">
        <v>2394</v>
      </c>
      <c r="K553" s="666" t="s">
        <v>2395</v>
      </c>
      <c r="L553" s="668">
        <v>23.729999999999997</v>
      </c>
      <c r="M553" s="668">
        <v>2</v>
      </c>
      <c r="N553" s="669">
        <v>47.459999999999994</v>
      </c>
    </row>
    <row r="554" spans="1:14" ht="14.4" customHeight="1" x14ac:dyDescent="0.3">
      <c r="A554" s="664" t="s">
        <v>520</v>
      </c>
      <c r="B554" s="665" t="s">
        <v>521</v>
      </c>
      <c r="C554" s="666" t="s">
        <v>530</v>
      </c>
      <c r="D554" s="667" t="s">
        <v>3521</v>
      </c>
      <c r="E554" s="666" t="s">
        <v>536</v>
      </c>
      <c r="F554" s="667" t="s">
        <v>3523</v>
      </c>
      <c r="G554" s="666" t="s">
        <v>600</v>
      </c>
      <c r="H554" s="666" t="s">
        <v>2396</v>
      </c>
      <c r="I554" s="666" t="s">
        <v>2396</v>
      </c>
      <c r="J554" s="666" t="s">
        <v>2397</v>
      </c>
      <c r="K554" s="666" t="s">
        <v>2398</v>
      </c>
      <c r="L554" s="668">
        <v>88.480000000000018</v>
      </c>
      <c r="M554" s="668">
        <v>2</v>
      </c>
      <c r="N554" s="669">
        <v>176.96000000000004</v>
      </c>
    </row>
    <row r="555" spans="1:14" ht="14.4" customHeight="1" x14ac:dyDescent="0.3">
      <c r="A555" s="664" t="s">
        <v>520</v>
      </c>
      <c r="B555" s="665" t="s">
        <v>521</v>
      </c>
      <c r="C555" s="666" t="s">
        <v>530</v>
      </c>
      <c r="D555" s="667" t="s">
        <v>3521</v>
      </c>
      <c r="E555" s="666" t="s">
        <v>536</v>
      </c>
      <c r="F555" s="667" t="s">
        <v>3523</v>
      </c>
      <c r="G555" s="666" t="s">
        <v>600</v>
      </c>
      <c r="H555" s="666" t="s">
        <v>2399</v>
      </c>
      <c r="I555" s="666" t="s">
        <v>2399</v>
      </c>
      <c r="J555" s="666" t="s">
        <v>2400</v>
      </c>
      <c r="K555" s="666" t="s">
        <v>2401</v>
      </c>
      <c r="L555" s="668">
        <v>56.424000000000021</v>
      </c>
      <c r="M555" s="668">
        <v>5</v>
      </c>
      <c r="N555" s="669">
        <v>282.12000000000012</v>
      </c>
    </row>
    <row r="556" spans="1:14" ht="14.4" customHeight="1" x14ac:dyDescent="0.3">
      <c r="A556" s="664" t="s">
        <v>520</v>
      </c>
      <c r="B556" s="665" t="s">
        <v>521</v>
      </c>
      <c r="C556" s="666" t="s">
        <v>530</v>
      </c>
      <c r="D556" s="667" t="s">
        <v>3521</v>
      </c>
      <c r="E556" s="666" t="s">
        <v>536</v>
      </c>
      <c r="F556" s="667" t="s">
        <v>3523</v>
      </c>
      <c r="G556" s="666" t="s">
        <v>600</v>
      </c>
      <c r="H556" s="666" t="s">
        <v>2402</v>
      </c>
      <c r="I556" s="666" t="s">
        <v>2402</v>
      </c>
      <c r="J556" s="666" t="s">
        <v>2403</v>
      </c>
      <c r="K556" s="666" t="s">
        <v>2311</v>
      </c>
      <c r="L556" s="668">
        <v>309.67183783783787</v>
      </c>
      <c r="M556" s="668">
        <v>37</v>
      </c>
      <c r="N556" s="669">
        <v>11457.858</v>
      </c>
    </row>
    <row r="557" spans="1:14" ht="14.4" customHeight="1" x14ac:dyDescent="0.3">
      <c r="A557" s="664" t="s">
        <v>520</v>
      </c>
      <c r="B557" s="665" t="s">
        <v>521</v>
      </c>
      <c r="C557" s="666" t="s">
        <v>530</v>
      </c>
      <c r="D557" s="667" t="s">
        <v>3521</v>
      </c>
      <c r="E557" s="666" t="s">
        <v>536</v>
      </c>
      <c r="F557" s="667" t="s">
        <v>3523</v>
      </c>
      <c r="G557" s="666" t="s">
        <v>600</v>
      </c>
      <c r="H557" s="666" t="s">
        <v>2404</v>
      </c>
      <c r="I557" s="666" t="s">
        <v>2405</v>
      </c>
      <c r="J557" s="666" t="s">
        <v>2406</v>
      </c>
      <c r="K557" s="666" t="s">
        <v>2407</v>
      </c>
      <c r="L557" s="668">
        <v>336.66</v>
      </c>
      <c r="M557" s="668">
        <v>3</v>
      </c>
      <c r="N557" s="669">
        <v>1009.98</v>
      </c>
    </row>
    <row r="558" spans="1:14" ht="14.4" customHeight="1" x14ac:dyDescent="0.3">
      <c r="A558" s="664" t="s">
        <v>520</v>
      </c>
      <c r="B558" s="665" t="s">
        <v>521</v>
      </c>
      <c r="C558" s="666" t="s">
        <v>530</v>
      </c>
      <c r="D558" s="667" t="s">
        <v>3521</v>
      </c>
      <c r="E558" s="666" t="s">
        <v>536</v>
      </c>
      <c r="F558" s="667" t="s">
        <v>3523</v>
      </c>
      <c r="G558" s="666" t="s">
        <v>600</v>
      </c>
      <c r="H558" s="666" t="s">
        <v>2408</v>
      </c>
      <c r="I558" s="666" t="s">
        <v>2408</v>
      </c>
      <c r="J558" s="666" t="s">
        <v>2409</v>
      </c>
      <c r="K558" s="666" t="s">
        <v>2410</v>
      </c>
      <c r="L558" s="668">
        <v>271.13</v>
      </c>
      <c r="M558" s="668">
        <v>2</v>
      </c>
      <c r="N558" s="669">
        <v>542.26</v>
      </c>
    </row>
    <row r="559" spans="1:14" ht="14.4" customHeight="1" x14ac:dyDescent="0.3">
      <c r="A559" s="664" t="s">
        <v>520</v>
      </c>
      <c r="B559" s="665" t="s">
        <v>521</v>
      </c>
      <c r="C559" s="666" t="s">
        <v>530</v>
      </c>
      <c r="D559" s="667" t="s">
        <v>3521</v>
      </c>
      <c r="E559" s="666" t="s">
        <v>536</v>
      </c>
      <c r="F559" s="667" t="s">
        <v>3523</v>
      </c>
      <c r="G559" s="666" t="s">
        <v>600</v>
      </c>
      <c r="H559" s="666" t="s">
        <v>2411</v>
      </c>
      <c r="I559" s="666" t="s">
        <v>2411</v>
      </c>
      <c r="J559" s="666" t="s">
        <v>2412</v>
      </c>
      <c r="K559" s="666" t="s">
        <v>2413</v>
      </c>
      <c r="L559" s="668">
        <v>65.700291193071649</v>
      </c>
      <c r="M559" s="668">
        <v>1</v>
      </c>
      <c r="N559" s="669">
        <v>65.700291193071649</v>
      </c>
    </row>
    <row r="560" spans="1:14" ht="14.4" customHeight="1" x14ac:dyDescent="0.3">
      <c r="A560" s="664" t="s">
        <v>520</v>
      </c>
      <c r="B560" s="665" t="s">
        <v>521</v>
      </c>
      <c r="C560" s="666" t="s">
        <v>530</v>
      </c>
      <c r="D560" s="667" t="s">
        <v>3521</v>
      </c>
      <c r="E560" s="666" t="s">
        <v>536</v>
      </c>
      <c r="F560" s="667" t="s">
        <v>3523</v>
      </c>
      <c r="G560" s="666" t="s">
        <v>600</v>
      </c>
      <c r="H560" s="666" t="s">
        <v>2414</v>
      </c>
      <c r="I560" s="666" t="s">
        <v>2414</v>
      </c>
      <c r="J560" s="666" t="s">
        <v>2415</v>
      </c>
      <c r="K560" s="666" t="s">
        <v>2416</v>
      </c>
      <c r="L560" s="668">
        <v>56.49</v>
      </c>
      <c r="M560" s="668">
        <v>3</v>
      </c>
      <c r="N560" s="669">
        <v>169.47</v>
      </c>
    </row>
    <row r="561" spans="1:14" ht="14.4" customHeight="1" x14ac:dyDescent="0.3">
      <c r="A561" s="664" t="s">
        <v>520</v>
      </c>
      <c r="B561" s="665" t="s">
        <v>521</v>
      </c>
      <c r="C561" s="666" t="s">
        <v>530</v>
      </c>
      <c r="D561" s="667" t="s">
        <v>3521</v>
      </c>
      <c r="E561" s="666" t="s">
        <v>536</v>
      </c>
      <c r="F561" s="667" t="s">
        <v>3523</v>
      </c>
      <c r="G561" s="666" t="s">
        <v>600</v>
      </c>
      <c r="H561" s="666" t="s">
        <v>2417</v>
      </c>
      <c r="I561" s="666" t="s">
        <v>2417</v>
      </c>
      <c r="J561" s="666" t="s">
        <v>2418</v>
      </c>
      <c r="K561" s="666" t="s">
        <v>2419</v>
      </c>
      <c r="L561" s="668">
        <v>124.06337500000002</v>
      </c>
      <c r="M561" s="668">
        <v>16</v>
      </c>
      <c r="N561" s="669">
        <v>1985.0140000000004</v>
      </c>
    </row>
    <row r="562" spans="1:14" ht="14.4" customHeight="1" x14ac:dyDescent="0.3">
      <c r="A562" s="664" t="s">
        <v>520</v>
      </c>
      <c r="B562" s="665" t="s">
        <v>521</v>
      </c>
      <c r="C562" s="666" t="s">
        <v>530</v>
      </c>
      <c r="D562" s="667" t="s">
        <v>3521</v>
      </c>
      <c r="E562" s="666" t="s">
        <v>536</v>
      </c>
      <c r="F562" s="667" t="s">
        <v>3523</v>
      </c>
      <c r="G562" s="666" t="s">
        <v>600</v>
      </c>
      <c r="H562" s="666" t="s">
        <v>2420</v>
      </c>
      <c r="I562" s="666" t="s">
        <v>2421</v>
      </c>
      <c r="J562" s="666" t="s">
        <v>2422</v>
      </c>
      <c r="K562" s="666" t="s">
        <v>2423</v>
      </c>
      <c r="L562" s="668">
        <v>112.37999999999998</v>
      </c>
      <c r="M562" s="668">
        <v>3</v>
      </c>
      <c r="N562" s="669">
        <v>337.13999999999993</v>
      </c>
    </row>
    <row r="563" spans="1:14" ht="14.4" customHeight="1" x14ac:dyDescent="0.3">
      <c r="A563" s="664" t="s">
        <v>520</v>
      </c>
      <c r="B563" s="665" t="s">
        <v>521</v>
      </c>
      <c r="C563" s="666" t="s">
        <v>530</v>
      </c>
      <c r="D563" s="667" t="s">
        <v>3521</v>
      </c>
      <c r="E563" s="666" t="s">
        <v>536</v>
      </c>
      <c r="F563" s="667" t="s">
        <v>3523</v>
      </c>
      <c r="G563" s="666" t="s">
        <v>600</v>
      </c>
      <c r="H563" s="666" t="s">
        <v>2424</v>
      </c>
      <c r="I563" s="666" t="s">
        <v>2424</v>
      </c>
      <c r="J563" s="666" t="s">
        <v>2425</v>
      </c>
      <c r="K563" s="666" t="s">
        <v>2426</v>
      </c>
      <c r="L563" s="668">
        <v>81.831950527840633</v>
      </c>
      <c r="M563" s="668">
        <v>30</v>
      </c>
      <c r="N563" s="669">
        <v>2454.9585158352188</v>
      </c>
    </row>
    <row r="564" spans="1:14" ht="14.4" customHeight="1" x14ac:dyDescent="0.3">
      <c r="A564" s="664" t="s">
        <v>520</v>
      </c>
      <c r="B564" s="665" t="s">
        <v>521</v>
      </c>
      <c r="C564" s="666" t="s">
        <v>530</v>
      </c>
      <c r="D564" s="667" t="s">
        <v>3521</v>
      </c>
      <c r="E564" s="666" t="s">
        <v>536</v>
      </c>
      <c r="F564" s="667" t="s">
        <v>3523</v>
      </c>
      <c r="G564" s="666" t="s">
        <v>600</v>
      </c>
      <c r="H564" s="666" t="s">
        <v>2427</v>
      </c>
      <c r="I564" s="666" t="s">
        <v>1176</v>
      </c>
      <c r="J564" s="666" t="s">
        <v>2428</v>
      </c>
      <c r="K564" s="666"/>
      <c r="L564" s="668">
        <v>45.83</v>
      </c>
      <c r="M564" s="668">
        <v>2</v>
      </c>
      <c r="N564" s="669">
        <v>91.66</v>
      </c>
    </row>
    <row r="565" spans="1:14" ht="14.4" customHeight="1" x14ac:dyDescent="0.3">
      <c r="A565" s="664" t="s">
        <v>520</v>
      </c>
      <c r="B565" s="665" t="s">
        <v>521</v>
      </c>
      <c r="C565" s="666" t="s">
        <v>530</v>
      </c>
      <c r="D565" s="667" t="s">
        <v>3521</v>
      </c>
      <c r="E565" s="666" t="s">
        <v>536</v>
      </c>
      <c r="F565" s="667" t="s">
        <v>3523</v>
      </c>
      <c r="G565" s="666" t="s">
        <v>600</v>
      </c>
      <c r="H565" s="666" t="s">
        <v>2429</v>
      </c>
      <c r="I565" s="666" t="s">
        <v>2429</v>
      </c>
      <c r="J565" s="666" t="s">
        <v>2430</v>
      </c>
      <c r="K565" s="666" t="s">
        <v>2431</v>
      </c>
      <c r="L565" s="668">
        <v>73.022835820895551</v>
      </c>
      <c r="M565" s="668">
        <v>67</v>
      </c>
      <c r="N565" s="669">
        <v>4892.5300000000016</v>
      </c>
    </row>
    <row r="566" spans="1:14" ht="14.4" customHeight="1" x14ac:dyDescent="0.3">
      <c r="A566" s="664" t="s">
        <v>520</v>
      </c>
      <c r="B566" s="665" t="s">
        <v>521</v>
      </c>
      <c r="C566" s="666" t="s">
        <v>530</v>
      </c>
      <c r="D566" s="667" t="s">
        <v>3521</v>
      </c>
      <c r="E566" s="666" t="s">
        <v>536</v>
      </c>
      <c r="F566" s="667" t="s">
        <v>3523</v>
      </c>
      <c r="G566" s="666" t="s">
        <v>600</v>
      </c>
      <c r="H566" s="666" t="s">
        <v>2432</v>
      </c>
      <c r="I566" s="666" t="s">
        <v>2432</v>
      </c>
      <c r="J566" s="666" t="s">
        <v>2433</v>
      </c>
      <c r="K566" s="666" t="s">
        <v>2434</v>
      </c>
      <c r="L566" s="668">
        <v>264.99</v>
      </c>
      <c r="M566" s="668">
        <v>1</v>
      </c>
      <c r="N566" s="669">
        <v>264.99</v>
      </c>
    </row>
    <row r="567" spans="1:14" ht="14.4" customHeight="1" x14ac:dyDescent="0.3">
      <c r="A567" s="664" t="s">
        <v>520</v>
      </c>
      <c r="B567" s="665" t="s">
        <v>521</v>
      </c>
      <c r="C567" s="666" t="s">
        <v>530</v>
      </c>
      <c r="D567" s="667" t="s">
        <v>3521</v>
      </c>
      <c r="E567" s="666" t="s">
        <v>536</v>
      </c>
      <c r="F567" s="667" t="s">
        <v>3523</v>
      </c>
      <c r="G567" s="666" t="s">
        <v>600</v>
      </c>
      <c r="H567" s="666" t="s">
        <v>2435</v>
      </c>
      <c r="I567" s="666" t="s">
        <v>2435</v>
      </c>
      <c r="J567" s="666" t="s">
        <v>2436</v>
      </c>
      <c r="K567" s="666" t="s">
        <v>2437</v>
      </c>
      <c r="L567" s="668">
        <v>1260.1099999999999</v>
      </c>
      <c r="M567" s="668">
        <v>1</v>
      </c>
      <c r="N567" s="669">
        <v>1260.1099999999999</v>
      </c>
    </row>
    <row r="568" spans="1:14" ht="14.4" customHeight="1" x14ac:dyDescent="0.3">
      <c r="A568" s="664" t="s">
        <v>520</v>
      </c>
      <c r="B568" s="665" t="s">
        <v>521</v>
      </c>
      <c r="C568" s="666" t="s">
        <v>530</v>
      </c>
      <c r="D568" s="667" t="s">
        <v>3521</v>
      </c>
      <c r="E568" s="666" t="s">
        <v>536</v>
      </c>
      <c r="F568" s="667" t="s">
        <v>3523</v>
      </c>
      <c r="G568" s="666" t="s">
        <v>600</v>
      </c>
      <c r="H568" s="666" t="s">
        <v>2438</v>
      </c>
      <c r="I568" s="666" t="s">
        <v>2438</v>
      </c>
      <c r="J568" s="666" t="s">
        <v>2439</v>
      </c>
      <c r="K568" s="666" t="s">
        <v>2440</v>
      </c>
      <c r="L568" s="668">
        <v>129.91979647890597</v>
      </c>
      <c r="M568" s="668">
        <v>21</v>
      </c>
      <c r="N568" s="669">
        <v>2728.3157260570251</v>
      </c>
    </row>
    <row r="569" spans="1:14" ht="14.4" customHeight="1" x14ac:dyDescent="0.3">
      <c r="A569" s="664" t="s">
        <v>520</v>
      </c>
      <c r="B569" s="665" t="s">
        <v>521</v>
      </c>
      <c r="C569" s="666" t="s">
        <v>530</v>
      </c>
      <c r="D569" s="667" t="s">
        <v>3521</v>
      </c>
      <c r="E569" s="666" t="s">
        <v>536</v>
      </c>
      <c r="F569" s="667" t="s">
        <v>3523</v>
      </c>
      <c r="G569" s="666" t="s">
        <v>600</v>
      </c>
      <c r="H569" s="666" t="s">
        <v>2441</v>
      </c>
      <c r="I569" s="666" t="s">
        <v>2442</v>
      </c>
      <c r="J569" s="666" t="s">
        <v>2443</v>
      </c>
      <c r="K569" s="666" t="s">
        <v>2444</v>
      </c>
      <c r="L569" s="668">
        <v>311.34000000000026</v>
      </c>
      <c r="M569" s="668">
        <v>1</v>
      </c>
      <c r="N569" s="669">
        <v>311.34000000000026</v>
      </c>
    </row>
    <row r="570" spans="1:14" ht="14.4" customHeight="1" x14ac:dyDescent="0.3">
      <c r="A570" s="664" t="s">
        <v>520</v>
      </c>
      <c r="B570" s="665" t="s">
        <v>521</v>
      </c>
      <c r="C570" s="666" t="s">
        <v>530</v>
      </c>
      <c r="D570" s="667" t="s">
        <v>3521</v>
      </c>
      <c r="E570" s="666" t="s">
        <v>536</v>
      </c>
      <c r="F570" s="667" t="s">
        <v>3523</v>
      </c>
      <c r="G570" s="666" t="s">
        <v>600</v>
      </c>
      <c r="H570" s="666" t="s">
        <v>2445</v>
      </c>
      <c r="I570" s="666" t="s">
        <v>2446</v>
      </c>
      <c r="J570" s="666" t="s">
        <v>2447</v>
      </c>
      <c r="K570" s="666" t="s">
        <v>2448</v>
      </c>
      <c r="L570" s="668">
        <v>246.83999999999997</v>
      </c>
      <c r="M570" s="668">
        <v>2</v>
      </c>
      <c r="N570" s="669">
        <v>493.67999999999995</v>
      </c>
    </row>
    <row r="571" spans="1:14" ht="14.4" customHeight="1" x14ac:dyDescent="0.3">
      <c r="A571" s="664" t="s">
        <v>520</v>
      </c>
      <c r="B571" s="665" t="s">
        <v>521</v>
      </c>
      <c r="C571" s="666" t="s">
        <v>530</v>
      </c>
      <c r="D571" s="667" t="s">
        <v>3521</v>
      </c>
      <c r="E571" s="666" t="s">
        <v>536</v>
      </c>
      <c r="F571" s="667" t="s">
        <v>3523</v>
      </c>
      <c r="G571" s="666" t="s">
        <v>600</v>
      </c>
      <c r="H571" s="666" t="s">
        <v>2449</v>
      </c>
      <c r="I571" s="666" t="s">
        <v>2449</v>
      </c>
      <c r="J571" s="666" t="s">
        <v>2450</v>
      </c>
      <c r="K571" s="666" t="s">
        <v>2451</v>
      </c>
      <c r="L571" s="668">
        <v>1174.29</v>
      </c>
      <c r="M571" s="668">
        <v>1</v>
      </c>
      <c r="N571" s="669">
        <v>1174.29</v>
      </c>
    </row>
    <row r="572" spans="1:14" ht="14.4" customHeight="1" x14ac:dyDescent="0.3">
      <c r="A572" s="664" t="s">
        <v>520</v>
      </c>
      <c r="B572" s="665" t="s">
        <v>521</v>
      </c>
      <c r="C572" s="666" t="s">
        <v>530</v>
      </c>
      <c r="D572" s="667" t="s">
        <v>3521</v>
      </c>
      <c r="E572" s="666" t="s">
        <v>536</v>
      </c>
      <c r="F572" s="667" t="s">
        <v>3523</v>
      </c>
      <c r="G572" s="666" t="s">
        <v>600</v>
      </c>
      <c r="H572" s="666" t="s">
        <v>2452</v>
      </c>
      <c r="I572" s="666" t="s">
        <v>2452</v>
      </c>
      <c r="J572" s="666" t="s">
        <v>2453</v>
      </c>
      <c r="K572" s="666" t="s">
        <v>829</v>
      </c>
      <c r="L572" s="668">
        <v>64.119743740896112</v>
      </c>
      <c r="M572" s="668">
        <v>1</v>
      </c>
      <c r="N572" s="669">
        <v>64.119743740896112</v>
      </c>
    </row>
    <row r="573" spans="1:14" ht="14.4" customHeight="1" x14ac:dyDescent="0.3">
      <c r="A573" s="664" t="s">
        <v>520</v>
      </c>
      <c r="B573" s="665" t="s">
        <v>521</v>
      </c>
      <c r="C573" s="666" t="s">
        <v>530</v>
      </c>
      <c r="D573" s="667" t="s">
        <v>3521</v>
      </c>
      <c r="E573" s="666" t="s">
        <v>536</v>
      </c>
      <c r="F573" s="667" t="s">
        <v>3523</v>
      </c>
      <c r="G573" s="666" t="s">
        <v>600</v>
      </c>
      <c r="H573" s="666" t="s">
        <v>2454</v>
      </c>
      <c r="I573" s="666" t="s">
        <v>2454</v>
      </c>
      <c r="J573" s="666" t="s">
        <v>2455</v>
      </c>
      <c r="K573" s="666" t="s">
        <v>2456</v>
      </c>
      <c r="L573" s="668">
        <v>51.89</v>
      </c>
      <c r="M573" s="668">
        <v>2</v>
      </c>
      <c r="N573" s="669">
        <v>103.78</v>
      </c>
    </row>
    <row r="574" spans="1:14" ht="14.4" customHeight="1" x14ac:dyDescent="0.3">
      <c r="A574" s="664" t="s">
        <v>520</v>
      </c>
      <c r="B574" s="665" t="s">
        <v>521</v>
      </c>
      <c r="C574" s="666" t="s">
        <v>530</v>
      </c>
      <c r="D574" s="667" t="s">
        <v>3521</v>
      </c>
      <c r="E574" s="666" t="s">
        <v>536</v>
      </c>
      <c r="F574" s="667" t="s">
        <v>3523</v>
      </c>
      <c r="G574" s="666" t="s">
        <v>600</v>
      </c>
      <c r="H574" s="666" t="s">
        <v>2457</v>
      </c>
      <c r="I574" s="666" t="s">
        <v>2457</v>
      </c>
      <c r="J574" s="666" t="s">
        <v>2458</v>
      </c>
      <c r="K574" s="666" t="s">
        <v>2459</v>
      </c>
      <c r="L574" s="668">
        <v>383.43000417179968</v>
      </c>
      <c r="M574" s="668">
        <v>25</v>
      </c>
      <c r="N574" s="669">
        <v>9585.7501042949916</v>
      </c>
    </row>
    <row r="575" spans="1:14" ht="14.4" customHeight="1" x14ac:dyDescent="0.3">
      <c r="A575" s="664" t="s">
        <v>520</v>
      </c>
      <c r="B575" s="665" t="s">
        <v>521</v>
      </c>
      <c r="C575" s="666" t="s">
        <v>530</v>
      </c>
      <c r="D575" s="667" t="s">
        <v>3521</v>
      </c>
      <c r="E575" s="666" t="s">
        <v>536</v>
      </c>
      <c r="F575" s="667" t="s">
        <v>3523</v>
      </c>
      <c r="G575" s="666" t="s">
        <v>600</v>
      </c>
      <c r="H575" s="666" t="s">
        <v>2460</v>
      </c>
      <c r="I575" s="666" t="s">
        <v>659</v>
      </c>
      <c r="J575" s="666" t="s">
        <v>2461</v>
      </c>
      <c r="K575" s="666" t="s">
        <v>2462</v>
      </c>
      <c r="L575" s="668">
        <v>368.20066987150869</v>
      </c>
      <c r="M575" s="668">
        <v>11</v>
      </c>
      <c r="N575" s="669">
        <v>4050.2073685865957</v>
      </c>
    </row>
    <row r="576" spans="1:14" ht="14.4" customHeight="1" x14ac:dyDescent="0.3">
      <c r="A576" s="664" t="s">
        <v>520</v>
      </c>
      <c r="B576" s="665" t="s">
        <v>521</v>
      </c>
      <c r="C576" s="666" t="s">
        <v>530</v>
      </c>
      <c r="D576" s="667" t="s">
        <v>3521</v>
      </c>
      <c r="E576" s="666" t="s">
        <v>536</v>
      </c>
      <c r="F576" s="667" t="s">
        <v>3523</v>
      </c>
      <c r="G576" s="666" t="s">
        <v>600</v>
      </c>
      <c r="H576" s="666" t="s">
        <v>2463</v>
      </c>
      <c r="I576" s="666" t="s">
        <v>2463</v>
      </c>
      <c r="J576" s="666" t="s">
        <v>824</v>
      </c>
      <c r="K576" s="666" t="s">
        <v>2464</v>
      </c>
      <c r="L576" s="668">
        <v>138.81826982507997</v>
      </c>
      <c r="M576" s="668">
        <v>35</v>
      </c>
      <c r="N576" s="669">
        <v>4858.6394438777988</v>
      </c>
    </row>
    <row r="577" spans="1:14" ht="14.4" customHeight="1" x14ac:dyDescent="0.3">
      <c r="A577" s="664" t="s">
        <v>520</v>
      </c>
      <c r="B577" s="665" t="s">
        <v>521</v>
      </c>
      <c r="C577" s="666" t="s">
        <v>530</v>
      </c>
      <c r="D577" s="667" t="s">
        <v>3521</v>
      </c>
      <c r="E577" s="666" t="s">
        <v>536</v>
      </c>
      <c r="F577" s="667" t="s">
        <v>3523</v>
      </c>
      <c r="G577" s="666" t="s">
        <v>600</v>
      </c>
      <c r="H577" s="666" t="s">
        <v>2465</v>
      </c>
      <c r="I577" s="666" t="s">
        <v>2465</v>
      </c>
      <c r="J577" s="666" t="s">
        <v>1497</v>
      </c>
      <c r="K577" s="666" t="s">
        <v>2466</v>
      </c>
      <c r="L577" s="668">
        <v>262.09999813375373</v>
      </c>
      <c r="M577" s="668">
        <v>21</v>
      </c>
      <c r="N577" s="669">
        <v>5504.0999608088277</v>
      </c>
    </row>
    <row r="578" spans="1:14" ht="14.4" customHeight="1" x14ac:dyDescent="0.3">
      <c r="A578" s="664" t="s">
        <v>520</v>
      </c>
      <c r="B578" s="665" t="s">
        <v>521</v>
      </c>
      <c r="C578" s="666" t="s">
        <v>530</v>
      </c>
      <c r="D578" s="667" t="s">
        <v>3521</v>
      </c>
      <c r="E578" s="666" t="s">
        <v>536</v>
      </c>
      <c r="F578" s="667" t="s">
        <v>3523</v>
      </c>
      <c r="G578" s="666" t="s">
        <v>600</v>
      </c>
      <c r="H578" s="666" t="s">
        <v>2467</v>
      </c>
      <c r="I578" s="666" t="s">
        <v>1176</v>
      </c>
      <c r="J578" s="666" t="s">
        <v>2468</v>
      </c>
      <c r="K578" s="666"/>
      <c r="L578" s="668">
        <v>681.27716056816121</v>
      </c>
      <c r="M578" s="668">
        <v>5</v>
      </c>
      <c r="N578" s="669">
        <v>3406.3858028408058</v>
      </c>
    </row>
    <row r="579" spans="1:14" ht="14.4" customHeight="1" x14ac:dyDescent="0.3">
      <c r="A579" s="664" t="s">
        <v>520</v>
      </c>
      <c r="B579" s="665" t="s">
        <v>521</v>
      </c>
      <c r="C579" s="666" t="s">
        <v>530</v>
      </c>
      <c r="D579" s="667" t="s">
        <v>3521</v>
      </c>
      <c r="E579" s="666" t="s">
        <v>536</v>
      </c>
      <c r="F579" s="667" t="s">
        <v>3523</v>
      </c>
      <c r="G579" s="666" t="s">
        <v>600</v>
      </c>
      <c r="H579" s="666" t="s">
        <v>2469</v>
      </c>
      <c r="I579" s="666" t="s">
        <v>2470</v>
      </c>
      <c r="J579" s="666" t="s">
        <v>781</v>
      </c>
      <c r="K579" s="666" t="s">
        <v>2471</v>
      </c>
      <c r="L579" s="668">
        <v>302.51980763116455</v>
      </c>
      <c r="M579" s="668">
        <v>4</v>
      </c>
      <c r="N579" s="669">
        <v>1210.0792305246582</v>
      </c>
    </row>
    <row r="580" spans="1:14" ht="14.4" customHeight="1" x14ac:dyDescent="0.3">
      <c r="A580" s="664" t="s">
        <v>520</v>
      </c>
      <c r="B580" s="665" t="s">
        <v>521</v>
      </c>
      <c r="C580" s="666" t="s">
        <v>530</v>
      </c>
      <c r="D580" s="667" t="s">
        <v>3521</v>
      </c>
      <c r="E580" s="666" t="s">
        <v>536</v>
      </c>
      <c r="F580" s="667" t="s">
        <v>3523</v>
      </c>
      <c r="G580" s="666" t="s">
        <v>600</v>
      </c>
      <c r="H580" s="666" t="s">
        <v>2472</v>
      </c>
      <c r="I580" s="666" t="s">
        <v>2472</v>
      </c>
      <c r="J580" s="666" t="s">
        <v>1500</v>
      </c>
      <c r="K580" s="666" t="s">
        <v>1501</v>
      </c>
      <c r="L580" s="668">
        <v>169.743173686501</v>
      </c>
      <c r="M580" s="668">
        <v>21</v>
      </c>
      <c r="N580" s="669">
        <v>3564.6066474165209</v>
      </c>
    </row>
    <row r="581" spans="1:14" ht="14.4" customHeight="1" x14ac:dyDescent="0.3">
      <c r="A581" s="664" t="s">
        <v>520</v>
      </c>
      <c r="B581" s="665" t="s">
        <v>521</v>
      </c>
      <c r="C581" s="666" t="s">
        <v>530</v>
      </c>
      <c r="D581" s="667" t="s">
        <v>3521</v>
      </c>
      <c r="E581" s="666" t="s">
        <v>536</v>
      </c>
      <c r="F581" s="667" t="s">
        <v>3523</v>
      </c>
      <c r="G581" s="666" t="s">
        <v>600</v>
      </c>
      <c r="H581" s="666" t="s">
        <v>2473</v>
      </c>
      <c r="I581" s="666" t="s">
        <v>2473</v>
      </c>
      <c r="J581" s="666" t="s">
        <v>602</v>
      </c>
      <c r="K581" s="666" t="s">
        <v>2474</v>
      </c>
      <c r="L581" s="668">
        <v>282.14999999999998</v>
      </c>
      <c r="M581" s="668">
        <v>3</v>
      </c>
      <c r="N581" s="669">
        <v>846.44999999999993</v>
      </c>
    </row>
    <row r="582" spans="1:14" ht="14.4" customHeight="1" x14ac:dyDescent="0.3">
      <c r="A582" s="664" t="s">
        <v>520</v>
      </c>
      <c r="B582" s="665" t="s">
        <v>521</v>
      </c>
      <c r="C582" s="666" t="s">
        <v>530</v>
      </c>
      <c r="D582" s="667" t="s">
        <v>3521</v>
      </c>
      <c r="E582" s="666" t="s">
        <v>536</v>
      </c>
      <c r="F582" s="667" t="s">
        <v>3523</v>
      </c>
      <c r="G582" s="666" t="s">
        <v>600</v>
      </c>
      <c r="H582" s="666" t="s">
        <v>2475</v>
      </c>
      <c r="I582" s="666" t="s">
        <v>2475</v>
      </c>
      <c r="J582" s="666" t="s">
        <v>2476</v>
      </c>
      <c r="K582" s="666" t="s">
        <v>2477</v>
      </c>
      <c r="L582" s="668">
        <v>172.5</v>
      </c>
      <c r="M582" s="668">
        <v>2</v>
      </c>
      <c r="N582" s="669">
        <v>345</v>
      </c>
    </row>
    <row r="583" spans="1:14" ht="14.4" customHeight="1" x14ac:dyDescent="0.3">
      <c r="A583" s="664" t="s">
        <v>520</v>
      </c>
      <c r="B583" s="665" t="s">
        <v>521</v>
      </c>
      <c r="C583" s="666" t="s">
        <v>530</v>
      </c>
      <c r="D583" s="667" t="s">
        <v>3521</v>
      </c>
      <c r="E583" s="666" t="s">
        <v>536</v>
      </c>
      <c r="F583" s="667" t="s">
        <v>3523</v>
      </c>
      <c r="G583" s="666" t="s">
        <v>600</v>
      </c>
      <c r="H583" s="666" t="s">
        <v>2478</v>
      </c>
      <c r="I583" s="666" t="s">
        <v>2478</v>
      </c>
      <c r="J583" s="666" t="s">
        <v>2479</v>
      </c>
      <c r="K583" s="666" t="s">
        <v>2480</v>
      </c>
      <c r="L583" s="668">
        <v>81.900000000000006</v>
      </c>
      <c r="M583" s="668">
        <v>2</v>
      </c>
      <c r="N583" s="669">
        <v>163.80000000000001</v>
      </c>
    </row>
    <row r="584" spans="1:14" ht="14.4" customHeight="1" x14ac:dyDescent="0.3">
      <c r="A584" s="664" t="s">
        <v>520</v>
      </c>
      <c r="B584" s="665" t="s">
        <v>521</v>
      </c>
      <c r="C584" s="666" t="s">
        <v>530</v>
      </c>
      <c r="D584" s="667" t="s">
        <v>3521</v>
      </c>
      <c r="E584" s="666" t="s">
        <v>536</v>
      </c>
      <c r="F584" s="667" t="s">
        <v>3523</v>
      </c>
      <c r="G584" s="666" t="s">
        <v>600</v>
      </c>
      <c r="H584" s="666" t="s">
        <v>2481</v>
      </c>
      <c r="I584" s="666" t="s">
        <v>2481</v>
      </c>
      <c r="J584" s="666" t="s">
        <v>2482</v>
      </c>
      <c r="K584" s="666" t="s">
        <v>2483</v>
      </c>
      <c r="L584" s="668">
        <v>158.30000000000001</v>
      </c>
      <c r="M584" s="668">
        <v>1</v>
      </c>
      <c r="N584" s="669">
        <v>158.30000000000001</v>
      </c>
    </row>
    <row r="585" spans="1:14" ht="14.4" customHeight="1" x14ac:dyDescent="0.3">
      <c r="A585" s="664" t="s">
        <v>520</v>
      </c>
      <c r="B585" s="665" t="s">
        <v>521</v>
      </c>
      <c r="C585" s="666" t="s">
        <v>530</v>
      </c>
      <c r="D585" s="667" t="s">
        <v>3521</v>
      </c>
      <c r="E585" s="666" t="s">
        <v>536</v>
      </c>
      <c r="F585" s="667" t="s">
        <v>3523</v>
      </c>
      <c r="G585" s="666" t="s">
        <v>600</v>
      </c>
      <c r="H585" s="666" t="s">
        <v>2484</v>
      </c>
      <c r="I585" s="666" t="s">
        <v>2484</v>
      </c>
      <c r="J585" s="666" t="s">
        <v>2485</v>
      </c>
      <c r="K585" s="666" t="s">
        <v>2486</v>
      </c>
      <c r="L585" s="668">
        <v>54.760000000000012</v>
      </c>
      <c r="M585" s="668">
        <v>3</v>
      </c>
      <c r="N585" s="669">
        <v>164.28000000000003</v>
      </c>
    </row>
    <row r="586" spans="1:14" ht="14.4" customHeight="1" x14ac:dyDescent="0.3">
      <c r="A586" s="664" t="s">
        <v>520</v>
      </c>
      <c r="B586" s="665" t="s">
        <v>521</v>
      </c>
      <c r="C586" s="666" t="s">
        <v>530</v>
      </c>
      <c r="D586" s="667" t="s">
        <v>3521</v>
      </c>
      <c r="E586" s="666" t="s">
        <v>536</v>
      </c>
      <c r="F586" s="667" t="s">
        <v>3523</v>
      </c>
      <c r="G586" s="666" t="s">
        <v>600</v>
      </c>
      <c r="H586" s="666" t="s">
        <v>2487</v>
      </c>
      <c r="I586" s="666" t="s">
        <v>1176</v>
      </c>
      <c r="J586" s="666" t="s">
        <v>2488</v>
      </c>
      <c r="K586" s="666"/>
      <c r="L586" s="668">
        <v>112.14999999999999</v>
      </c>
      <c r="M586" s="668">
        <v>1</v>
      </c>
      <c r="N586" s="669">
        <v>112.14999999999999</v>
      </c>
    </row>
    <row r="587" spans="1:14" ht="14.4" customHeight="1" x14ac:dyDescent="0.3">
      <c r="A587" s="664" t="s">
        <v>520</v>
      </c>
      <c r="B587" s="665" t="s">
        <v>521</v>
      </c>
      <c r="C587" s="666" t="s">
        <v>530</v>
      </c>
      <c r="D587" s="667" t="s">
        <v>3521</v>
      </c>
      <c r="E587" s="666" t="s">
        <v>536</v>
      </c>
      <c r="F587" s="667" t="s">
        <v>3523</v>
      </c>
      <c r="G587" s="666" t="s">
        <v>600</v>
      </c>
      <c r="H587" s="666" t="s">
        <v>2489</v>
      </c>
      <c r="I587" s="666" t="s">
        <v>2489</v>
      </c>
      <c r="J587" s="666" t="s">
        <v>2238</v>
      </c>
      <c r="K587" s="666" t="s">
        <v>1242</v>
      </c>
      <c r="L587" s="668">
        <v>50.230000000000004</v>
      </c>
      <c r="M587" s="668">
        <v>7</v>
      </c>
      <c r="N587" s="669">
        <v>351.61</v>
      </c>
    </row>
    <row r="588" spans="1:14" ht="14.4" customHeight="1" x14ac:dyDescent="0.3">
      <c r="A588" s="664" t="s">
        <v>520</v>
      </c>
      <c r="B588" s="665" t="s">
        <v>521</v>
      </c>
      <c r="C588" s="666" t="s">
        <v>530</v>
      </c>
      <c r="D588" s="667" t="s">
        <v>3521</v>
      </c>
      <c r="E588" s="666" t="s">
        <v>536</v>
      </c>
      <c r="F588" s="667" t="s">
        <v>3523</v>
      </c>
      <c r="G588" s="666" t="s">
        <v>600</v>
      </c>
      <c r="H588" s="666" t="s">
        <v>2490</v>
      </c>
      <c r="I588" s="666" t="s">
        <v>2490</v>
      </c>
      <c r="J588" s="666" t="s">
        <v>2310</v>
      </c>
      <c r="K588" s="666" t="s">
        <v>2311</v>
      </c>
      <c r="L588" s="668">
        <v>180.2</v>
      </c>
      <c r="M588" s="668">
        <v>1</v>
      </c>
      <c r="N588" s="669">
        <v>180.2</v>
      </c>
    </row>
    <row r="589" spans="1:14" ht="14.4" customHeight="1" x14ac:dyDescent="0.3">
      <c r="A589" s="664" t="s">
        <v>520</v>
      </c>
      <c r="B589" s="665" t="s">
        <v>521</v>
      </c>
      <c r="C589" s="666" t="s">
        <v>530</v>
      </c>
      <c r="D589" s="667" t="s">
        <v>3521</v>
      </c>
      <c r="E589" s="666" t="s">
        <v>536</v>
      </c>
      <c r="F589" s="667" t="s">
        <v>3523</v>
      </c>
      <c r="G589" s="666" t="s">
        <v>600</v>
      </c>
      <c r="H589" s="666" t="s">
        <v>2491</v>
      </c>
      <c r="I589" s="666" t="s">
        <v>2491</v>
      </c>
      <c r="J589" s="666" t="s">
        <v>2492</v>
      </c>
      <c r="K589" s="666" t="s">
        <v>2493</v>
      </c>
      <c r="L589" s="668">
        <v>53.03</v>
      </c>
      <c r="M589" s="668">
        <v>1</v>
      </c>
      <c r="N589" s="669">
        <v>53.03</v>
      </c>
    </row>
    <row r="590" spans="1:14" ht="14.4" customHeight="1" x14ac:dyDescent="0.3">
      <c r="A590" s="664" t="s">
        <v>520</v>
      </c>
      <c r="B590" s="665" t="s">
        <v>521</v>
      </c>
      <c r="C590" s="666" t="s">
        <v>530</v>
      </c>
      <c r="D590" s="667" t="s">
        <v>3521</v>
      </c>
      <c r="E590" s="666" t="s">
        <v>536</v>
      </c>
      <c r="F590" s="667" t="s">
        <v>3523</v>
      </c>
      <c r="G590" s="666" t="s">
        <v>600</v>
      </c>
      <c r="H590" s="666" t="s">
        <v>2494</v>
      </c>
      <c r="I590" s="666" t="s">
        <v>2495</v>
      </c>
      <c r="J590" s="666" t="s">
        <v>2496</v>
      </c>
      <c r="K590" s="666" t="s">
        <v>2497</v>
      </c>
      <c r="L590" s="668">
        <v>5168.6599999999989</v>
      </c>
      <c r="M590" s="668">
        <v>1</v>
      </c>
      <c r="N590" s="669">
        <v>5168.6599999999989</v>
      </c>
    </row>
    <row r="591" spans="1:14" ht="14.4" customHeight="1" x14ac:dyDescent="0.3">
      <c r="A591" s="664" t="s">
        <v>520</v>
      </c>
      <c r="B591" s="665" t="s">
        <v>521</v>
      </c>
      <c r="C591" s="666" t="s">
        <v>530</v>
      </c>
      <c r="D591" s="667" t="s">
        <v>3521</v>
      </c>
      <c r="E591" s="666" t="s">
        <v>536</v>
      </c>
      <c r="F591" s="667" t="s">
        <v>3523</v>
      </c>
      <c r="G591" s="666" t="s">
        <v>600</v>
      </c>
      <c r="H591" s="666" t="s">
        <v>2498</v>
      </c>
      <c r="I591" s="666" t="s">
        <v>2498</v>
      </c>
      <c r="J591" s="666" t="s">
        <v>1737</v>
      </c>
      <c r="K591" s="666" t="s">
        <v>1738</v>
      </c>
      <c r="L591" s="668">
        <v>271.52</v>
      </c>
      <c r="M591" s="668">
        <v>3</v>
      </c>
      <c r="N591" s="669">
        <v>814.56</v>
      </c>
    </row>
    <row r="592" spans="1:14" ht="14.4" customHeight="1" x14ac:dyDescent="0.3">
      <c r="A592" s="664" t="s">
        <v>520</v>
      </c>
      <c r="B592" s="665" t="s">
        <v>521</v>
      </c>
      <c r="C592" s="666" t="s">
        <v>530</v>
      </c>
      <c r="D592" s="667" t="s">
        <v>3521</v>
      </c>
      <c r="E592" s="666" t="s">
        <v>536</v>
      </c>
      <c r="F592" s="667" t="s">
        <v>3523</v>
      </c>
      <c r="G592" s="666" t="s">
        <v>600</v>
      </c>
      <c r="H592" s="666" t="s">
        <v>2499</v>
      </c>
      <c r="I592" s="666" t="s">
        <v>2499</v>
      </c>
      <c r="J592" s="666" t="s">
        <v>2500</v>
      </c>
      <c r="K592" s="666" t="s">
        <v>2501</v>
      </c>
      <c r="L592" s="668">
        <v>131.42999999999995</v>
      </c>
      <c r="M592" s="668">
        <v>1</v>
      </c>
      <c r="N592" s="669">
        <v>131.42999999999995</v>
      </c>
    </row>
    <row r="593" spans="1:14" ht="14.4" customHeight="1" x14ac:dyDescent="0.3">
      <c r="A593" s="664" t="s">
        <v>520</v>
      </c>
      <c r="B593" s="665" t="s">
        <v>521</v>
      </c>
      <c r="C593" s="666" t="s">
        <v>530</v>
      </c>
      <c r="D593" s="667" t="s">
        <v>3521</v>
      </c>
      <c r="E593" s="666" t="s">
        <v>536</v>
      </c>
      <c r="F593" s="667" t="s">
        <v>3523</v>
      </c>
      <c r="G593" s="666" t="s">
        <v>600</v>
      </c>
      <c r="H593" s="666" t="s">
        <v>2502</v>
      </c>
      <c r="I593" s="666" t="s">
        <v>2502</v>
      </c>
      <c r="J593" s="666" t="s">
        <v>2503</v>
      </c>
      <c r="K593" s="666" t="s">
        <v>2504</v>
      </c>
      <c r="L593" s="668">
        <v>135.4902810565641</v>
      </c>
      <c r="M593" s="668">
        <v>50</v>
      </c>
      <c r="N593" s="669">
        <v>6774.5140528282045</v>
      </c>
    </row>
    <row r="594" spans="1:14" ht="14.4" customHeight="1" x14ac:dyDescent="0.3">
      <c r="A594" s="664" t="s">
        <v>520</v>
      </c>
      <c r="B594" s="665" t="s">
        <v>521</v>
      </c>
      <c r="C594" s="666" t="s">
        <v>530</v>
      </c>
      <c r="D594" s="667" t="s">
        <v>3521</v>
      </c>
      <c r="E594" s="666" t="s">
        <v>536</v>
      </c>
      <c r="F594" s="667" t="s">
        <v>3523</v>
      </c>
      <c r="G594" s="666" t="s">
        <v>600</v>
      </c>
      <c r="H594" s="666" t="s">
        <v>2505</v>
      </c>
      <c r="I594" s="666" t="s">
        <v>2506</v>
      </c>
      <c r="J594" s="666" t="s">
        <v>2507</v>
      </c>
      <c r="K594" s="666"/>
      <c r="L594" s="668">
        <v>311.13640621335878</v>
      </c>
      <c r="M594" s="668">
        <v>3</v>
      </c>
      <c r="N594" s="669">
        <v>933.40921864007635</v>
      </c>
    </row>
    <row r="595" spans="1:14" ht="14.4" customHeight="1" x14ac:dyDescent="0.3">
      <c r="A595" s="664" t="s">
        <v>520</v>
      </c>
      <c r="B595" s="665" t="s">
        <v>521</v>
      </c>
      <c r="C595" s="666" t="s">
        <v>530</v>
      </c>
      <c r="D595" s="667" t="s">
        <v>3521</v>
      </c>
      <c r="E595" s="666" t="s">
        <v>536</v>
      </c>
      <c r="F595" s="667" t="s">
        <v>3523</v>
      </c>
      <c r="G595" s="666" t="s">
        <v>600</v>
      </c>
      <c r="H595" s="666" t="s">
        <v>2508</v>
      </c>
      <c r="I595" s="666" t="s">
        <v>2509</v>
      </c>
      <c r="J595" s="666" t="s">
        <v>2510</v>
      </c>
      <c r="K595" s="666" t="s">
        <v>2163</v>
      </c>
      <c r="L595" s="668">
        <v>47.951111111111103</v>
      </c>
      <c r="M595" s="668">
        <v>9</v>
      </c>
      <c r="N595" s="669">
        <v>431.55999999999995</v>
      </c>
    </row>
    <row r="596" spans="1:14" ht="14.4" customHeight="1" x14ac:dyDescent="0.3">
      <c r="A596" s="664" t="s">
        <v>520</v>
      </c>
      <c r="B596" s="665" t="s">
        <v>521</v>
      </c>
      <c r="C596" s="666" t="s">
        <v>530</v>
      </c>
      <c r="D596" s="667" t="s">
        <v>3521</v>
      </c>
      <c r="E596" s="666" t="s">
        <v>536</v>
      </c>
      <c r="F596" s="667" t="s">
        <v>3523</v>
      </c>
      <c r="G596" s="666" t="s">
        <v>600</v>
      </c>
      <c r="H596" s="666" t="s">
        <v>2511</v>
      </c>
      <c r="I596" s="666" t="s">
        <v>2511</v>
      </c>
      <c r="J596" s="666" t="s">
        <v>770</v>
      </c>
      <c r="K596" s="666" t="s">
        <v>2512</v>
      </c>
      <c r="L596" s="668">
        <v>245.78000000000017</v>
      </c>
      <c r="M596" s="668">
        <v>2</v>
      </c>
      <c r="N596" s="669">
        <v>491.56000000000034</v>
      </c>
    </row>
    <row r="597" spans="1:14" ht="14.4" customHeight="1" x14ac:dyDescent="0.3">
      <c r="A597" s="664" t="s">
        <v>520</v>
      </c>
      <c r="B597" s="665" t="s">
        <v>521</v>
      </c>
      <c r="C597" s="666" t="s">
        <v>530</v>
      </c>
      <c r="D597" s="667" t="s">
        <v>3521</v>
      </c>
      <c r="E597" s="666" t="s">
        <v>536</v>
      </c>
      <c r="F597" s="667" t="s">
        <v>3523</v>
      </c>
      <c r="G597" s="666" t="s">
        <v>600</v>
      </c>
      <c r="H597" s="666" t="s">
        <v>2513</v>
      </c>
      <c r="I597" s="666" t="s">
        <v>2513</v>
      </c>
      <c r="J597" s="666" t="s">
        <v>2514</v>
      </c>
      <c r="K597" s="666" t="s">
        <v>2515</v>
      </c>
      <c r="L597" s="668">
        <v>71.099999999999994</v>
      </c>
      <c r="M597" s="668">
        <v>13</v>
      </c>
      <c r="N597" s="669">
        <v>924.29999999999984</v>
      </c>
    </row>
    <row r="598" spans="1:14" ht="14.4" customHeight="1" x14ac:dyDescent="0.3">
      <c r="A598" s="664" t="s">
        <v>520</v>
      </c>
      <c r="B598" s="665" t="s">
        <v>521</v>
      </c>
      <c r="C598" s="666" t="s">
        <v>530</v>
      </c>
      <c r="D598" s="667" t="s">
        <v>3521</v>
      </c>
      <c r="E598" s="666" t="s">
        <v>536</v>
      </c>
      <c r="F598" s="667" t="s">
        <v>3523</v>
      </c>
      <c r="G598" s="666" t="s">
        <v>600</v>
      </c>
      <c r="H598" s="666" t="s">
        <v>2516</v>
      </c>
      <c r="I598" s="666" t="s">
        <v>2517</v>
      </c>
      <c r="J598" s="666" t="s">
        <v>2518</v>
      </c>
      <c r="K598" s="666" t="s">
        <v>2519</v>
      </c>
      <c r="L598" s="668">
        <v>733.67</v>
      </c>
      <c r="M598" s="668">
        <v>1</v>
      </c>
      <c r="N598" s="669">
        <v>733.67</v>
      </c>
    </row>
    <row r="599" spans="1:14" ht="14.4" customHeight="1" x14ac:dyDescent="0.3">
      <c r="A599" s="664" t="s">
        <v>520</v>
      </c>
      <c r="B599" s="665" t="s">
        <v>521</v>
      </c>
      <c r="C599" s="666" t="s">
        <v>530</v>
      </c>
      <c r="D599" s="667" t="s">
        <v>3521</v>
      </c>
      <c r="E599" s="666" t="s">
        <v>536</v>
      </c>
      <c r="F599" s="667" t="s">
        <v>3523</v>
      </c>
      <c r="G599" s="666" t="s">
        <v>600</v>
      </c>
      <c r="H599" s="666" t="s">
        <v>2520</v>
      </c>
      <c r="I599" s="666" t="s">
        <v>2521</v>
      </c>
      <c r="J599" s="666" t="s">
        <v>2522</v>
      </c>
      <c r="K599" s="666" t="s">
        <v>2523</v>
      </c>
      <c r="L599" s="668">
        <v>1396.2000000000003</v>
      </c>
      <c r="M599" s="668">
        <v>2</v>
      </c>
      <c r="N599" s="669">
        <v>2792.4000000000005</v>
      </c>
    </row>
    <row r="600" spans="1:14" ht="14.4" customHeight="1" x14ac:dyDescent="0.3">
      <c r="A600" s="664" t="s">
        <v>520</v>
      </c>
      <c r="B600" s="665" t="s">
        <v>521</v>
      </c>
      <c r="C600" s="666" t="s">
        <v>530</v>
      </c>
      <c r="D600" s="667" t="s">
        <v>3521</v>
      </c>
      <c r="E600" s="666" t="s">
        <v>536</v>
      </c>
      <c r="F600" s="667" t="s">
        <v>3523</v>
      </c>
      <c r="G600" s="666" t="s">
        <v>600</v>
      </c>
      <c r="H600" s="666" t="s">
        <v>2524</v>
      </c>
      <c r="I600" s="666" t="s">
        <v>2524</v>
      </c>
      <c r="J600" s="666" t="s">
        <v>2525</v>
      </c>
      <c r="K600" s="666" t="s">
        <v>2526</v>
      </c>
      <c r="L600" s="668">
        <v>93.970000000000013</v>
      </c>
      <c r="M600" s="668">
        <v>2</v>
      </c>
      <c r="N600" s="669">
        <v>187.94000000000003</v>
      </c>
    </row>
    <row r="601" spans="1:14" ht="14.4" customHeight="1" x14ac:dyDescent="0.3">
      <c r="A601" s="664" t="s">
        <v>520</v>
      </c>
      <c r="B601" s="665" t="s">
        <v>521</v>
      </c>
      <c r="C601" s="666" t="s">
        <v>530</v>
      </c>
      <c r="D601" s="667" t="s">
        <v>3521</v>
      </c>
      <c r="E601" s="666" t="s">
        <v>536</v>
      </c>
      <c r="F601" s="667" t="s">
        <v>3523</v>
      </c>
      <c r="G601" s="666" t="s">
        <v>600</v>
      </c>
      <c r="H601" s="666" t="s">
        <v>2527</v>
      </c>
      <c r="I601" s="666" t="s">
        <v>2527</v>
      </c>
      <c r="J601" s="666" t="s">
        <v>824</v>
      </c>
      <c r="K601" s="666" t="s">
        <v>2464</v>
      </c>
      <c r="L601" s="668">
        <v>72.879990452774578</v>
      </c>
      <c r="M601" s="668">
        <v>57</v>
      </c>
      <c r="N601" s="669">
        <v>4154.1594558081506</v>
      </c>
    </row>
    <row r="602" spans="1:14" ht="14.4" customHeight="1" x14ac:dyDescent="0.3">
      <c r="A602" s="664" t="s">
        <v>520</v>
      </c>
      <c r="B602" s="665" t="s">
        <v>521</v>
      </c>
      <c r="C602" s="666" t="s">
        <v>530</v>
      </c>
      <c r="D602" s="667" t="s">
        <v>3521</v>
      </c>
      <c r="E602" s="666" t="s">
        <v>536</v>
      </c>
      <c r="F602" s="667" t="s">
        <v>3523</v>
      </c>
      <c r="G602" s="666" t="s">
        <v>600</v>
      </c>
      <c r="H602" s="666" t="s">
        <v>2528</v>
      </c>
      <c r="I602" s="666" t="s">
        <v>2529</v>
      </c>
      <c r="J602" s="666" t="s">
        <v>933</v>
      </c>
      <c r="K602" s="666" t="s">
        <v>2530</v>
      </c>
      <c r="L602" s="668">
        <v>59.109999999999971</v>
      </c>
      <c r="M602" s="668">
        <v>1</v>
      </c>
      <c r="N602" s="669">
        <v>59.109999999999971</v>
      </c>
    </row>
    <row r="603" spans="1:14" ht="14.4" customHeight="1" x14ac:dyDescent="0.3">
      <c r="A603" s="664" t="s">
        <v>520</v>
      </c>
      <c r="B603" s="665" t="s">
        <v>521</v>
      </c>
      <c r="C603" s="666" t="s">
        <v>530</v>
      </c>
      <c r="D603" s="667" t="s">
        <v>3521</v>
      </c>
      <c r="E603" s="666" t="s">
        <v>536</v>
      </c>
      <c r="F603" s="667" t="s">
        <v>3523</v>
      </c>
      <c r="G603" s="666" t="s">
        <v>600</v>
      </c>
      <c r="H603" s="666" t="s">
        <v>2531</v>
      </c>
      <c r="I603" s="666" t="s">
        <v>2531</v>
      </c>
      <c r="J603" s="666" t="s">
        <v>2532</v>
      </c>
      <c r="K603" s="666" t="s">
        <v>2533</v>
      </c>
      <c r="L603" s="668">
        <v>55.4</v>
      </c>
      <c r="M603" s="668">
        <v>6</v>
      </c>
      <c r="N603" s="669">
        <v>332.4</v>
      </c>
    </row>
    <row r="604" spans="1:14" ht="14.4" customHeight="1" x14ac:dyDescent="0.3">
      <c r="A604" s="664" t="s">
        <v>520</v>
      </c>
      <c r="B604" s="665" t="s">
        <v>521</v>
      </c>
      <c r="C604" s="666" t="s">
        <v>530</v>
      </c>
      <c r="D604" s="667" t="s">
        <v>3521</v>
      </c>
      <c r="E604" s="666" t="s">
        <v>536</v>
      </c>
      <c r="F604" s="667" t="s">
        <v>3523</v>
      </c>
      <c r="G604" s="666" t="s">
        <v>600</v>
      </c>
      <c r="H604" s="666" t="s">
        <v>2534</v>
      </c>
      <c r="I604" s="666" t="s">
        <v>2535</v>
      </c>
      <c r="J604" s="666" t="s">
        <v>2536</v>
      </c>
      <c r="K604" s="666" t="s">
        <v>2537</v>
      </c>
      <c r="L604" s="668">
        <v>458.93558418829338</v>
      </c>
      <c r="M604" s="668">
        <v>1</v>
      </c>
      <c r="N604" s="669">
        <v>458.93558418829338</v>
      </c>
    </row>
    <row r="605" spans="1:14" ht="14.4" customHeight="1" x14ac:dyDescent="0.3">
      <c r="A605" s="664" t="s">
        <v>520</v>
      </c>
      <c r="B605" s="665" t="s">
        <v>521</v>
      </c>
      <c r="C605" s="666" t="s">
        <v>530</v>
      </c>
      <c r="D605" s="667" t="s">
        <v>3521</v>
      </c>
      <c r="E605" s="666" t="s">
        <v>536</v>
      </c>
      <c r="F605" s="667" t="s">
        <v>3523</v>
      </c>
      <c r="G605" s="666" t="s">
        <v>600</v>
      </c>
      <c r="H605" s="666" t="s">
        <v>2538</v>
      </c>
      <c r="I605" s="666" t="s">
        <v>1176</v>
      </c>
      <c r="J605" s="666" t="s">
        <v>2539</v>
      </c>
      <c r="K605" s="666" t="s">
        <v>2540</v>
      </c>
      <c r="L605" s="668">
        <v>115.43</v>
      </c>
      <c r="M605" s="668">
        <v>1</v>
      </c>
      <c r="N605" s="669">
        <v>115.43</v>
      </c>
    </row>
    <row r="606" spans="1:14" ht="14.4" customHeight="1" x14ac:dyDescent="0.3">
      <c r="A606" s="664" t="s">
        <v>520</v>
      </c>
      <c r="B606" s="665" t="s">
        <v>521</v>
      </c>
      <c r="C606" s="666" t="s">
        <v>530</v>
      </c>
      <c r="D606" s="667" t="s">
        <v>3521</v>
      </c>
      <c r="E606" s="666" t="s">
        <v>536</v>
      </c>
      <c r="F606" s="667" t="s">
        <v>3523</v>
      </c>
      <c r="G606" s="666" t="s">
        <v>600</v>
      </c>
      <c r="H606" s="666" t="s">
        <v>2541</v>
      </c>
      <c r="I606" s="666" t="s">
        <v>2542</v>
      </c>
      <c r="J606" s="666" t="s">
        <v>2543</v>
      </c>
      <c r="K606" s="666" t="s">
        <v>2544</v>
      </c>
      <c r="L606" s="668">
        <v>112.64000000000001</v>
      </c>
      <c r="M606" s="668">
        <v>2</v>
      </c>
      <c r="N606" s="669">
        <v>225.28000000000003</v>
      </c>
    </row>
    <row r="607" spans="1:14" ht="14.4" customHeight="1" x14ac:dyDescent="0.3">
      <c r="A607" s="664" t="s">
        <v>520</v>
      </c>
      <c r="B607" s="665" t="s">
        <v>521</v>
      </c>
      <c r="C607" s="666" t="s">
        <v>530</v>
      </c>
      <c r="D607" s="667" t="s">
        <v>3521</v>
      </c>
      <c r="E607" s="666" t="s">
        <v>536</v>
      </c>
      <c r="F607" s="667" t="s">
        <v>3523</v>
      </c>
      <c r="G607" s="666" t="s">
        <v>600</v>
      </c>
      <c r="H607" s="666" t="s">
        <v>2545</v>
      </c>
      <c r="I607" s="666" t="s">
        <v>2545</v>
      </c>
      <c r="J607" s="666" t="s">
        <v>2546</v>
      </c>
      <c r="K607" s="666" t="s">
        <v>2547</v>
      </c>
      <c r="L607" s="668">
        <v>813.56</v>
      </c>
      <c r="M607" s="668">
        <v>1</v>
      </c>
      <c r="N607" s="669">
        <v>813.56</v>
      </c>
    </row>
    <row r="608" spans="1:14" ht="14.4" customHeight="1" x14ac:dyDescent="0.3">
      <c r="A608" s="664" t="s">
        <v>520</v>
      </c>
      <c r="B608" s="665" t="s">
        <v>521</v>
      </c>
      <c r="C608" s="666" t="s">
        <v>530</v>
      </c>
      <c r="D608" s="667" t="s">
        <v>3521</v>
      </c>
      <c r="E608" s="666" t="s">
        <v>536</v>
      </c>
      <c r="F608" s="667" t="s">
        <v>3523</v>
      </c>
      <c r="G608" s="666" t="s">
        <v>600</v>
      </c>
      <c r="H608" s="666" t="s">
        <v>2548</v>
      </c>
      <c r="I608" s="666" t="s">
        <v>2548</v>
      </c>
      <c r="J608" s="666" t="s">
        <v>720</v>
      </c>
      <c r="K608" s="666" t="s">
        <v>721</v>
      </c>
      <c r="L608" s="668">
        <v>62.010000000000034</v>
      </c>
      <c r="M608" s="668">
        <v>7</v>
      </c>
      <c r="N608" s="669">
        <v>434.07000000000022</v>
      </c>
    </row>
    <row r="609" spans="1:14" ht="14.4" customHeight="1" x14ac:dyDescent="0.3">
      <c r="A609" s="664" t="s">
        <v>520</v>
      </c>
      <c r="B609" s="665" t="s">
        <v>521</v>
      </c>
      <c r="C609" s="666" t="s">
        <v>530</v>
      </c>
      <c r="D609" s="667" t="s">
        <v>3521</v>
      </c>
      <c r="E609" s="666" t="s">
        <v>536</v>
      </c>
      <c r="F609" s="667" t="s">
        <v>3523</v>
      </c>
      <c r="G609" s="666" t="s">
        <v>600</v>
      </c>
      <c r="H609" s="666" t="s">
        <v>2549</v>
      </c>
      <c r="I609" s="666" t="s">
        <v>2550</v>
      </c>
      <c r="J609" s="666" t="s">
        <v>2551</v>
      </c>
      <c r="K609" s="666" t="s">
        <v>2552</v>
      </c>
      <c r="L609" s="668">
        <v>423.12000000000018</v>
      </c>
      <c r="M609" s="668">
        <v>1</v>
      </c>
      <c r="N609" s="669">
        <v>423.12000000000018</v>
      </c>
    </row>
    <row r="610" spans="1:14" ht="14.4" customHeight="1" x14ac:dyDescent="0.3">
      <c r="A610" s="664" t="s">
        <v>520</v>
      </c>
      <c r="B610" s="665" t="s">
        <v>521</v>
      </c>
      <c r="C610" s="666" t="s">
        <v>530</v>
      </c>
      <c r="D610" s="667" t="s">
        <v>3521</v>
      </c>
      <c r="E610" s="666" t="s">
        <v>536</v>
      </c>
      <c r="F610" s="667" t="s">
        <v>3523</v>
      </c>
      <c r="G610" s="666" t="s">
        <v>600</v>
      </c>
      <c r="H610" s="666" t="s">
        <v>2553</v>
      </c>
      <c r="I610" s="666" t="s">
        <v>1176</v>
      </c>
      <c r="J610" s="666" t="s">
        <v>2554</v>
      </c>
      <c r="K610" s="666"/>
      <c r="L610" s="668">
        <v>87.58</v>
      </c>
      <c r="M610" s="668">
        <v>1</v>
      </c>
      <c r="N610" s="669">
        <v>87.58</v>
      </c>
    </row>
    <row r="611" spans="1:14" ht="14.4" customHeight="1" x14ac:dyDescent="0.3">
      <c r="A611" s="664" t="s">
        <v>520</v>
      </c>
      <c r="B611" s="665" t="s">
        <v>521</v>
      </c>
      <c r="C611" s="666" t="s">
        <v>530</v>
      </c>
      <c r="D611" s="667" t="s">
        <v>3521</v>
      </c>
      <c r="E611" s="666" t="s">
        <v>536</v>
      </c>
      <c r="F611" s="667" t="s">
        <v>3523</v>
      </c>
      <c r="G611" s="666" t="s">
        <v>600</v>
      </c>
      <c r="H611" s="666" t="s">
        <v>2555</v>
      </c>
      <c r="I611" s="666" t="s">
        <v>2555</v>
      </c>
      <c r="J611" s="666" t="s">
        <v>824</v>
      </c>
      <c r="K611" s="666" t="s">
        <v>825</v>
      </c>
      <c r="L611" s="668">
        <v>28.600000000000012</v>
      </c>
      <c r="M611" s="668">
        <v>11</v>
      </c>
      <c r="N611" s="669">
        <v>314.60000000000014</v>
      </c>
    </row>
    <row r="612" spans="1:14" ht="14.4" customHeight="1" x14ac:dyDescent="0.3">
      <c r="A612" s="664" t="s">
        <v>520</v>
      </c>
      <c r="B612" s="665" t="s">
        <v>521</v>
      </c>
      <c r="C612" s="666" t="s">
        <v>530</v>
      </c>
      <c r="D612" s="667" t="s">
        <v>3521</v>
      </c>
      <c r="E612" s="666" t="s">
        <v>536</v>
      </c>
      <c r="F612" s="667" t="s">
        <v>3523</v>
      </c>
      <c r="G612" s="666" t="s">
        <v>600</v>
      </c>
      <c r="H612" s="666" t="s">
        <v>2556</v>
      </c>
      <c r="I612" s="666" t="s">
        <v>2556</v>
      </c>
      <c r="J612" s="666" t="s">
        <v>2557</v>
      </c>
      <c r="K612" s="666" t="s">
        <v>2558</v>
      </c>
      <c r="L612" s="668">
        <v>26.950000000000003</v>
      </c>
      <c r="M612" s="668">
        <v>12</v>
      </c>
      <c r="N612" s="669">
        <v>323.40000000000003</v>
      </c>
    </row>
    <row r="613" spans="1:14" ht="14.4" customHeight="1" x14ac:dyDescent="0.3">
      <c r="A613" s="664" t="s">
        <v>520</v>
      </c>
      <c r="B613" s="665" t="s">
        <v>521</v>
      </c>
      <c r="C613" s="666" t="s">
        <v>530</v>
      </c>
      <c r="D613" s="667" t="s">
        <v>3521</v>
      </c>
      <c r="E613" s="666" t="s">
        <v>536</v>
      </c>
      <c r="F613" s="667" t="s">
        <v>3523</v>
      </c>
      <c r="G613" s="666" t="s">
        <v>600</v>
      </c>
      <c r="H613" s="666" t="s">
        <v>2559</v>
      </c>
      <c r="I613" s="666" t="s">
        <v>2560</v>
      </c>
      <c r="J613" s="666" t="s">
        <v>2561</v>
      </c>
      <c r="K613" s="666" t="s">
        <v>2562</v>
      </c>
      <c r="L613" s="668">
        <v>372.67000000000007</v>
      </c>
      <c r="M613" s="668">
        <v>1</v>
      </c>
      <c r="N613" s="669">
        <v>372.67000000000007</v>
      </c>
    </row>
    <row r="614" spans="1:14" ht="14.4" customHeight="1" x14ac:dyDescent="0.3">
      <c r="A614" s="664" t="s">
        <v>520</v>
      </c>
      <c r="B614" s="665" t="s">
        <v>521</v>
      </c>
      <c r="C614" s="666" t="s">
        <v>530</v>
      </c>
      <c r="D614" s="667" t="s">
        <v>3521</v>
      </c>
      <c r="E614" s="666" t="s">
        <v>536</v>
      </c>
      <c r="F614" s="667" t="s">
        <v>3523</v>
      </c>
      <c r="G614" s="666" t="s">
        <v>600</v>
      </c>
      <c r="H614" s="666" t="s">
        <v>2563</v>
      </c>
      <c r="I614" s="666" t="s">
        <v>2563</v>
      </c>
      <c r="J614" s="666" t="s">
        <v>2564</v>
      </c>
      <c r="K614" s="666" t="s">
        <v>540</v>
      </c>
      <c r="L614" s="668">
        <v>293.6609827649678</v>
      </c>
      <c r="M614" s="668">
        <v>1</v>
      </c>
      <c r="N614" s="669">
        <v>293.6609827649678</v>
      </c>
    </row>
    <row r="615" spans="1:14" ht="14.4" customHeight="1" x14ac:dyDescent="0.3">
      <c r="A615" s="664" t="s">
        <v>520</v>
      </c>
      <c r="B615" s="665" t="s">
        <v>521</v>
      </c>
      <c r="C615" s="666" t="s">
        <v>530</v>
      </c>
      <c r="D615" s="667" t="s">
        <v>3521</v>
      </c>
      <c r="E615" s="666" t="s">
        <v>536</v>
      </c>
      <c r="F615" s="667" t="s">
        <v>3523</v>
      </c>
      <c r="G615" s="666" t="s">
        <v>600</v>
      </c>
      <c r="H615" s="666" t="s">
        <v>2565</v>
      </c>
      <c r="I615" s="666" t="s">
        <v>2565</v>
      </c>
      <c r="J615" s="666" t="s">
        <v>2566</v>
      </c>
      <c r="K615" s="666" t="s">
        <v>2567</v>
      </c>
      <c r="L615" s="668">
        <v>44.17</v>
      </c>
      <c r="M615" s="668">
        <v>1</v>
      </c>
      <c r="N615" s="669">
        <v>44.17</v>
      </c>
    </row>
    <row r="616" spans="1:14" ht="14.4" customHeight="1" x14ac:dyDescent="0.3">
      <c r="A616" s="664" t="s">
        <v>520</v>
      </c>
      <c r="B616" s="665" t="s">
        <v>521</v>
      </c>
      <c r="C616" s="666" t="s">
        <v>530</v>
      </c>
      <c r="D616" s="667" t="s">
        <v>3521</v>
      </c>
      <c r="E616" s="666" t="s">
        <v>536</v>
      </c>
      <c r="F616" s="667" t="s">
        <v>3523</v>
      </c>
      <c r="G616" s="666" t="s">
        <v>600</v>
      </c>
      <c r="H616" s="666" t="s">
        <v>2568</v>
      </c>
      <c r="I616" s="666" t="s">
        <v>2568</v>
      </c>
      <c r="J616" s="666" t="s">
        <v>1252</v>
      </c>
      <c r="K616" s="666" t="s">
        <v>2569</v>
      </c>
      <c r="L616" s="668">
        <v>158.48000000000005</v>
      </c>
      <c r="M616" s="668">
        <v>3</v>
      </c>
      <c r="N616" s="669">
        <v>475.44000000000017</v>
      </c>
    </row>
    <row r="617" spans="1:14" ht="14.4" customHeight="1" x14ac:dyDescent="0.3">
      <c r="A617" s="664" t="s">
        <v>520</v>
      </c>
      <c r="B617" s="665" t="s">
        <v>521</v>
      </c>
      <c r="C617" s="666" t="s">
        <v>530</v>
      </c>
      <c r="D617" s="667" t="s">
        <v>3521</v>
      </c>
      <c r="E617" s="666" t="s">
        <v>536</v>
      </c>
      <c r="F617" s="667" t="s">
        <v>3523</v>
      </c>
      <c r="G617" s="666" t="s">
        <v>600</v>
      </c>
      <c r="H617" s="666" t="s">
        <v>2570</v>
      </c>
      <c r="I617" s="666" t="s">
        <v>2570</v>
      </c>
      <c r="J617" s="666" t="s">
        <v>2571</v>
      </c>
      <c r="K617" s="666" t="s">
        <v>2572</v>
      </c>
      <c r="L617" s="668">
        <v>885.63000000000045</v>
      </c>
      <c r="M617" s="668">
        <v>1</v>
      </c>
      <c r="N617" s="669">
        <v>885.63000000000045</v>
      </c>
    </row>
    <row r="618" spans="1:14" ht="14.4" customHeight="1" x14ac:dyDescent="0.3">
      <c r="A618" s="664" t="s">
        <v>520</v>
      </c>
      <c r="B618" s="665" t="s">
        <v>521</v>
      </c>
      <c r="C618" s="666" t="s">
        <v>530</v>
      </c>
      <c r="D618" s="667" t="s">
        <v>3521</v>
      </c>
      <c r="E618" s="666" t="s">
        <v>536</v>
      </c>
      <c r="F618" s="667" t="s">
        <v>3523</v>
      </c>
      <c r="G618" s="666" t="s">
        <v>600</v>
      </c>
      <c r="H618" s="666" t="s">
        <v>2573</v>
      </c>
      <c r="I618" s="666" t="s">
        <v>2574</v>
      </c>
      <c r="J618" s="666" t="s">
        <v>2575</v>
      </c>
      <c r="K618" s="666" t="s">
        <v>2576</v>
      </c>
      <c r="L618" s="668">
        <v>144.66000000000005</v>
      </c>
      <c r="M618" s="668">
        <v>1</v>
      </c>
      <c r="N618" s="669">
        <v>144.66000000000005</v>
      </c>
    </row>
    <row r="619" spans="1:14" ht="14.4" customHeight="1" x14ac:dyDescent="0.3">
      <c r="A619" s="664" t="s">
        <v>520</v>
      </c>
      <c r="B619" s="665" t="s">
        <v>521</v>
      </c>
      <c r="C619" s="666" t="s">
        <v>530</v>
      </c>
      <c r="D619" s="667" t="s">
        <v>3521</v>
      </c>
      <c r="E619" s="666" t="s">
        <v>536</v>
      </c>
      <c r="F619" s="667" t="s">
        <v>3523</v>
      </c>
      <c r="G619" s="666" t="s">
        <v>600</v>
      </c>
      <c r="H619" s="666" t="s">
        <v>2577</v>
      </c>
      <c r="I619" s="666" t="s">
        <v>2577</v>
      </c>
      <c r="J619" s="666" t="s">
        <v>2578</v>
      </c>
      <c r="K619" s="666" t="s">
        <v>2579</v>
      </c>
      <c r="L619" s="668">
        <v>71.36</v>
      </c>
      <c r="M619" s="668">
        <v>2</v>
      </c>
      <c r="N619" s="669">
        <v>142.72</v>
      </c>
    </row>
    <row r="620" spans="1:14" ht="14.4" customHeight="1" x14ac:dyDescent="0.3">
      <c r="A620" s="664" t="s">
        <v>520</v>
      </c>
      <c r="B620" s="665" t="s">
        <v>521</v>
      </c>
      <c r="C620" s="666" t="s">
        <v>530</v>
      </c>
      <c r="D620" s="667" t="s">
        <v>3521</v>
      </c>
      <c r="E620" s="666" t="s">
        <v>536</v>
      </c>
      <c r="F620" s="667" t="s">
        <v>3523</v>
      </c>
      <c r="G620" s="666" t="s">
        <v>600</v>
      </c>
      <c r="H620" s="666" t="s">
        <v>2580</v>
      </c>
      <c r="I620" s="666" t="s">
        <v>2580</v>
      </c>
      <c r="J620" s="666" t="s">
        <v>1276</v>
      </c>
      <c r="K620" s="666" t="s">
        <v>2581</v>
      </c>
      <c r="L620" s="668">
        <v>40.249000000000002</v>
      </c>
      <c r="M620" s="668">
        <v>2</v>
      </c>
      <c r="N620" s="669">
        <v>80.498000000000005</v>
      </c>
    </row>
    <row r="621" spans="1:14" ht="14.4" customHeight="1" x14ac:dyDescent="0.3">
      <c r="A621" s="664" t="s">
        <v>520</v>
      </c>
      <c r="B621" s="665" t="s">
        <v>521</v>
      </c>
      <c r="C621" s="666" t="s">
        <v>530</v>
      </c>
      <c r="D621" s="667" t="s">
        <v>3521</v>
      </c>
      <c r="E621" s="666" t="s">
        <v>536</v>
      </c>
      <c r="F621" s="667" t="s">
        <v>3523</v>
      </c>
      <c r="G621" s="666" t="s">
        <v>600</v>
      </c>
      <c r="H621" s="666" t="s">
        <v>2582</v>
      </c>
      <c r="I621" s="666" t="s">
        <v>2582</v>
      </c>
      <c r="J621" s="666" t="s">
        <v>2583</v>
      </c>
      <c r="K621" s="666" t="s">
        <v>1287</v>
      </c>
      <c r="L621" s="668">
        <v>201.96000000000006</v>
      </c>
      <c r="M621" s="668">
        <v>1</v>
      </c>
      <c r="N621" s="669">
        <v>201.96000000000006</v>
      </c>
    </row>
    <row r="622" spans="1:14" ht="14.4" customHeight="1" x14ac:dyDescent="0.3">
      <c r="A622" s="664" t="s">
        <v>520</v>
      </c>
      <c r="B622" s="665" t="s">
        <v>521</v>
      </c>
      <c r="C622" s="666" t="s">
        <v>530</v>
      </c>
      <c r="D622" s="667" t="s">
        <v>3521</v>
      </c>
      <c r="E622" s="666" t="s">
        <v>536</v>
      </c>
      <c r="F622" s="667" t="s">
        <v>3523</v>
      </c>
      <c r="G622" s="666" t="s">
        <v>2584</v>
      </c>
      <c r="H622" s="666" t="s">
        <v>2585</v>
      </c>
      <c r="I622" s="666" t="s">
        <v>2585</v>
      </c>
      <c r="J622" s="666" t="s">
        <v>2586</v>
      </c>
      <c r="K622" s="666" t="s">
        <v>2587</v>
      </c>
      <c r="L622" s="668">
        <v>14.880004157677181</v>
      </c>
      <c r="M622" s="668">
        <v>39</v>
      </c>
      <c r="N622" s="669">
        <v>580.32016214941007</v>
      </c>
    </row>
    <row r="623" spans="1:14" ht="14.4" customHeight="1" x14ac:dyDescent="0.3">
      <c r="A623" s="664" t="s">
        <v>520</v>
      </c>
      <c r="B623" s="665" t="s">
        <v>521</v>
      </c>
      <c r="C623" s="666" t="s">
        <v>530</v>
      </c>
      <c r="D623" s="667" t="s">
        <v>3521</v>
      </c>
      <c r="E623" s="666" t="s">
        <v>536</v>
      </c>
      <c r="F623" s="667" t="s">
        <v>3523</v>
      </c>
      <c r="G623" s="666" t="s">
        <v>2584</v>
      </c>
      <c r="H623" s="666" t="s">
        <v>2588</v>
      </c>
      <c r="I623" s="666" t="s">
        <v>2588</v>
      </c>
      <c r="J623" s="666" t="s">
        <v>2589</v>
      </c>
      <c r="K623" s="666" t="s">
        <v>2590</v>
      </c>
      <c r="L623" s="668">
        <v>12.060000000000002</v>
      </c>
      <c r="M623" s="668">
        <v>21</v>
      </c>
      <c r="N623" s="669">
        <v>253.26000000000005</v>
      </c>
    </row>
    <row r="624" spans="1:14" ht="14.4" customHeight="1" x14ac:dyDescent="0.3">
      <c r="A624" s="664" t="s">
        <v>520</v>
      </c>
      <c r="B624" s="665" t="s">
        <v>521</v>
      </c>
      <c r="C624" s="666" t="s">
        <v>530</v>
      </c>
      <c r="D624" s="667" t="s">
        <v>3521</v>
      </c>
      <c r="E624" s="666" t="s">
        <v>536</v>
      </c>
      <c r="F624" s="667" t="s">
        <v>3523</v>
      </c>
      <c r="G624" s="666" t="s">
        <v>2584</v>
      </c>
      <c r="H624" s="666" t="s">
        <v>2591</v>
      </c>
      <c r="I624" s="666" t="s">
        <v>2592</v>
      </c>
      <c r="J624" s="666" t="s">
        <v>2593</v>
      </c>
      <c r="K624" s="666" t="s">
        <v>2594</v>
      </c>
      <c r="L624" s="668">
        <v>75.937862183764878</v>
      </c>
      <c r="M624" s="668">
        <v>10</v>
      </c>
      <c r="N624" s="669">
        <v>759.37862183764878</v>
      </c>
    </row>
    <row r="625" spans="1:14" ht="14.4" customHeight="1" x14ac:dyDescent="0.3">
      <c r="A625" s="664" t="s">
        <v>520</v>
      </c>
      <c r="B625" s="665" t="s">
        <v>521</v>
      </c>
      <c r="C625" s="666" t="s">
        <v>530</v>
      </c>
      <c r="D625" s="667" t="s">
        <v>3521</v>
      </c>
      <c r="E625" s="666" t="s">
        <v>536</v>
      </c>
      <c r="F625" s="667" t="s">
        <v>3523</v>
      </c>
      <c r="G625" s="666" t="s">
        <v>2584</v>
      </c>
      <c r="H625" s="666" t="s">
        <v>2595</v>
      </c>
      <c r="I625" s="666" t="s">
        <v>2596</v>
      </c>
      <c r="J625" s="666" t="s">
        <v>592</v>
      </c>
      <c r="K625" s="666" t="s">
        <v>593</v>
      </c>
      <c r="L625" s="668">
        <v>105.06005409148597</v>
      </c>
      <c r="M625" s="668">
        <v>13</v>
      </c>
      <c r="N625" s="669">
        <v>1365.7807031893176</v>
      </c>
    </row>
    <row r="626" spans="1:14" ht="14.4" customHeight="1" x14ac:dyDescent="0.3">
      <c r="A626" s="664" t="s">
        <v>520</v>
      </c>
      <c r="B626" s="665" t="s">
        <v>521</v>
      </c>
      <c r="C626" s="666" t="s">
        <v>530</v>
      </c>
      <c r="D626" s="667" t="s">
        <v>3521</v>
      </c>
      <c r="E626" s="666" t="s">
        <v>536</v>
      </c>
      <c r="F626" s="667" t="s">
        <v>3523</v>
      </c>
      <c r="G626" s="666" t="s">
        <v>2584</v>
      </c>
      <c r="H626" s="666" t="s">
        <v>2597</v>
      </c>
      <c r="I626" s="666" t="s">
        <v>2598</v>
      </c>
      <c r="J626" s="666" t="s">
        <v>2599</v>
      </c>
      <c r="K626" s="666" t="s">
        <v>1287</v>
      </c>
      <c r="L626" s="668">
        <v>124.97000000000003</v>
      </c>
      <c r="M626" s="668">
        <v>1</v>
      </c>
      <c r="N626" s="669">
        <v>124.97000000000003</v>
      </c>
    </row>
    <row r="627" spans="1:14" ht="14.4" customHeight="1" x14ac:dyDescent="0.3">
      <c r="A627" s="664" t="s">
        <v>520</v>
      </c>
      <c r="B627" s="665" t="s">
        <v>521</v>
      </c>
      <c r="C627" s="666" t="s">
        <v>530</v>
      </c>
      <c r="D627" s="667" t="s">
        <v>3521</v>
      </c>
      <c r="E627" s="666" t="s">
        <v>536</v>
      </c>
      <c r="F627" s="667" t="s">
        <v>3523</v>
      </c>
      <c r="G627" s="666" t="s">
        <v>2584</v>
      </c>
      <c r="H627" s="666" t="s">
        <v>2600</v>
      </c>
      <c r="I627" s="666" t="s">
        <v>2601</v>
      </c>
      <c r="J627" s="666" t="s">
        <v>2602</v>
      </c>
      <c r="K627" s="666" t="s">
        <v>2603</v>
      </c>
      <c r="L627" s="668">
        <v>45.189863613538186</v>
      </c>
      <c r="M627" s="668">
        <v>3</v>
      </c>
      <c r="N627" s="669">
        <v>135.56959084061455</v>
      </c>
    </row>
    <row r="628" spans="1:14" ht="14.4" customHeight="1" x14ac:dyDescent="0.3">
      <c r="A628" s="664" t="s">
        <v>520</v>
      </c>
      <c r="B628" s="665" t="s">
        <v>521</v>
      </c>
      <c r="C628" s="666" t="s">
        <v>530</v>
      </c>
      <c r="D628" s="667" t="s">
        <v>3521</v>
      </c>
      <c r="E628" s="666" t="s">
        <v>536</v>
      </c>
      <c r="F628" s="667" t="s">
        <v>3523</v>
      </c>
      <c r="G628" s="666" t="s">
        <v>2584</v>
      </c>
      <c r="H628" s="666" t="s">
        <v>2604</v>
      </c>
      <c r="I628" s="666" t="s">
        <v>2605</v>
      </c>
      <c r="J628" s="666" t="s">
        <v>2602</v>
      </c>
      <c r="K628" s="666" t="s">
        <v>2606</v>
      </c>
      <c r="L628" s="668">
        <v>90.379971166781885</v>
      </c>
      <c r="M628" s="668">
        <v>9</v>
      </c>
      <c r="N628" s="669">
        <v>813.41974050103693</v>
      </c>
    </row>
    <row r="629" spans="1:14" ht="14.4" customHeight="1" x14ac:dyDescent="0.3">
      <c r="A629" s="664" t="s">
        <v>520</v>
      </c>
      <c r="B629" s="665" t="s">
        <v>521</v>
      </c>
      <c r="C629" s="666" t="s">
        <v>530</v>
      </c>
      <c r="D629" s="667" t="s">
        <v>3521</v>
      </c>
      <c r="E629" s="666" t="s">
        <v>536</v>
      </c>
      <c r="F629" s="667" t="s">
        <v>3523</v>
      </c>
      <c r="G629" s="666" t="s">
        <v>2584</v>
      </c>
      <c r="H629" s="666" t="s">
        <v>2607</v>
      </c>
      <c r="I629" s="666" t="s">
        <v>2608</v>
      </c>
      <c r="J629" s="666" t="s">
        <v>2609</v>
      </c>
      <c r="K629" s="666" t="s">
        <v>2610</v>
      </c>
      <c r="L629" s="668">
        <v>98.6</v>
      </c>
      <c r="M629" s="668">
        <v>8</v>
      </c>
      <c r="N629" s="669">
        <v>788.8</v>
      </c>
    </row>
    <row r="630" spans="1:14" ht="14.4" customHeight="1" x14ac:dyDescent="0.3">
      <c r="A630" s="664" t="s">
        <v>520</v>
      </c>
      <c r="B630" s="665" t="s">
        <v>521</v>
      </c>
      <c r="C630" s="666" t="s">
        <v>530</v>
      </c>
      <c r="D630" s="667" t="s">
        <v>3521</v>
      </c>
      <c r="E630" s="666" t="s">
        <v>536</v>
      </c>
      <c r="F630" s="667" t="s">
        <v>3523</v>
      </c>
      <c r="G630" s="666" t="s">
        <v>2584</v>
      </c>
      <c r="H630" s="666" t="s">
        <v>2611</v>
      </c>
      <c r="I630" s="666" t="s">
        <v>2612</v>
      </c>
      <c r="J630" s="666" t="s">
        <v>2613</v>
      </c>
      <c r="K630" s="666" t="s">
        <v>1287</v>
      </c>
      <c r="L630" s="668">
        <v>29.299999999999997</v>
      </c>
      <c r="M630" s="668">
        <v>4</v>
      </c>
      <c r="N630" s="669">
        <v>117.19999999999999</v>
      </c>
    </row>
    <row r="631" spans="1:14" ht="14.4" customHeight="1" x14ac:dyDescent="0.3">
      <c r="A631" s="664" t="s">
        <v>520</v>
      </c>
      <c r="B631" s="665" t="s">
        <v>521</v>
      </c>
      <c r="C631" s="666" t="s">
        <v>530</v>
      </c>
      <c r="D631" s="667" t="s">
        <v>3521</v>
      </c>
      <c r="E631" s="666" t="s">
        <v>536</v>
      </c>
      <c r="F631" s="667" t="s">
        <v>3523</v>
      </c>
      <c r="G631" s="666" t="s">
        <v>2584</v>
      </c>
      <c r="H631" s="666" t="s">
        <v>2614</v>
      </c>
      <c r="I631" s="666" t="s">
        <v>2615</v>
      </c>
      <c r="J631" s="666" t="s">
        <v>2616</v>
      </c>
      <c r="K631" s="666" t="s">
        <v>771</v>
      </c>
      <c r="L631" s="668">
        <v>62.140007466176471</v>
      </c>
      <c r="M631" s="668">
        <v>9</v>
      </c>
      <c r="N631" s="669">
        <v>559.26006719558825</v>
      </c>
    </row>
    <row r="632" spans="1:14" ht="14.4" customHeight="1" x14ac:dyDescent="0.3">
      <c r="A632" s="664" t="s">
        <v>520</v>
      </c>
      <c r="B632" s="665" t="s">
        <v>521</v>
      </c>
      <c r="C632" s="666" t="s">
        <v>530</v>
      </c>
      <c r="D632" s="667" t="s">
        <v>3521</v>
      </c>
      <c r="E632" s="666" t="s">
        <v>536</v>
      </c>
      <c r="F632" s="667" t="s">
        <v>3523</v>
      </c>
      <c r="G632" s="666" t="s">
        <v>2584</v>
      </c>
      <c r="H632" s="666" t="s">
        <v>2617</v>
      </c>
      <c r="I632" s="666" t="s">
        <v>2618</v>
      </c>
      <c r="J632" s="666" t="s">
        <v>2619</v>
      </c>
      <c r="K632" s="666" t="s">
        <v>2620</v>
      </c>
      <c r="L632" s="668">
        <v>105.404</v>
      </c>
      <c r="M632" s="668">
        <v>5</v>
      </c>
      <c r="N632" s="669">
        <v>527.02</v>
      </c>
    </row>
    <row r="633" spans="1:14" ht="14.4" customHeight="1" x14ac:dyDescent="0.3">
      <c r="A633" s="664" t="s">
        <v>520</v>
      </c>
      <c r="B633" s="665" t="s">
        <v>521</v>
      </c>
      <c r="C633" s="666" t="s">
        <v>530</v>
      </c>
      <c r="D633" s="667" t="s">
        <v>3521</v>
      </c>
      <c r="E633" s="666" t="s">
        <v>536</v>
      </c>
      <c r="F633" s="667" t="s">
        <v>3523</v>
      </c>
      <c r="G633" s="666" t="s">
        <v>2584</v>
      </c>
      <c r="H633" s="666" t="s">
        <v>2621</v>
      </c>
      <c r="I633" s="666" t="s">
        <v>2622</v>
      </c>
      <c r="J633" s="666" t="s">
        <v>2623</v>
      </c>
      <c r="K633" s="666" t="s">
        <v>2624</v>
      </c>
      <c r="L633" s="668">
        <v>87.439985949672433</v>
      </c>
      <c r="M633" s="668">
        <v>5</v>
      </c>
      <c r="N633" s="669">
        <v>437.19992974836214</v>
      </c>
    </row>
    <row r="634" spans="1:14" ht="14.4" customHeight="1" x14ac:dyDescent="0.3">
      <c r="A634" s="664" t="s">
        <v>520</v>
      </c>
      <c r="B634" s="665" t="s">
        <v>521</v>
      </c>
      <c r="C634" s="666" t="s">
        <v>530</v>
      </c>
      <c r="D634" s="667" t="s">
        <v>3521</v>
      </c>
      <c r="E634" s="666" t="s">
        <v>536</v>
      </c>
      <c r="F634" s="667" t="s">
        <v>3523</v>
      </c>
      <c r="G634" s="666" t="s">
        <v>2584</v>
      </c>
      <c r="H634" s="666" t="s">
        <v>2625</v>
      </c>
      <c r="I634" s="666" t="s">
        <v>2626</v>
      </c>
      <c r="J634" s="666" t="s">
        <v>2623</v>
      </c>
      <c r="K634" s="666" t="s">
        <v>2627</v>
      </c>
      <c r="L634" s="668">
        <v>160.61999999999995</v>
      </c>
      <c r="M634" s="668">
        <v>3</v>
      </c>
      <c r="N634" s="669">
        <v>481.85999999999984</v>
      </c>
    </row>
    <row r="635" spans="1:14" ht="14.4" customHeight="1" x14ac:dyDescent="0.3">
      <c r="A635" s="664" t="s">
        <v>520</v>
      </c>
      <c r="B635" s="665" t="s">
        <v>521</v>
      </c>
      <c r="C635" s="666" t="s">
        <v>530</v>
      </c>
      <c r="D635" s="667" t="s">
        <v>3521</v>
      </c>
      <c r="E635" s="666" t="s">
        <v>536</v>
      </c>
      <c r="F635" s="667" t="s">
        <v>3523</v>
      </c>
      <c r="G635" s="666" t="s">
        <v>2584</v>
      </c>
      <c r="H635" s="666" t="s">
        <v>2628</v>
      </c>
      <c r="I635" s="666" t="s">
        <v>2629</v>
      </c>
      <c r="J635" s="666" t="s">
        <v>2630</v>
      </c>
      <c r="K635" s="666" t="s">
        <v>1287</v>
      </c>
      <c r="L635" s="668">
        <v>185.19999999999993</v>
      </c>
      <c r="M635" s="668">
        <v>2</v>
      </c>
      <c r="N635" s="669">
        <v>370.39999999999986</v>
      </c>
    </row>
    <row r="636" spans="1:14" ht="14.4" customHeight="1" x14ac:dyDescent="0.3">
      <c r="A636" s="664" t="s">
        <v>520</v>
      </c>
      <c r="B636" s="665" t="s">
        <v>521</v>
      </c>
      <c r="C636" s="666" t="s">
        <v>530</v>
      </c>
      <c r="D636" s="667" t="s">
        <v>3521</v>
      </c>
      <c r="E636" s="666" t="s">
        <v>536</v>
      </c>
      <c r="F636" s="667" t="s">
        <v>3523</v>
      </c>
      <c r="G636" s="666" t="s">
        <v>2584</v>
      </c>
      <c r="H636" s="666" t="s">
        <v>2631</v>
      </c>
      <c r="I636" s="666" t="s">
        <v>2632</v>
      </c>
      <c r="J636" s="666" t="s">
        <v>2633</v>
      </c>
      <c r="K636" s="666" t="s">
        <v>1287</v>
      </c>
      <c r="L636" s="668">
        <v>200.17999999999998</v>
      </c>
      <c r="M636" s="668">
        <v>1</v>
      </c>
      <c r="N636" s="669">
        <v>200.17999999999998</v>
      </c>
    </row>
    <row r="637" spans="1:14" ht="14.4" customHeight="1" x14ac:dyDescent="0.3">
      <c r="A637" s="664" t="s">
        <v>520</v>
      </c>
      <c r="B637" s="665" t="s">
        <v>521</v>
      </c>
      <c r="C637" s="666" t="s">
        <v>530</v>
      </c>
      <c r="D637" s="667" t="s">
        <v>3521</v>
      </c>
      <c r="E637" s="666" t="s">
        <v>536</v>
      </c>
      <c r="F637" s="667" t="s">
        <v>3523</v>
      </c>
      <c r="G637" s="666" t="s">
        <v>2584</v>
      </c>
      <c r="H637" s="666" t="s">
        <v>2634</v>
      </c>
      <c r="I637" s="666" t="s">
        <v>2635</v>
      </c>
      <c r="J637" s="666" t="s">
        <v>2636</v>
      </c>
      <c r="K637" s="666" t="s">
        <v>2637</v>
      </c>
      <c r="L637" s="668">
        <v>721.20120000000009</v>
      </c>
      <c r="M637" s="668">
        <v>10</v>
      </c>
      <c r="N637" s="669">
        <v>7212.0120000000006</v>
      </c>
    </row>
    <row r="638" spans="1:14" ht="14.4" customHeight="1" x14ac:dyDescent="0.3">
      <c r="A638" s="664" t="s">
        <v>520</v>
      </c>
      <c r="B638" s="665" t="s">
        <v>521</v>
      </c>
      <c r="C638" s="666" t="s">
        <v>530</v>
      </c>
      <c r="D638" s="667" t="s">
        <v>3521</v>
      </c>
      <c r="E638" s="666" t="s">
        <v>536</v>
      </c>
      <c r="F638" s="667" t="s">
        <v>3523</v>
      </c>
      <c r="G638" s="666" t="s">
        <v>2584</v>
      </c>
      <c r="H638" s="666" t="s">
        <v>2638</v>
      </c>
      <c r="I638" s="666" t="s">
        <v>2639</v>
      </c>
      <c r="J638" s="666" t="s">
        <v>2640</v>
      </c>
      <c r="K638" s="666" t="s">
        <v>2641</v>
      </c>
      <c r="L638" s="668">
        <v>46.819999999999993</v>
      </c>
      <c r="M638" s="668">
        <v>8</v>
      </c>
      <c r="N638" s="669">
        <v>374.55999999999995</v>
      </c>
    </row>
    <row r="639" spans="1:14" ht="14.4" customHeight="1" x14ac:dyDescent="0.3">
      <c r="A639" s="664" t="s">
        <v>520</v>
      </c>
      <c r="B639" s="665" t="s">
        <v>521</v>
      </c>
      <c r="C639" s="666" t="s">
        <v>530</v>
      </c>
      <c r="D639" s="667" t="s">
        <v>3521</v>
      </c>
      <c r="E639" s="666" t="s">
        <v>536</v>
      </c>
      <c r="F639" s="667" t="s">
        <v>3523</v>
      </c>
      <c r="G639" s="666" t="s">
        <v>2584</v>
      </c>
      <c r="H639" s="666" t="s">
        <v>2642</v>
      </c>
      <c r="I639" s="666" t="s">
        <v>2643</v>
      </c>
      <c r="J639" s="666" t="s">
        <v>2644</v>
      </c>
      <c r="K639" s="666" t="s">
        <v>2645</v>
      </c>
      <c r="L639" s="668">
        <v>181.89000000000001</v>
      </c>
      <c r="M639" s="668">
        <v>2</v>
      </c>
      <c r="N639" s="669">
        <v>363.78000000000003</v>
      </c>
    </row>
    <row r="640" spans="1:14" ht="14.4" customHeight="1" x14ac:dyDescent="0.3">
      <c r="A640" s="664" t="s">
        <v>520</v>
      </c>
      <c r="B640" s="665" t="s">
        <v>521</v>
      </c>
      <c r="C640" s="666" t="s">
        <v>530</v>
      </c>
      <c r="D640" s="667" t="s">
        <v>3521</v>
      </c>
      <c r="E640" s="666" t="s">
        <v>536</v>
      </c>
      <c r="F640" s="667" t="s">
        <v>3523</v>
      </c>
      <c r="G640" s="666" t="s">
        <v>2584</v>
      </c>
      <c r="H640" s="666" t="s">
        <v>2646</v>
      </c>
      <c r="I640" s="666" t="s">
        <v>2647</v>
      </c>
      <c r="J640" s="666" t="s">
        <v>2648</v>
      </c>
      <c r="K640" s="666" t="s">
        <v>1680</v>
      </c>
      <c r="L640" s="668">
        <v>43.692458930870025</v>
      </c>
      <c r="M640" s="668">
        <v>69</v>
      </c>
      <c r="N640" s="669">
        <v>3014.7796662300316</v>
      </c>
    </row>
    <row r="641" spans="1:14" ht="14.4" customHeight="1" x14ac:dyDescent="0.3">
      <c r="A641" s="664" t="s">
        <v>520</v>
      </c>
      <c r="B641" s="665" t="s">
        <v>521</v>
      </c>
      <c r="C641" s="666" t="s">
        <v>530</v>
      </c>
      <c r="D641" s="667" t="s">
        <v>3521</v>
      </c>
      <c r="E641" s="666" t="s">
        <v>536</v>
      </c>
      <c r="F641" s="667" t="s">
        <v>3523</v>
      </c>
      <c r="G641" s="666" t="s">
        <v>2584</v>
      </c>
      <c r="H641" s="666" t="s">
        <v>2649</v>
      </c>
      <c r="I641" s="666" t="s">
        <v>2650</v>
      </c>
      <c r="J641" s="666" t="s">
        <v>2651</v>
      </c>
      <c r="K641" s="666" t="s">
        <v>1016</v>
      </c>
      <c r="L641" s="668">
        <v>47.946442285690672</v>
      </c>
      <c r="M641" s="668">
        <v>28</v>
      </c>
      <c r="N641" s="669">
        <v>1342.5003839993387</v>
      </c>
    </row>
    <row r="642" spans="1:14" ht="14.4" customHeight="1" x14ac:dyDescent="0.3">
      <c r="A642" s="664" t="s">
        <v>520</v>
      </c>
      <c r="B642" s="665" t="s">
        <v>521</v>
      </c>
      <c r="C642" s="666" t="s">
        <v>530</v>
      </c>
      <c r="D642" s="667" t="s">
        <v>3521</v>
      </c>
      <c r="E642" s="666" t="s">
        <v>536</v>
      </c>
      <c r="F642" s="667" t="s">
        <v>3523</v>
      </c>
      <c r="G642" s="666" t="s">
        <v>2584</v>
      </c>
      <c r="H642" s="666" t="s">
        <v>2652</v>
      </c>
      <c r="I642" s="666" t="s">
        <v>2653</v>
      </c>
      <c r="J642" s="666" t="s">
        <v>2654</v>
      </c>
      <c r="K642" s="666" t="s">
        <v>2655</v>
      </c>
      <c r="L642" s="668">
        <v>43.29999999999999</v>
      </c>
      <c r="M642" s="668">
        <v>3</v>
      </c>
      <c r="N642" s="669">
        <v>129.89999999999998</v>
      </c>
    </row>
    <row r="643" spans="1:14" ht="14.4" customHeight="1" x14ac:dyDescent="0.3">
      <c r="A643" s="664" t="s">
        <v>520</v>
      </c>
      <c r="B643" s="665" t="s">
        <v>521</v>
      </c>
      <c r="C643" s="666" t="s">
        <v>530</v>
      </c>
      <c r="D643" s="667" t="s">
        <v>3521</v>
      </c>
      <c r="E643" s="666" t="s">
        <v>536</v>
      </c>
      <c r="F643" s="667" t="s">
        <v>3523</v>
      </c>
      <c r="G643" s="666" t="s">
        <v>2584</v>
      </c>
      <c r="H643" s="666" t="s">
        <v>2656</v>
      </c>
      <c r="I643" s="666" t="s">
        <v>2657</v>
      </c>
      <c r="J643" s="666" t="s">
        <v>2658</v>
      </c>
      <c r="K643" s="666" t="s">
        <v>2154</v>
      </c>
      <c r="L643" s="668">
        <v>42.959992371988982</v>
      </c>
      <c r="M643" s="668">
        <v>8</v>
      </c>
      <c r="N643" s="669">
        <v>343.67993897591185</v>
      </c>
    </row>
    <row r="644" spans="1:14" ht="14.4" customHeight="1" x14ac:dyDescent="0.3">
      <c r="A644" s="664" t="s">
        <v>520</v>
      </c>
      <c r="B644" s="665" t="s">
        <v>521</v>
      </c>
      <c r="C644" s="666" t="s">
        <v>530</v>
      </c>
      <c r="D644" s="667" t="s">
        <v>3521</v>
      </c>
      <c r="E644" s="666" t="s">
        <v>536</v>
      </c>
      <c r="F644" s="667" t="s">
        <v>3523</v>
      </c>
      <c r="G644" s="666" t="s">
        <v>2584</v>
      </c>
      <c r="H644" s="666" t="s">
        <v>2659</v>
      </c>
      <c r="I644" s="666" t="s">
        <v>2660</v>
      </c>
      <c r="J644" s="666" t="s">
        <v>2658</v>
      </c>
      <c r="K644" s="666" t="s">
        <v>2661</v>
      </c>
      <c r="L644" s="668">
        <v>150.34</v>
      </c>
      <c r="M644" s="668">
        <v>4</v>
      </c>
      <c r="N644" s="669">
        <v>601.36</v>
      </c>
    </row>
    <row r="645" spans="1:14" ht="14.4" customHeight="1" x14ac:dyDescent="0.3">
      <c r="A645" s="664" t="s">
        <v>520</v>
      </c>
      <c r="B645" s="665" t="s">
        <v>521</v>
      </c>
      <c r="C645" s="666" t="s">
        <v>530</v>
      </c>
      <c r="D645" s="667" t="s">
        <v>3521</v>
      </c>
      <c r="E645" s="666" t="s">
        <v>536</v>
      </c>
      <c r="F645" s="667" t="s">
        <v>3523</v>
      </c>
      <c r="G645" s="666" t="s">
        <v>2584</v>
      </c>
      <c r="H645" s="666" t="s">
        <v>2662</v>
      </c>
      <c r="I645" s="666" t="s">
        <v>2663</v>
      </c>
      <c r="J645" s="666" t="s">
        <v>2664</v>
      </c>
      <c r="K645" s="666" t="s">
        <v>2665</v>
      </c>
      <c r="L645" s="668">
        <v>49.319974735270463</v>
      </c>
      <c r="M645" s="668">
        <v>16</v>
      </c>
      <c r="N645" s="669">
        <v>789.11959576432741</v>
      </c>
    </row>
    <row r="646" spans="1:14" ht="14.4" customHeight="1" x14ac:dyDescent="0.3">
      <c r="A646" s="664" t="s">
        <v>520</v>
      </c>
      <c r="B646" s="665" t="s">
        <v>521</v>
      </c>
      <c r="C646" s="666" t="s">
        <v>530</v>
      </c>
      <c r="D646" s="667" t="s">
        <v>3521</v>
      </c>
      <c r="E646" s="666" t="s">
        <v>536</v>
      </c>
      <c r="F646" s="667" t="s">
        <v>3523</v>
      </c>
      <c r="G646" s="666" t="s">
        <v>2584</v>
      </c>
      <c r="H646" s="666" t="s">
        <v>2666</v>
      </c>
      <c r="I646" s="666" t="s">
        <v>2667</v>
      </c>
      <c r="J646" s="666" t="s">
        <v>2668</v>
      </c>
      <c r="K646" s="666" t="s">
        <v>2669</v>
      </c>
      <c r="L646" s="668">
        <v>81.650000000000006</v>
      </c>
      <c r="M646" s="668">
        <v>8</v>
      </c>
      <c r="N646" s="669">
        <v>653.20000000000005</v>
      </c>
    </row>
    <row r="647" spans="1:14" ht="14.4" customHeight="1" x14ac:dyDescent="0.3">
      <c r="A647" s="664" t="s">
        <v>520</v>
      </c>
      <c r="B647" s="665" t="s">
        <v>521</v>
      </c>
      <c r="C647" s="666" t="s">
        <v>530</v>
      </c>
      <c r="D647" s="667" t="s">
        <v>3521</v>
      </c>
      <c r="E647" s="666" t="s">
        <v>536</v>
      </c>
      <c r="F647" s="667" t="s">
        <v>3523</v>
      </c>
      <c r="G647" s="666" t="s">
        <v>2584</v>
      </c>
      <c r="H647" s="666" t="s">
        <v>2670</v>
      </c>
      <c r="I647" s="666" t="s">
        <v>2671</v>
      </c>
      <c r="J647" s="666" t="s">
        <v>2672</v>
      </c>
      <c r="K647" s="666" t="s">
        <v>2673</v>
      </c>
      <c r="L647" s="668">
        <v>36.179983983627437</v>
      </c>
      <c r="M647" s="668">
        <v>31</v>
      </c>
      <c r="N647" s="669">
        <v>1121.5795034924506</v>
      </c>
    </row>
    <row r="648" spans="1:14" ht="14.4" customHeight="1" x14ac:dyDescent="0.3">
      <c r="A648" s="664" t="s">
        <v>520</v>
      </c>
      <c r="B648" s="665" t="s">
        <v>521</v>
      </c>
      <c r="C648" s="666" t="s">
        <v>530</v>
      </c>
      <c r="D648" s="667" t="s">
        <v>3521</v>
      </c>
      <c r="E648" s="666" t="s">
        <v>536</v>
      </c>
      <c r="F648" s="667" t="s">
        <v>3523</v>
      </c>
      <c r="G648" s="666" t="s">
        <v>2584</v>
      </c>
      <c r="H648" s="666" t="s">
        <v>2674</v>
      </c>
      <c r="I648" s="666" t="s">
        <v>2675</v>
      </c>
      <c r="J648" s="666" t="s">
        <v>2676</v>
      </c>
      <c r="K648" s="666" t="s">
        <v>2677</v>
      </c>
      <c r="L648" s="668">
        <v>168.54000000000008</v>
      </c>
      <c r="M648" s="668">
        <v>1</v>
      </c>
      <c r="N648" s="669">
        <v>168.54000000000008</v>
      </c>
    </row>
    <row r="649" spans="1:14" ht="14.4" customHeight="1" x14ac:dyDescent="0.3">
      <c r="A649" s="664" t="s">
        <v>520</v>
      </c>
      <c r="B649" s="665" t="s">
        <v>521</v>
      </c>
      <c r="C649" s="666" t="s">
        <v>530</v>
      </c>
      <c r="D649" s="667" t="s">
        <v>3521</v>
      </c>
      <c r="E649" s="666" t="s">
        <v>536</v>
      </c>
      <c r="F649" s="667" t="s">
        <v>3523</v>
      </c>
      <c r="G649" s="666" t="s">
        <v>2584</v>
      </c>
      <c r="H649" s="666" t="s">
        <v>2678</v>
      </c>
      <c r="I649" s="666" t="s">
        <v>2679</v>
      </c>
      <c r="J649" s="666" t="s">
        <v>2680</v>
      </c>
      <c r="K649" s="666" t="s">
        <v>2681</v>
      </c>
      <c r="L649" s="668">
        <v>1501.0199999999998</v>
      </c>
      <c r="M649" s="668">
        <v>2</v>
      </c>
      <c r="N649" s="669">
        <v>3002.0399999999995</v>
      </c>
    </row>
    <row r="650" spans="1:14" ht="14.4" customHeight="1" x14ac:dyDescent="0.3">
      <c r="A650" s="664" t="s">
        <v>520</v>
      </c>
      <c r="B650" s="665" t="s">
        <v>521</v>
      </c>
      <c r="C650" s="666" t="s">
        <v>530</v>
      </c>
      <c r="D650" s="667" t="s">
        <v>3521</v>
      </c>
      <c r="E650" s="666" t="s">
        <v>536</v>
      </c>
      <c r="F650" s="667" t="s">
        <v>3523</v>
      </c>
      <c r="G650" s="666" t="s">
        <v>2584</v>
      </c>
      <c r="H650" s="666" t="s">
        <v>2682</v>
      </c>
      <c r="I650" s="666" t="s">
        <v>2683</v>
      </c>
      <c r="J650" s="666" t="s">
        <v>2684</v>
      </c>
      <c r="K650" s="666" t="s">
        <v>1287</v>
      </c>
      <c r="L650" s="668">
        <v>76.479994282066016</v>
      </c>
      <c r="M650" s="668">
        <v>2</v>
      </c>
      <c r="N650" s="669">
        <v>152.95998856413203</v>
      </c>
    </row>
    <row r="651" spans="1:14" ht="14.4" customHeight="1" x14ac:dyDescent="0.3">
      <c r="A651" s="664" t="s">
        <v>520</v>
      </c>
      <c r="B651" s="665" t="s">
        <v>521</v>
      </c>
      <c r="C651" s="666" t="s">
        <v>530</v>
      </c>
      <c r="D651" s="667" t="s">
        <v>3521</v>
      </c>
      <c r="E651" s="666" t="s">
        <v>536</v>
      </c>
      <c r="F651" s="667" t="s">
        <v>3523</v>
      </c>
      <c r="G651" s="666" t="s">
        <v>2584</v>
      </c>
      <c r="H651" s="666" t="s">
        <v>2685</v>
      </c>
      <c r="I651" s="666" t="s">
        <v>2686</v>
      </c>
      <c r="J651" s="666" t="s">
        <v>2593</v>
      </c>
      <c r="K651" s="666" t="s">
        <v>1121</v>
      </c>
      <c r="L651" s="668">
        <v>30.201383561336407</v>
      </c>
      <c r="M651" s="668">
        <v>14</v>
      </c>
      <c r="N651" s="669">
        <v>422.81936985870971</v>
      </c>
    </row>
    <row r="652" spans="1:14" ht="14.4" customHeight="1" x14ac:dyDescent="0.3">
      <c r="A652" s="664" t="s">
        <v>520</v>
      </c>
      <c r="B652" s="665" t="s">
        <v>521</v>
      </c>
      <c r="C652" s="666" t="s">
        <v>530</v>
      </c>
      <c r="D652" s="667" t="s">
        <v>3521</v>
      </c>
      <c r="E652" s="666" t="s">
        <v>536</v>
      </c>
      <c r="F652" s="667" t="s">
        <v>3523</v>
      </c>
      <c r="G652" s="666" t="s">
        <v>2584</v>
      </c>
      <c r="H652" s="666" t="s">
        <v>2687</v>
      </c>
      <c r="I652" s="666" t="s">
        <v>2687</v>
      </c>
      <c r="J652" s="666" t="s">
        <v>2688</v>
      </c>
      <c r="K652" s="666" t="s">
        <v>2689</v>
      </c>
      <c r="L652" s="668">
        <v>65.610488394041525</v>
      </c>
      <c r="M652" s="668">
        <v>19</v>
      </c>
      <c r="N652" s="669">
        <v>1246.5992794867889</v>
      </c>
    </row>
    <row r="653" spans="1:14" ht="14.4" customHeight="1" x14ac:dyDescent="0.3">
      <c r="A653" s="664" t="s">
        <v>520</v>
      </c>
      <c r="B653" s="665" t="s">
        <v>521</v>
      </c>
      <c r="C653" s="666" t="s">
        <v>530</v>
      </c>
      <c r="D653" s="667" t="s">
        <v>3521</v>
      </c>
      <c r="E653" s="666" t="s">
        <v>536</v>
      </c>
      <c r="F653" s="667" t="s">
        <v>3523</v>
      </c>
      <c r="G653" s="666" t="s">
        <v>2584</v>
      </c>
      <c r="H653" s="666" t="s">
        <v>2690</v>
      </c>
      <c r="I653" s="666" t="s">
        <v>2690</v>
      </c>
      <c r="J653" s="666" t="s">
        <v>2691</v>
      </c>
      <c r="K653" s="666" t="s">
        <v>2692</v>
      </c>
      <c r="L653" s="668">
        <v>116.71999956066747</v>
      </c>
      <c r="M653" s="668">
        <v>6</v>
      </c>
      <c r="N653" s="669">
        <v>700.31999736400485</v>
      </c>
    </row>
    <row r="654" spans="1:14" ht="14.4" customHeight="1" x14ac:dyDescent="0.3">
      <c r="A654" s="664" t="s">
        <v>520</v>
      </c>
      <c r="B654" s="665" t="s">
        <v>521</v>
      </c>
      <c r="C654" s="666" t="s">
        <v>530</v>
      </c>
      <c r="D654" s="667" t="s">
        <v>3521</v>
      </c>
      <c r="E654" s="666" t="s">
        <v>536</v>
      </c>
      <c r="F654" s="667" t="s">
        <v>3523</v>
      </c>
      <c r="G654" s="666" t="s">
        <v>2584</v>
      </c>
      <c r="H654" s="666" t="s">
        <v>2693</v>
      </c>
      <c r="I654" s="666" t="s">
        <v>2694</v>
      </c>
      <c r="J654" s="666" t="s">
        <v>2695</v>
      </c>
      <c r="K654" s="666" t="s">
        <v>1152</v>
      </c>
      <c r="L654" s="668">
        <v>66.400000000000006</v>
      </c>
      <c r="M654" s="668">
        <v>1</v>
      </c>
      <c r="N654" s="669">
        <v>66.400000000000006</v>
      </c>
    </row>
    <row r="655" spans="1:14" ht="14.4" customHeight="1" x14ac:dyDescent="0.3">
      <c r="A655" s="664" t="s">
        <v>520</v>
      </c>
      <c r="B655" s="665" t="s">
        <v>521</v>
      </c>
      <c r="C655" s="666" t="s">
        <v>530</v>
      </c>
      <c r="D655" s="667" t="s">
        <v>3521</v>
      </c>
      <c r="E655" s="666" t="s">
        <v>536</v>
      </c>
      <c r="F655" s="667" t="s">
        <v>3523</v>
      </c>
      <c r="G655" s="666" t="s">
        <v>2584</v>
      </c>
      <c r="H655" s="666" t="s">
        <v>2696</v>
      </c>
      <c r="I655" s="666" t="s">
        <v>2697</v>
      </c>
      <c r="J655" s="666" t="s">
        <v>2698</v>
      </c>
      <c r="K655" s="666" t="s">
        <v>2699</v>
      </c>
      <c r="L655" s="668">
        <v>398.36200000000002</v>
      </c>
      <c r="M655" s="668">
        <v>5</v>
      </c>
      <c r="N655" s="669">
        <v>1991.8100000000002</v>
      </c>
    </row>
    <row r="656" spans="1:14" ht="14.4" customHeight="1" x14ac:dyDescent="0.3">
      <c r="A656" s="664" t="s">
        <v>520</v>
      </c>
      <c r="B656" s="665" t="s">
        <v>521</v>
      </c>
      <c r="C656" s="666" t="s">
        <v>530</v>
      </c>
      <c r="D656" s="667" t="s">
        <v>3521</v>
      </c>
      <c r="E656" s="666" t="s">
        <v>536</v>
      </c>
      <c r="F656" s="667" t="s">
        <v>3523</v>
      </c>
      <c r="G656" s="666" t="s">
        <v>2584</v>
      </c>
      <c r="H656" s="666" t="s">
        <v>2700</v>
      </c>
      <c r="I656" s="666" t="s">
        <v>2701</v>
      </c>
      <c r="J656" s="666" t="s">
        <v>2702</v>
      </c>
      <c r="K656" s="666" t="s">
        <v>2703</v>
      </c>
      <c r="L656" s="668">
        <v>322.48996638384642</v>
      </c>
      <c r="M656" s="668">
        <v>21</v>
      </c>
      <c r="N656" s="669">
        <v>6772.2892940607753</v>
      </c>
    </row>
    <row r="657" spans="1:14" ht="14.4" customHeight="1" x14ac:dyDescent="0.3">
      <c r="A657" s="664" t="s">
        <v>520</v>
      </c>
      <c r="B657" s="665" t="s">
        <v>521</v>
      </c>
      <c r="C657" s="666" t="s">
        <v>530</v>
      </c>
      <c r="D657" s="667" t="s">
        <v>3521</v>
      </c>
      <c r="E657" s="666" t="s">
        <v>536</v>
      </c>
      <c r="F657" s="667" t="s">
        <v>3523</v>
      </c>
      <c r="G657" s="666" t="s">
        <v>2584</v>
      </c>
      <c r="H657" s="666" t="s">
        <v>2704</v>
      </c>
      <c r="I657" s="666" t="s">
        <v>2705</v>
      </c>
      <c r="J657" s="666" t="s">
        <v>2706</v>
      </c>
      <c r="K657" s="666" t="s">
        <v>2707</v>
      </c>
      <c r="L657" s="668">
        <v>676.26254172850918</v>
      </c>
      <c r="M657" s="668">
        <v>2</v>
      </c>
      <c r="N657" s="669">
        <v>1352.5250834570184</v>
      </c>
    </row>
    <row r="658" spans="1:14" ht="14.4" customHeight="1" x14ac:dyDescent="0.3">
      <c r="A658" s="664" t="s">
        <v>520</v>
      </c>
      <c r="B658" s="665" t="s">
        <v>521</v>
      </c>
      <c r="C658" s="666" t="s">
        <v>530</v>
      </c>
      <c r="D658" s="667" t="s">
        <v>3521</v>
      </c>
      <c r="E658" s="666" t="s">
        <v>536</v>
      </c>
      <c r="F658" s="667" t="s">
        <v>3523</v>
      </c>
      <c r="G658" s="666" t="s">
        <v>2584</v>
      </c>
      <c r="H658" s="666" t="s">
        <v>2708</v>
      </c>
      <c r="I658" s="666" t="s">
        <v>2709</v>
      </c>
      <c r="J658" s="666" t="s">
        <v>2710</v>
      </c>
      <c r="K658" s="666" t="s">
        <v>2711</v>
      </c>
      <c r="L658" s="668">
        <v>46.989983018444185</v>
      </c>
      <c r="M658" s="668">
        <v>109</v>
      </c>
      <c r="N658" s="669">
        <v>5121.9081490104163</v>
      </c>
    </row>
    <row r="659" spans="1:14" ht="14.4" customHeight="1" x14ac:dyDescent="0.3">
      <c r="A659" s="664" t="s">
        <v>520</v>
      </c>
      <c r="B659" s="665" t="s">
        <v>521</v>
      </c>
      <c r="C659" s="666" t="s">
        <v>530</v>
      </c>
      <c r="D659" s="667" t="s">
        <v>3521</v>
      </c>
      <c r="E659" s="666" t="s">
        <v>536</v>
      </c>
      <c r="F659" s="667" t="s">
        <v>3523</v>
      </c>
      <c r="G659" s="666" t="s">
        <v>2584</v>
      </c>
      <c r="H659" s="666" t="s">
        <v>2712</v>
      </c>
      <c r="I659" s="666" t="s">
        <v>2712</v>
      </c>
      <c r="J659" s="666" t="s">
        <v>2713</v>
      </c>
      <c r="K659" s="666" t="s">
        <v>2714</v>
      </c>
      <c r="L659" s="668">
        <v>87.659635704185121</v>
      </c>
      <c r="M659" s="668">
        <v>2</v>
      </c>
      <c r="N659" s="669">
        <v>175.31927140837024</v>
      </c>
    </row>
    <row r="660" spans="1:14" ht="14.4" customHeight="1" x14ac:dyDescent="0.3">
      <c r="A660" s="664" t="s">
        <v>520</v>
      </c>
      <c r="B660" s="665" t="s">
        <v>521</v>
      </c>
      <c r="C660" s="666" t="s">
        <v>530</v>
      </c>
      <c r="D660" s="667" t="s">
        <v>3521</v>
      </c>
      <c r="E660" s="666" t="s">
        <v>536</v>
      </c>
      <c r="F660" s="667" t="s">
        <v>3523</v>
      </c>
      <c r="G660" s="666" t="s">
        <v>2584</v>
      </c>
      <c r="H660" s="666" t="s">
        <v>2715</v>
      </c>
      <c r="I660" s="666" t="s">
        <v>2716</v>
      </c>
      <c r="J660" s="666" t="s">
        <v>2717</v>
      </c>
      <c r="K660" s="666" t="s">
        <v>1121</v>
      </c>
      <c r="L660" s="668">
        <v>44.120012087148901</v>
      </c>
      <c r="M660" s="668">
        <v>22</v>
      </c>
      <c r="N660" s="669">
        <v>970.64026591727588</v>
      </c>
    </row>
    <row r="661" spans="1:14" ht="14.4" customHeight="1" x14ac:dyDescent="0.3">
      <c r="A661" s="664" t="s">
        <v>520</v>
      </c>
      <c r="B661" s="665" t="s">
        <v>521</v>
      </c>
      <c r="C661" s="666" t="s">
        <v>530</v>
      </c>
      <c r="D661" s="667" t="s">
        <v>3521</v>
      </c>
      <c r="E661" s="666" t="s">
        <v>536</v>
      </c>
      <c r="F661" s="667" t="s">
        <v>3523</v>
      </c>
      <c r="G661" s="666" t="s">
        <v>2584</v>
      </c>
      <c r="H661" s="666" t="s">
        <v>2718</v>
      </c>
      <c r="I661" s="666" t="s">
        <v>2719</v>
      </c>
      <c r="J661" s="666" t="s">
        <v>2720</v>
      </c>
      <c r="K661" s="666" t="s">
        <v>2721</v>
      </c>
      <c r="L661" s="668">
        <v>88.249945294167787</v>
      </c>
      <c r="M661" s="668">
        <v>27</v>
      </c>
      <c r="N661" s="669">
        <v>2382.7485229425301</v>
      </c>
    </row>
    <row r="662" spans="1:14" ht="14.4" customHeight="1" x14ac:dyDescent="0.3">
      <c r="A662" s="664" t="s">
        <v>520</v>
      </c>
      <c r="B662" s="665" t="s">
        <v>521</v>
      </c>
      <c r="C662" s="666" t="s">
        <v>530</v>
      </c>
      <c r="D662" s="667" t="s">
        <v>3521</v>
      </c>
      <c r="E662" s="666" t="s">
        <v>536</v>
      </c>
      <c r="F662" s="667" t="s">
        <v>3523</v>
      </c>
      <c r="G662" s="666" t="s">
        <v>2584</v>
      </c>
      <c r="H662" s="666" t="s">
        <v>2722</v>
      </c>
      <c r="I662" s="666" t="s">
        <v>2723</v>
      </c>
      <c r="J662" s="666" t="s">
        <v>2724</v>
      </c>
      <c r="K662" s="666" t="s">
        <v>2725</v>
      </c>
      <c r="L662" s="668">
        <v>297.91999715226007</v>
      </c>
      <c r="M662" s="668">
        <v>9</v>
      </c>
      <c r="N662" s="669">
        <v>2681.2799743703408</v>
      </c>
    </row>
    <row r="663" spans="1:14" ht="14.4" customHeight="1" x14ac:dyDescent="0.3">
      <c r="A663" s="664" t="s">
        <v>520</v>
      </c>
      <c r="B663" s="665" t="s">
        <v>521</v>
      </c>
      <c r="C663" s="666" t="s">
        <v>530</v>
      </c>
      <c r="D663" s="667" t="s">
        <v>3521</v>
      </c>
      <c r="E663" s="666" t="s">
        <v>536</v>
      </c>
      <c r="F663" s="667" t="s">
        <v>3523</v>
      </c>
      <c r="G663" s="666" t="s">
        <v>2584</v>
      </c>
      <c r="H663" s="666" t="s">
        <v>2726</v>
      </c>
      <c r="I663" s="666" t="s">
        <v>2727</v>
      </c>
      <c r="J663" s="666" t="s">
        <v>2728</v>
      </c>
      <c r="K663" s="666" t="s">
        <v>2729</v>
      </c>
      <c r="L663" s="668">
        <v>138.47999999999999</v>
      </c>
      <c r="M663" s="668">
        <v>1</v>
      </c>
      <c r="N663" s="669">
        <v>138.47999999999999</v>
      </c>
    </row>
    <row r="664" spans="1:14" ht="14.4" customHeight="1" x14ac:dyDescent="0.3">
      <c r="A664" s="664" t="s">
        <v>520</v>
      </c>
      <c r="B664" s="665" t="s">
        <v>521</v>
      </c>
      <c r="C664" s="666" t="s">
        <v>530</v>
      </c>
      <c r="D664" s="667" t="s">
        <v>3521</v>
      </c>
      <c r="E664" s="666" t="s">
        <v>536</v>
      </c>
      <c r="F664" s="667" t="s">
        <v>3523</v>
      </c>
      <c r="G664" s="666" t="s">
        <v>2584</v>
      </c>
      <c r="H664" s="666" t="s">
        <v>2730</v>
      </c>
      <c r="I664" s="666" t="s">
        <v>2731</v>
      </c>
      <c r="J664" s="666" t="s">
        <v>2710</v>
      </c>
      <c r="K664" s="666" t="s">
        <v>1055</v>
      </c>
      <c r="L664" s="668">
        <v>106.54000000000003</v>
      </c>
      <c r="M664" s="668">
        <v>5</v>
      </c>
      <c r="N664" s="669">
        <v>532.70000000000016</v>
      </c>
    </row>
    <row r="665" spans="1:14" ht="14.4" customHeight="1" x14ac:dyDescent="0.3">
      <c r="A665" s="664" t="s">
        <v>520</v>
      </c>
      <c r="B665" s="665" t="s">
        <v>521</v>
      </c>
      <c r="C665" s="666" t="s">
        <v>530</v>
      </c>
      <c r="D665" s="667" t="s">
        <v>3521</v>
      </c>
      <c r="E665" s="666" t="s">
        <v>536</v>
      </c>
      <c r="F665" s="667" t="s">
        <v>3523</v>
      </c>
      <c r="G665" s="666" t="s">
        <v>2584</v>
      </c>
      <c r="H665" s="666" t="s">
        <v>2732</v>
      </c>
      <c r="I665" s="666" t="s">
        <v>2733</v>
      </c>
      <c r="J665" s="666" t="s">
        <v>2734</v>
      </c>
      <c r="K665" s="666" t="s">
        <v>2735</v>
      </c>
      <c r="L665" s="668">
        <v>65.820048015101776</v>
      </c>
      <c r="M665" s="668">
        <v>6</v>
      </c>
      <c r="N665" s="669">
        <v>394.92028809061065</v>
      </c>
    </row>
    <row r="666" spans="1:14" ht="14.4" customHeight="1" x14ac:dyDescent="0.3">
      <c r="A666" s="664" t="s">
        <v>520</v>
      </c>
      <c r="B666" s="665" t="s">
        <v>521</v>
      </c>
      <c r="C666" s="666" t="s">
        <v>530</v>
      </c>
      <c r="D666" s="667" t="s">
        <v>3521</v>
      </c>
      <c r="E666" s="666" t="s">
        <v>536</v>
      </c>
      <c r="F666" s="667" t="s">
        <v>3523</v>
      </c>
      <c r="G666" s="666" t="s">
        <v>2584</v>
      </c>
      <c r="H666" s="666" t="s">
        <v>2736</v>
      </c>
      <c r="I666" s="666" t="s">
        <v>2737</v>
      </c>
      <c r="J666" s="666" t="s">
        <v>2738</v>
      </c>
      <c r="K666" s="666" t="s">
        <v>596</v>
      </c>
      <c r="L666" s="668">
        <v>21.669999999999998</v>
      </c>
      <c r="M666" s="668">
        <v>8</v>
      </c>
      <c r="N666" s="669">
        <v>173.35999999999999</v>
      </c>
    </row>
    <row r="667" spans="1:14" ht="14.4" customHeight="1" x14ac:dyDescent="0.3">
      <c r="A667" s="664" t="s">
        <v>520</v>
      </c>
      <c r="B667" s="665" t="s">
        <v>521</v>
      </c>
      <c r="C667" s="666" t="s">
        <v>530</v>
      </c>
      <c r="D667" s="667" t="s">
        <v>3521</v>
      </c>
      <c r="E667" s="666" t="s">
        <v>536</v>
      </c>
      <c r="F667" s="667" t="s">
        <v>3523</v>
      </c>
      <c r="G667" s="666" t="s">
        <v>2584</v>
      </c>
      <c r="H667" s="666" t="s">
        <v>2739</v>
      </c>
      <c r="I667" s="666" t="s">
        <v>2740</v>
      </c>
      <c r="J667" s="666" t="s">
        <v>2741</v>
      </c>
      <c r="K667" s="666" t="s">
        <v>1680</v>
      </c>
      <c r="L667" s="668">
        <v>86.51322933742621</v>
      </c>
      <c r="M667" s="668">
        <v>18</v>
      </c>
      <c r="N667" s="669">
        <v>1557.2381280736718</v>
      </c>
    </row>
    <row r="668" spans="1:14" ht="14.4" customHeight="1" x14ac:dyDescent="0.3">
      <c r="A668" s="664" t="s">
        <v>520</v>
      </c>
      <c r="B668" s="665" t="s">
        <v>521</v>
      </c>
      <c r="C668" s="666" t="s">
        <v>530</v>
      </c>
      <c r="D668" s="667" t="s">
        <v>3521</v>
      </c>
      <c r="E668" s="666" t="s">
        <v>536</v>
      </c>
      <c r="F668" s="667" t="s">
        <v>3523</v>
      </c>
      <c r="G668" s="666" t="s">
        <v>2584</v>
      </c>
      <c r="H668" s="666" t="s">
        <v>2742</v>
      </c>
      <c r="I668" s="666" t="s">
        <v>2743</v>
      </c>
      <c r="J668" s="666" t="s">
        <v>2744</v>
      </c>
      <c r="K668" s="666" t="s">
        <v>1016</v>
      </c>
      <c r="L668" s="668">
        <v>162.79000000000002</v>
      </c>
      <c r="M668" s="668">
        <v>3</v>
      </c>
      <c r="N668" s="669">
        <v>488.37000000000006</v>
      </c>
    </row>
    <row r="669" spans="1:14" ht="14.4" customHeight="1" x14ac:dyDescent="0.3">
      <c r="A669" s="664" t="s">
        <v>520</v>
      </c>
      <c r="B669" s="665" t="s">
        <v>521</v>
      </c>
      <c r="C669" s="666" t="s">
        <v>530</v>
      </c>
      <c r="D669" s="667" t="s">
        <v>3521</v>
      </c>
      <c r="E669" s="666" t="s">
        <v>536</v>
      </c>
      <c r="F669" s="667" t="s">
        <v>3523</v>
      </c>
      <c r="G669" s="666" t="s">
        <v>2584</v>
      </c>
      <c r="H669" s="666" t="s">
        <v>2745</v>
      </c>
      <c r="I669" s="666" t="s">
        <v>2746</v>
      </c>
      <c r="J669" s="666" t="s">
        <v>2741</v>
      </c>
      <c r="K669" s="666" t="s">
        <v>2357</v>
      </c>
      <c r="L669" s="668">
        <v>222.3797600042821</v>
      </c>
      <c r="M669" s="668">
        <v>13</v>
      </c>
      <c r="N669" s="669">
        <v>2890.9368800556672</v>
      </c>
    </row>
    <row r="670" spans="1:14" ht="14.4" customHeight="1" x14ac:dyDescent="0.3">
      <c r="A670" s="664" t="s">
        <v>520</v>
      </c>
      <c r="B670" s="665" t="s">
        <v>521</v>
      </c>
      <c r="C670" s="666" t="s">
        <v>530</v>
      </c>
      <c r="D670" s="667" t="s">
        <v>3521</v>
      </c>
      <c r="E670" s="666" t="s">
        <v>536</v>
      </c>
      <c r="F670" s="667" t="s">
        <v>3523</v>
      </c>
      <c r="G670" s="666" t="s">
        <v>2584</v>
      </c>
      <c r="H670" s="666" t="s">
        <v>2747</v>
      </c>
      <c r="I670" s="666" t="s">
        <v>2748</v>
      </c>
      <c r="J670" s="666" t="s">
        <v>2749</v>
      </c>
      <c r="K670" s="666" t="s">
        <v>1051</v>
      </c>
      <c r="L670" s="668">
        <v>65.530000000000015</v>
      </c>
      <c r="M670" s="668">
        <v>1</v>
      </c>
      <c r="N670" s="669">
        <v>65.530000000000015</v>
      </c>
    </row>
    <row r="671" spans="1:14" ht="14.4" customHeight="1" x14ac:dyDescent="0.3">
      <c r="A671" s="664" t="s">
        <v>520</v>
      </c>
      <c r="B671" s="665" t="s">
        <v>521</v>
      </c>
      <c r="C671" s="666" t="s">
        <v>530</v>
      </c>
      <c r="D671" s="667" t="s">
        <v>3521</v>
      </c>
      <c r="E671" s="666" t="s">
        <v>536</v>
      </c>
      <c r="F671" s="667" t="s">
        <v>3523</v>
      </c>
      <c r="G671" s="666" t="s">
        <v>2584</v>
      </c>
      <c r="H671" s="666" t="s">
        <v>2750</v>
      </c>
      <c r="I671" s="666" t="s">
        <v>2751</v>
      </c>
      <c r="J671" s="666" t="s">
        <v>2752</v>
      </c>
      <c r="K671" s="666" t="s">
        <v>1287</v>
      </c>
      <c r="L671" s="668">
        <v>116.77200016623881</v>
      </c>
      <c r="M671" s="668">
        <v>35</v>
      </c>
      <c r="N671" s="669">
        <v>4087.0200058183586</v>
      </c>
    </row>
    <row r="672" spans="1:14" ht="14.4" customHeight="1" x14ac:dyDescent="0.3">
      <c r="A672" s="664" t="s">
        <v>520</v>
      </c>
      <c r="B672" s="665" t="s">
        <v>521</v>
      </c>
      <c r="C672" s="666" t="s">
        <v>530</v>
      </c>
      <c r="D672" s="667" t="s">
        <v>3521</v>
      </c>
      <c r="E672" s="666" t="s">
        <v>536</v>
      </c>
      <c r="F672" s="667" t="s">
        <v>3523</v>
      </c>
      <c r="G672" s="666" t="s">
        <v>2584</v>
      </c>
      <c r="H672" s="666" t="s">
        <v>2753</v>
      </c>
      <c r="I672" s="666" t="s">
        <v>2754</v>
      </c>
      <c r="J672" s="666" t="s">
        <v>2755</v>
      </c>
      <c r="K672" s="666" t="s">
        <v>1680</v>
      </c>
      <c r="L672" s="668">
        <v>51.386666666666677</v>
      </c>
      <c r="M672" s="668">
        <v>3</v>
      </c>
      <c r="N672" s="669">
        <v>154.16000000000003</v>
      </c>
    </row>
    <row r="673" spans="1:14" ht="14.4" customHeight="1" x14ac:dyDescent="0.3">
      <c r="A673" s="664" t="s">
        <v>520</v>
      </c>
      <c r="B673" s="665" t="s">
        <v>521</v>
      </c>
      <c r="C673" s="666" t="s">
        <v>530</v>
      </c>
      <c r="D673" s="667" t="s">
        <v>3521</v>
      </c>
      <c r="E673" s="666" t="s">
        <v>536</v>
      </c>
      <c r="F673" s="667" t="s">
        <v>3523</v>
      </c>
      <c r="G673" s="666" t="s">
        <v>2584</v>
      </c>
      <c r="H673" s="666" t="s">
        <v>2756</v>
      </c>
      <c r="I673" s="666" t="s">
        <v>2757</v>
      </c>
      <c r="J673" s="666" t="s">
        <v>2602</v>
      </c>
      <c r="K673" s="666" t="s">
        <v>2758</v>
      </c>
      <c r="L673" s="668">
        <v>129.33000000000004</v>
      </c>
      <c r="M673" s="668">
        <v>2</v>
      </c>
      <c r="N673" s="669">
        <v>258.66000000000008</v>
      </c>
    </row>
    <row r="674" spans="1:14" ht="14.4" customHeight="1" x14ac:dyDescent="0.3">
      <c r="A674" s="664" t="s">
        <v>520</v>
      </c>
      <c r="B674" s="665" t="s">
        <v>521</v>
      </c>
      <c r="C674" s="666" t="s">
        <v>530</v>
      </c>
      <c r="D674" s="667" t="s">
        <v>3521</v>
      </c>
      <c r="E674" s="666" t="s">
        <v>536</v>
      </c>
      <c r="F674" s="667" t="s">
        <v>3523</v>
      </c>
      <c r="G674" s="666" t="s">
        <v>2584</v>
      </c>
      <c r="H674" s="666" t="s">
        <v>2759</v>
      </c>
      <c r="I674" s="666" t="s">
        <v>2760</v>
      </c>
      <c r="J674" s="666" t="s">
        <v>2761</v>
      </c>
      <c r="K674" s="666" t="s">
        <v>2762</v>
      </c>
      <c r="L674" s="668">
        <v>357.79</v>
      </c>
      <c r="M674" s="668">
        <v>1</v>
      </c>
      <c r="N674" s="669">
        <v>357.79</v>
      </c>
    </row>
    <row r="675" spans="1:14" ht="14.4" customHeight="1" x14ac:dyDescent="0.3">
      <c r="A675" s="664" t="s">
        <v>520</v>
      </c>
      <c r="B675" s="665" t="s">
        <v>521</v>
      </c>
      <c r="C675" s="666" t="s">
        <v>530</v>
      </c>
      <c r="D675" s="667" t="s">
        <v>3521</v>
      </c>
      <c r="E675" s="666" t="s">
        <v>536</v>
      </c>
      <c r="F675" s="667" t="s">
        <v>3523</v>
      </c>
      <c r="G675" s="666" t="s">
        <v>2584</v>
      </c>
      <c r="H675" s="666" t="s">
        <v>2763</v>
      </c>
      <c r="I675" s="666" t="s">
        <v>2764</v>
      </c>
      <c r="J675" s="666" t="s">
        <v>2761</v>
      </c>
      <c r="K675" s="666" t="s">
        <v>1196</v>
      </c>
      <c r="L675" s="668">
        <v>115.70944362434516</v>
      </c>
      <c r="M675" s="668">
        <v>17</v>
      </c>
      <c r="N675" s="669">
        <v>1967.0605416138676</v>
      </c>
    </row>
    <row r="676" spans="1:14" ht="14.4" customHeight="1" x14ac:dyDescent="0.3">
      <c r="A676" s="664" t="s">
        <v>520</v>
      </c>
      <c r="B676" s="665" t="s">
        <v>521</v>
      </c>
      <c r="C676" s="666" t="s">
        <v>530</v>
      </c>
      <c r="D676" s="667" t="s">
        <v>3521</v>
      </c>
      <c r="E676" s="666" t="s">
        <v>536</v>
      </c>
      <c r="F676" s="667" t="s">
        <v>3523</v>
      </c>
      <c r="G676" s="666" t="s">
        <v>2584</v>
      </c>
      <c r="H676" s="666" t="s">
        <v>2765</v>
      </c>
      <c r="I676" s="666" t="s">
        <v>2766</v>
      </c>
      <c r="J676" s="666" t="s">
        <v>2767</v>
      </c>
      <c r="K676" s="666" t="s">
        <v>2768</v>
      </c>
      <c r="L676" s="668">
        <v>387.13000000000005</v>
      </c>
      <c r="M676" s="668">
        <v>3</v>
      </c>
      <c r="N676" s="669">
        <v>1161.3900000000001</v>
      </c>
    </row>
    <row r="677" spans="1:14" ht="14.4" customHeight="1" x14ac:dyDescent="0.3">
      <c r="A677" s="664" t="s">
        <v>520</v>
      </c>
      <c r="B677" s="665" t="s">
        <v>521</v>
      </c>
      <c r="C677" s="666" t="s">
        <v>530</v>
      </c>
      <c r="D677" s="667" t="s">
        <v>3521</v>
      </c>
      <c r="E677" s="666" t="s">
        <v>536</v>
      </c>
      <c r="F677" s="667" t="s">
        <v>3523</v>
      </c>
      <c r="G677" s="666" t="s">
        <v>2584</v>
      </c>
      <c r="H677" s="666" t="s">
        <v>2769</v>
      </c>
      <c r="I677" s="666" t="s">
        <v>2770</v>
      </c>
      <c r="J677" s="666" t="s">
        <v>2771</v>
      </c>
      <c r="K677" s="666" t="s">
        <v>599</v>
      </c>
      <c r="L677" s="668">
        <v>13.879999999999997</v>
      </c>
      <c r="M677" s="668">
        <v>2</v>
      </c>
      <c r="N677" s="669">
        <v>27.759999999999994</v>
      </c>
    </row>
    <row r="678" spans="1:14" ht="14.4" customHeight="1" x14ac:dyDescent="0.3">
      <c r="A678" s="664" t="s">
        <v>520</v>
      </c>
      <c r="B678" s="665" t="s">
        <v>521</v>
      </c>
      <c r="C678" s="666" t="s">
        <v>530</v>
      </c>
      <c r="D678" s="667" t="s">
        <v>3521</v>
      </c>
      <c r="E678" s="666" t="s">
        <v>536</v>
      </c>
      <c r="F678" s="667" t="s">
        <v>3523</v>
      </c>
      <c r="G678" s="666" t="s">
        <v>2584</v>
      </c>
      <c r="H678" s="666" t="s">
        <v>2772</v>
      </c>
      <c r="I678" s="666" t="s">
        <v>2773</v>
      </c>
      <c r="J678" s="666" t="s">
        <v>2774</v>
      </c>
      <c r="K678" s="666" t="s">
        <v>1287</v>
      </c>
      <c r="L678" s="668">
        <v>182.39829979605588</v>
      </c>
      <c r="M678" s="668">
        <v>2</v>
      </c>
      <c r="N678" s="669">
        <v>364.79659959211176</v>
      </c>
    </row>
    <row r="679" spans="1:14" ht="14.4" customHeight="1" x14ac:dyDescent="0.3">
      <c r="A679" s="664" t="s">
        <v>520</v>
      </c>
      <c r="B679" s="665" t="s">
        <v>521</v>
      </c>
      <c r="C679" s="666" t="s">
        <v>530</v>
      </c>
      <c r="D679" s="667" t="s">
        <v>3521</v>
      </c>
      <c r="E679" s="666" t="s">
        <v>536</v>
      </c>
      <c r="F679" s="667" t="s">
        <v>3523</v>
      </c>
      <c r="G679" s="666" t="s">
        <v>2584</v>
      </c>
      <c r="H679" s="666" t="s">
        <v>2775</v>
      </c>
      <c r="I679" s="666" t="s">
        <v>2776</v>
      </c>
      <c r="J679" s="666" t="s">
        <v>2777</v>
      </c>
      <c r="K679" s="666" t="s">
        <v>2778</v>
      </c>
      <c r="L679" s="668">
        <v>24.929980533331864</v>
      </c>
      <c r="M679" s="668">
        <v>17</v>
      </c>
      <c r="N679" s="669">
        <v>423.80966906664167</v>
      </c>
    </row>
    <row r="680" spans="1:14" ht="14.4" customHeight="1" x14ac:dyDescent="0.3">
      <c r="A680" s="664" t="s">
        <v>520</v>
      </c>
      <c r="B680" s="665" t="s">
        <v>521</v>
      </c>
      <c r="C680" s="666" t="s">
        <v>530</v>
      </c>
      <c r="D680" s="667" t="s">
        <v>3521</v>
      </c>
      <c r="E680" s="666" t="s">
        <v>536</v>
      </c>
      <c r="F680" s="667" t="s">
        <v>3523</v>
      </c>
      <c r="G680" s="666" t="s">
        <v>2584</v>
      </c>
      <c r="H680" s="666" t="s">
        <v>2779</v>
      </c>
      <c r="I680" s="666" t="s">
        <v>2780</v>
      </c>
      <c r="J680" s="666" t="s">
        <v>2781</v>
      </c>
      <c r="K680" s="666" t="s">
        <v>1972</v>
      </c>
      <c r="L680" s="668">
        <v>44.11999999999999</v>
      </c>
      <c r="M680" s="668">
        <v>2</v>
      </c>
      <c r="N680" s="669">
        <v>88.239999999999981</v>
      </c>
    </row>
    <row r="681" spans="1:14" ht="14.4" customHeight="1" x14ac:dyDescent="0.3">
      <c r="A681" s="664" t="s">
        <v>520</v>
      </c>
      <c r="B681" s="665" t="s">
        <v>521</v>
      </c>
      <c r="C681" s="666" t="s">
        <v>530</v>
      </c>
      <c r="D681" s="667" t="s">
        <v>3521</v>
      </c>
      <c r="E681" s="666" t="s">
        <v>536</v>
      </c>
      <c r="F681" s="667" t="s">
        <v>3523</v>
      </c>
      <c r="G681" s="666" t="s">
        <v>2584</v>
      </c>
      <c r="H681" s="666" t="s">
        <v>2782</v>
      </c>
      <c r="I681" s="666" t="s">
        <v>2783</v>
      </c>
      <c r="J681" s="666" t="s">
        <v>2784</v>
      </c>
      <c r="K681" s="666" t="s">
        <v>1196</v>
      </c>
      <c r="L681" s="668">
        <v>59.05000000000004</v>
      </c>
      <c r="M681" s="668">
        <v>2</v>
      </c>
      <c r="N681" s="669">
        <v>118.10000000000008</v>
      </c>
    </row>
    <row r="682" spans="1:14" ht="14.4" customHeight="1" x14ac:dyDescent="0.3">
      <c r="A682" s="664" t="s">
        <v>520</v>
      </c>
      <c r="B682" s="665" t="s">
        <v>521</v>
      </c>
      <c r="C682" s="666" t="s">
        <v>530</v>
      </c>
      <c r="D682" s="667" t="s">
        <v>3521</v>
      </c>
      <c r="E682" s="666" t="s">
        <v>536</v>
      </c>
      <c r="F682" s="667" t="s">
        <v>3523</v>
      </c>
      <c r="G682" s="666" t="s">
        <v>2584</v>
      </c>
      <c r="H682" s="666" t="s">
        <v>2785</v>
      </c>
      <c r="I682" s="666" t="s">
        <v>2786</v>
      </c>
      <c r="J682" s="666" t="s">
        <v>592</v>
      </c>
      <c r="K682" s="666" t="s">
        <v>2787</v>
      </c>
      <c r="L682" s="668">
        <v>58.7400497550084</v>
      </c>
      <c r="M682" s="668">
        <v>5</v>
      </c>
      <c r="N682" s="669">
        <v>293.70024877504198</v>
      </c>
    </row>
    <row r="683" spans="1:14" ht="14.4" customHeight="1" x14ac:dyDescent="0.3">
      <c r="A683" s="664" t="s">
        <v>520</v>
      </c>
      <c r="B683" s="665" t="s">
        <v>521</v>
      </c>
      <c r="C683" s="666" t="s">
        <v>530</v>
      </c>
      <c r="D683" s="667" t="s">
        <v>3521</v>
      </c>
      <c r="E683" s="666" t="s">
        <v>536</v>
      </c>
      <c r="F683" s="667" t="s">
        <v>3523</v>
      </c>
      <c r="G683" s="666" t="s">
        <v>2584</v>
      </c>
      <c r="H683" s="666" t="s">
        <v>2788</v>
      </c>
      <c r="I683" s="666" t="s">
        <v>2789</v>
      </c>
      <c r="J683" s="666" t="s">
        <v>2790</v>
      </c>
      <c r="K683" s="666" t="s">
        <v>2791</v>
      </c>
      <c r="L683" s="668">
        <v>79.059963145937218</v>
      </c>
      <c r="M683" s="668">
        <v>19</v>
      </c>
      <c r="N683" s="669">
        <v>1502.1392997728071</v>
      </c>
    </row>
    <row r="684" spans="1:14" ht="14.4" customHeight="1" x14ac:dyDescent="0.3">
      <c r="A684" s="664" t="s">
        <v>520</v>
      </c>
      <c r="B684" s="665" t="s">
        <v>521</v>
      </c>
      <c r="C684" s="666" t="s">
        <v>530</v>
      </c>
      <c r="D684" s="667" t="s">
        <v>3521</v>
      </c>
      <c r="E684" s="666" t="s">
        <v>536</v>
      </c>
      <c r="F684" s="667" t="s">
        <v>3523</v>
      </c>
      <c r="G684" s="666" t="s">
        <v>2584</v>
      </c>
      <c r="H684" s="666" t="s">
        <v>2792</v>
      </c>
      <c r="I684" s="666" t="s">
        <v>2793</v>
      </c>
      <c r="J684" s="666" t="s">
        <v>2794</v>
      </c>
      <c r="K684" s="666" t="s">
        <v>2795</v>
      </c>
      <c r="L684" s="668">
        <v>20.060000000000002</v>
      </c>
      <c r="M684" s="668">
        <v>8</v>
      </c>
      <c r="N684" s="669">
        <v>160.48000000000002</v>
      </c>
    </row>
    <row r="685" spans="1:14" ht="14.4" customHeight="1" x14ac:dyDescent="0.3">
      <c r="A685" s="664" t="s">
        <v>520</v>
      </c>
      <c r="B685" s="665" t="s">
        <v>521</v>
      </c>
      <c r="C685" s="666" t="s">
        <v>530</v>
      </c>
      <c r="D685" s="667" t="s">
        <v>3521</v>
      </c>
      <c r="E685" s="666" t="s">
        <v>536</v>
      </c>
      <c r="F685" s="667" t="s">
        <v>3523</v>
      </c>
      <c r="G685" s="666" t="s">
        <v>2584</v>
      </c>
      <c r="H685" s="666" t="s">
        <v>2796</v>
      </c>
      <c r="I685" s="666" t="s">
        <v>2797</v>
      </c>
      <c r="J685" s="666" t="s">
        <v>2798</v>
      </c>
      <c r="K685" s="666" t="s">
        <v>2799</v>
      </c>
      <c r="L685" s="668">
        <v>409.59</v>
      </c>
      <c r="M685" s="668">
        <v>1</v>
      </c>
      <c r="N685" s="669">
        <v>409.59</v>
      </c>
    </row>
    <row r="686" spans="1:14" ht="14.4" customHeight="1" x14ac:dyDescent="0.3">
      <c r="A686" s="664" t="s">
        <v>520</v>
      </c>
      <c r="B686" s="665" t="s">
        <v>521</v>
      </c>
      <c r="C686" s="666" t="s">
        <v>530</v>
      </c>
      <c r="D686" s="667" t="s">
        <v>3521</v>
      </c>
      <c r="E686" s="666" t="s">
        <v>536</v>
      </c>
      <c r="F686" s="667" t="s">
        <v>3523</v>
      </c>
      <c r="G686" s="666" t="s">
        <v>2584</v>
      </c>
      <c r="H686" s="666" t="s">
        <v>2800</v>
      </c>
      <c r="I686" s="666" t="s">
        <v>2801</v>
      </c>
      <c r="J686" s="666" t="s">
        <v>2802</v>
      </c>
      <c r="K686" s="666" t="s">
        <v>2803</v>
      </c>
      <c r="L686" s="668">
        <v>1232.6399999999999</v>
      </c>
      <c r="M686" s="668">
        <v>1</v>
      </c>
      <c r="N686" s="669">
        <v>1232.6399999999999</v>
      </c>
    </row>
    <row r="687" spans="1:14" ht="14.4" customHeight="1" x14ac:dyDescent="0.3">
      <c r="A687" s="664" t="s">
        <v>520</v>
      </c>
      <c r="B687" s="665" t="s">
        <v>521</v>
      </c>
      <c r="C687" s="666" t="s">
        <v>530</v>
      </c>
      <c r="D687" s="667" t="s">
        <v>3521</v>
      </c>
      <c r="E687" s="666" t="s">
        <v>536</v>
      </c>
      <c r="F687" s="667" t="s">
        <v>3523</v>
      </c>
      <c r="G687" s="666" t="s">
        <v>2584</v>
      </c>
      <c r="H687" s="666" t="s">
        <v>2804</v>
      </c>
      <c r="I687" s="666" t="s">
        <v>2805</v>
      </c>
      <c r="J687" s="666" t="s">
        <v>2806</v>
      </c>
      <c r="K687" s="666" t="s">
        <v>2807</v>
      </c>
      <c r="L687" s="668">
        <v>49.373355163383756</v>
      </c>
      <c r="M687" s="668">
        <v>6</v>
      </c>
      <c r="N687" s="669">
        <v>296.24013098030252</v>
      </c>
    </row>
    <row r="688" spans="1:14" ht="14.4" customHeight="1" x14ac:dyDescent="0.3">
      <c r="A688" s="664" t="s">
        <v>520</v>
      </c>
      <c r="B688" s="665" t="s">
        <v>521</v>
      </c>
      <c r="C688" s="666" t="s">
        <v>530</v>
      </c>
      <c r="D688" s="667" t="s">
        <v>3521</v>
      </c>
      <c r="E688" s="666" t="s">
        <v>536</v>
      </c>
      <c r="F688" s="667" t="s">
        <v>3523</v>
      </c>
      <c r="G688" s="666" t="s">
        <v>2584</v>
      </c>
      <c r="H688" s="666" t="s">
        <v>2808</v>
      </c>
      <c r="I688" s="666" t="s">
        <v>2809</v>
      </c>
      <c r="J688" s="666" t="s">
        <v>2810</v>
      </c>
      <c r="K688" s="666" t="s">
        <v>2811</v>
      </c>
      <c r="L688" s="668">
        <v>497.35583333333346</v>
      </c>
      <c r="M688" s="668">
        <v>12</v>
      </c>
      <c r="N688" s="669">
        <v>5968.2700000000013</v>
      </c>
    </row>
    <row r="689" spans="1:14" ht="14.4" customHeight="1" x14ac:dyDescent="0.3">
      <c r="A689" s="664" t="s">
        <v>520</v>
      </c>
      <c r="B689" s="665" t="s">
        <v>521</v>
      </c>
      <c r="C689" s="666" t="s">
        <v>530</v>
      </c>
      <c r="D689" s="667" t="s">
        <v>3521</v>
      </c>
      <c r="E689" s="666" t="s">
        <v>536</v>
      </c>
      <c r="F689" s="667" t="s">
        <v>3523</v>
      </c>
      <c r="G689" s="666" t="s">
        <v>2584</v>
      </c>
      <c r="H689" s="666" t="s">
        <v>2812</v>
      </c>
      <c r="I689" s="666" t="s">
        <v>2813</v>
      </c>
      <c r="J689" s="666" t="s">
        <v>2814</v>
      </c>
      <c r="K689" s="666" t="s">
        <v>1024</v>
      </c>
      <c r="L689" s="668">
        <v>122.63999999999999</v>
      </c>
      <c r="M689" s="668">
        <v>1</v>
      </c>
      <c r="N689" s="669">
        <v>122.63999999999999</v>
      </c>
    </row>
    <row r="690" spans="1:14" ht="14.4" customHeight="1" x14ac:dyDescent="0.3">
      <c r="A690" s="664" t="s">
        <v>520</v>
      </c>
      <c r="B690" s="665" t="s">
        <v>521</v>
      </c>
      <c r="C690" s="666" t="s">
        <v>530</v>
      </c>
      <c r="D690" s="667" t="s">
        <v>3521</v>
      </c>
      <c r="E690" s="666" t="s">
        <v>536</v>
      </c>
      <c r="F690" s="667" t="s">
        <v>3523</v>
      </c>
      <c r="G690" s="666" t="s">
        <v>2584</v>
      </c>
      <c r="H690" s="666" t="s">
        <v>2815</v>
      </c>
      <c r="I690" s="666" t="s">
        <v>2815</v>
      </c>
      <c r="J690" s="666" t="s">
        <v>2816</v>
      </c>
      <c r="K690" s="666" t="s">
        <v>2817</v>
      </c>
      <c r="L690" s="668">
        <v>70.074451624072964</v>
      </c>
      <c r="M690" s="668">
        <v>29</v>
      </c>
      <c r="N690" s="669">
        <v>2032.159097098116</v>
      </c>
    </row>
    <row r="691" spans="1:14" ht="14.4" customHeight="1" x14ac:dyDescent="0.3">
      <c r="A691" s="664" t="s">
        <v>520</v>
      </c>
      <c r="B691" s="665" t="s">
        <v>521</v>
      </c>
      <c r="C691" s="666" t="s">
        <v>530</v>
      </c>
      <c r="D691" s="667" t="s">
        <v>3521</v>
      </c>
      <c r="E691" s="666" t="s">
        <v>536</v>
      </c>
      <c r="F691" s="667" t="s">
        <v>3523</v>
      </c>
      <c r="G691" s="666" t="s">
        <v>2584</v>
      </c>
      <c r="H691" s="666" t="s">
        <v>2818</v>
      </c>
      <c r="I691" s="666" t="s">
        <v>2819</v>
      </c>
      <c r="J691" s="666" t="s">
        <v>2820</v>
      </c>
      <c r="K691" s="666" t="s">
        <v>2821</v>
      </c>
      <c r="L691" s="668">
        <v>61.863765314047406</v>
      </c>
      <c r="M691" s="668">
        <v>18</v>
      </c>
      <c r="N691" s="669">
        <v>1113.5477756528533</v>
      </c>
    </row>
    <row r="692" spans="1:14" ht="14.4" customHeight="1" x14ac:dyDescent="0.3">
      <c r="A692" s="664" t="s">
        <v>520</v>
      </c>
      <c r="B692" s="665" t="s">
        <v>521</v>
      </c>
      <c r="C692" s="666" t="s">
        <v>530</v>
      </c>
      <c r="D692" s="667" t="s">
        <v>3521</v>
      </c>
      <c r="E692" s="666" t="s">
        <v>536</v>
      </c>
      <c r="F692" s="667" t="s">
        <v>3523</v>
      </c>
      <c r="G692" s="666" t="s">
        <v>2584</v>
      </c>
      <c r="H692" s="666" t="s">
        <v>2822</v>
      </c>
      <c r="I692" s="666" t="s">
        <v>2822</v>
      </c>
      <c r="J692" s="666" t="s">
        <v>2823</v>
      </c>
      <c r="K692" s="666" t="s">
        <v>825</v>
      </c>
      <c r="L692" s="668">
        <v>72.489999999999995</v>
      </c>
      <c r="M692" s="668">
        <v>1</v>
      </c>
      <c r="N692" s="669">
        <v>72.489999999999995</v>
      </c>
    </row>
    <row r="693" spans="1:14" ht="14.4" customHeight="1" x14ac:dyDescent="0.3">
      <c r="A693" s="664" t="s">
        <v>520</v>
      </c>
      <c r="B693" s="665" t="s">
        <v>521</v>
      </c>
      <c r="C693" s="666" t="s">
        <v>530</v>
      </c>
      <c r="D693" s="667" t="s">
        <v>3521</v>
      </c>
      <c r="E693" s="666" t="s">
        <v>536</v>
      </c>
      <c r="F693" s="667" t="s">
        <v>3523</v>
      </c>
      <c r="G693" s="666" t="s">
        <v>2584</v>
      </c>
      <c r="H693" s="666" t="s">
        <v>2824</v>
      </c>
      <c r="I693" s="666" t="s">
        <v>2825</v>
      </c>
      <c r="J693" s="666" t="s">
        <v>2826</v>
      </c>
      <c r="K693" s="666" t="s">
        <v>2827</v>
      </c>
      <c r="L693" s="668">
        <v>90.660125354358513</v>
      </c>
      <c r="M693" s="668">
        <v>4</v>
      </c>
      <c r="N693" s="669">
        <v>362.64050141743405</v>
      </c>
    </row>
    <row r="694" spans="1:14" ht="14.4" customHeight="1" x14ac:dyDescent="0.3">
      <c r="A694" s="664" t="s">
        <v>520</v>
      </c>
      <c r="B694" s="665" t="s">
        <v>521</v>
      </c>
      <c r="C694" s="666" t="s">
        <v>530</v>
      </c>
      <c r="D694" s="667" t="s">
        <v>3521</v>
      </c>
      <c r="E694" s="666" t="s">
        <v>536</v>
      </c>
      <c r="F694" s="667" t="s">
        <v>3523</v>
      </c>
      <c r="G694" s="666" t="s">
        <v>2584</v>
      </c>
      <c r="H694" s="666" t="s">
        <v>2828</v>
      </c>
      <c r="I694" s="666" t="s">
        <v>2829</v>
      </c>
      <c r="J694" s="666" t="s">
        <v>2830</v>
      </c>
      <c r="K694" s="666" t="s">
        <v>2831</v>
      </c>
      <c r="L694" s="668">
        <v>44.030000000000008</v>
      </c>
      <c r="M694" s="668">
        <v>5</v>
      </c>
      <c r="N694" s="669">
        <v>220.15000000000003</v>
      </c>
    </row>
    <row r="695" spans="1:14" ht="14.4" customHeight="1" x14ac:dyDescent="0.3">
      <c r="A695" s="664" t="s">
        <v>520</v>
      </c>
      <c r="B695" s="665" t="s">
        <v>521</v>
      </c>
      <c r="C695" s="666" t="s">
        <v>530</v>
      </c>
      <c r="D695" s="667" t="s">
        <v>3521</v>
      </c>
      <c r="E695" s="666" t="s">
        <v>536</v>
      </c>
      <c r="F695" s="667" t="s">
        <v>3523</v>
      </c>
      <c r="G695" s="666" t="s">
        <v>2584</v>
      </c>
      <c r="H695" s="666" t="s">
        <v>2832</v>
      </c>
      <c r="I695" s="666" t="s">
        <v>2833</v>
      </c>
      <c r="J695" s="666" t="s">
        <v>2834</v>
      </c>
      <c r="K695" s="666" t="s">
        <v>2835</v>
      </c>
      <c r="L695" s="668">
        <v>135.77991232892299</v>
      </c>
      <c r="M695" s="668">
        <v>14</v>
      </c>
      <c r="N695" s="669">
        <v>1900.9187726049217</v>
      </c>
    </row>
    <row r="696" spans="1:14" ht="14.4" customHeight="1" x14ac:dyDescent="0.3">
      <c r="A696" s="664" t="s">
        <v>520</v>
      </c>
      <c r="B696" s="665" t="s">
        <v>521</v>
      </c>
      <c r="C696" s="666" t="s">
        <v>530</v>
      </c>
      <c r="D696" s="667" t="s">
        <v>3521</v>
      </c>
      <c r="E696" s="666" t="s">
        <v>536</v>
      </c>
      <c r="F696" s="667" t="s">
        <v>3523</v>
      </c>
      <c r="G696" s="666" t="s">
        <v>2584</v>
      </c>
      <c r="H696" s="666" t="s">
        <v>2836</v>
      </c>
      <c r="I696" s="666" t="s">
        <v>2837</v>
      </c>
      <c r="J696" s="666" t="s">
        <v>2838</v>
      </c>
      <c r="K696" s="666" t="s">
        <v>2839</v>
      </c>
      <c r="L696" s="668">
        <v>469.95044000295871</v>
      </c>
      <c r="M696" s="668">
        <v>3</v>
      </c>
      <c r="N696" s="669">
        <v>1409.8513200088762</v>
      </c>
    </row>
    <row r="697" spans="1:14" ht="14.4" customHeight="1" x14ac:dyDescent="0.3">
      <c r="A697" s="664" t="s">
        <v>520</v>
      </c>
      <c r="B697" s="665" t="s">
        <v>521</v>
      </c>
      <c r="C697" s="666" t="s">
        <v>530</v>
      </c>
      <c r="D697" s="667" t="s">
        <v>3521</v>
      </c>
      <c r="E697" s="666" t="s">
        <v>536</v>
      </c>
      <c r="F697" s="667" t="s">
        <v>3523</v>
      </c>
      <c r="G697" s="666" t="s">
        <v>2584</v>
      </c>
      <c r="H697" s="666" t="s">
        <v>2840</v>
      </c>
      <c r="I697" s="666" t="s">
        <v>2841</v>
      </c>
      <c r="J697" s="666" t="s">
        <v>2728</v>
      </c>
      <c r="K697" s="666" t="s">
        <v>2842</v>
      </c>
      <c r="L697" s="668">
        <v>112.04400134547082</v>
      </c>
      <c r="M697" s="668">
        <v>5</v>
      </c>
      <c r="N697" s="669">
        <v>560.22000672735408</v>
      </c>
    </row>
    <row r="698" spans="1:14" ht="14.4" customHeight="1" x14ac:dyDescent="0.3">
      <c r="A698" s="664" t="s">
        <v>520</v>
      </c>
      <c r="B698" s="665" t="s">
        <v>521</v>
      </c>
      <c r="C698" s="666" t="s">
        <v>530</v>
      </c>
      <c r="D698" s="667" t="s">
        <v>3521</v>
      </c>
      <c r="E698" s="666" t="s">
        <v>536</v>
      </c>
      <c r="F698" s="667" t="s">
        <v>3523</v>
      </c>
      <c r="G698" s="666" t="s">
        <v>2584</v>
      </c>
      <c r="H698" s="666" t="s">
        <v>2843</v>
      </c>
      <c r="I698" s="666" t="s">
        <v>1519</v>
      </c>
      <c r="J698" s="666" t="s">
        <v>2844</v>
      </c>
      <c r="K698" s="666" t="s">
        <v>2845</v>
      </c>
      <c r="L698" s="668">
        <v>78.907368421052624</v>
      </c>
      <c r="M698" s="668">
        <v>19</v>
      </c>
      <c r="N698" s="669">
        <v>1499.2399999999998</v>
      </c>
    </row>
    <row r="699" spans="1:14" ht="14.4" customHeight="1" x14ac:dyDescent="0.3">
      <c r="A699" s="664" t="s">
        <v>520</v>
      </c>
      <c r="B699" s="665" t="s">
        <v>521</v>
      </c>
      <c r="C699" s="666" t="s">
        <v>530</v>
      </c>
      <c r="D699" s="667" t="s">
        <v>3521</v>
      </c>
      <c r="E699" s="666" t="s">
        <v>536</v>
      </c>
      <c r="F699" s="667" t="s">
        <v>3523</v>
      </c>
      <c r="G699" s="666" t="s">
        <v>2584</v>
      </c>
      <c r="H699" s="666" t="s">
        <v>2846</v>
      </c>
      <c r="I699" s="666" t="s">
        <v>2847</v>
      </c>
      <c r="J699" s="666" t="s">
        <v>2848</v>
      </c>
      <c r="K699" s="666" t="s">
        <v>2849</v>
      </c>
      <c r="L699" s="668">
        <v>14.399999999999999</v>
      </c>
      <c r="M699" s="668">
        <v>4</v>
      </c>
      <c r="N699" s="669">
        <v>57.599999999999994</v>
      </c>
    </row>
    <row r="700" spans="1:14" ht="14.4" customHeight="1" x14ac:dyDescent="0.3">
      <c r="A700" s="664" t="s">
        <v>520</v>
      </c>
      <c r="B700" s="665" t="s">
        <v>521</v>
      </c>
      <c r="C700" s="666" t="s">
        <v>530</v>
      </c>
      <c r="D700" s="667" t="s">
        <v>3521</v>
      </c>
      <c r="E700" s="666" t="s">
        <v>536</v>
      </c>
      <c r="F700" s="667" t="s">
        <v>3523</v>
      </c>
      <c r="G700" s="666" t="s">
        <v>2584</v>
      </c>
      <c r="H700" s="666" t="s">
        <v>2850</v>
      </c>
      <c r="I700" s="666" t="s">
        <v>2851</v>
      </c>
      <c r="J700" s="666" t="s">
        <v>2752</v>
      </c>
      <c r="K700" s="666" t="s">
        <v>1442</v>
      </c>
      <c r="L700" s="668">
        <v>317.57148023106402</v>
      </c>
      <c r="M700" s="668">
        <v>5</v>
      </c>
      <c r="N700" s="669">
        <v>1587.8574011553201</v>
      </c>
    </row>
    <row r="701" spans="1:14" ht="14.4" customHeight="1" x14ac:dyDescent="0.3">
      <c r="A701" s="664" t="s">
        <v>520</v>
      </c>
      <c r="B701" s="665" t="s">
        <v>521</v>
      </c>
      <c r="C701" s="666" t="s">
        <v>530</v>
      </c>
      <c r="D701" s="667" t="s">
        <v>3521</v>
      </c>
      <c r="E701" s="666" t="s">
        <v>536</v>
      </c>
      <c r="F701" s="667" t="s">
        <v>3523</v>
      </c>
      <c r="G701" s="666" t="s">
        <v>2584</v>
      </c>
      <c r="H701" s="666" t="s">
        <v>2852</v>
      </c>
      <c r="I701" s="666" t="s">
        <v>2853</v>
      </c>
      <c r="J701" s="666" t="s">
        <v>2767</v>
      </c>
      <c r="K701" s="666" t="s">
        <v>1051</v>
      </c>
      <c r="L701" s="668">
        <v>158.97999999999999</v>
      </c>
      <c r="M701" s="668">
        <v>9</v>
      </c>
      <c r="N701" s="669">
        <v>1430.82</v>
      </c>
    </row>
    <row r="702" spans="1:14" ht="14.4" customHeight="1" x14ac:dyDescent="0.3">
      <c r="A702" s="664" t="s">
        <v>520</v>
      </c>
      <c r="B702" s="665" t="s">
        <v>521</v>
      </c>
      <c r="C702" s="666" t="s">
        <v>530</v>
      </c>
      <c r="D702" s="667" t="s">
        <v>3521</v>
      </c>
      <c r="E702" s="666" t="s">
        <v>536</v>
      </c>
      <c r="F702" s="667" t="s">
        <v>3523</v>
      </c>
      <c r="G702" s="666" t="s">
        <v>2584</v>
      </c>
      <c r="H702" s="666" t="s">
        <v>2854</v>
      </c>
      <c r="I702" s="666" t="s">
        <v>2855</v>
      </c>
      <c r="J702" s="666" t="s">
        <v>2856</v>
      </c>
      <c r="K702" s="666" t="s">
        <v>1051</v>
      </c>
      <c r="L702" s="668">
        <v>254.25</v>
      </c>
      <c r="M702" s="668">
        <v>1</v>
      </c>
      <c r="N702" s="669">
        <v>254.25</v>
      </c>
    </row>
    <row r="703" spans="1:14" ht="14.4" customHeight="1" x14ac:dyDescent="0.3">
      <c r="A703" s="664" t="s">
        <v>520</v>
      </c>
      <c r="B703" s="665" t="s">
        <v>521</v>
      </c>
      <c r="C703" s="666" t="s">
        <v>530</v>
      </c>
      <c r="D703" s="667" t="s">
        <v>3521</v>
      </c>
      <c r="E703" s="666" t="s">
        <v>536</v>
      </c>
      <c r="F703" s="667" t="s">
        <v>3523</v>
      </c>
      <c r="G703" s="666" t="s">
        <v>2584</v>
      </c>
      <c r="H703" s="666" t="s">
        <v>2857</v>
      </c>
      <c r="I703" s="666" t="s">
        <v>2858</v>
      </c>
      <c r="J703" s="666" t="s">
        <v>2859</v>
      </c>
      <c r="K703" s="666" t="s">
        <v>1016</v>
      </c>
      <c r="L703" s="668">
        <v>75.84</v>
      </c>
      <c r="M703" s="668">
        <v>4</v>
      </c>
      <c r="N703" s="669">
        <v>303.36</v>
      </c>
    </row>
    <row r="704" spans="1:14" ht="14.4" customHeight="1" x14ac:dyDescent="0.3">
      <c r="A704" s="664" t="s">
        <v>520</v>
      </c>
      <c r="B704" s="665" t="s">
        <v>521</v>
      </c>
      <c r="C704" s="666" t="s">
        <v>530</v>
      </c>
      <c r="D704" s="667" t="s">
        <v>3521</v>
      </c>
      <c r="E704" s="666" t="s">
        <v>536</v>
      </c>
      <c r="F704" s="667" t="s">
        <v>3523</v>
      </c>
      <c r="G704" s="666" t="s">
        <v>2584</v>
      </c>
      <c r="H704" s="666" t="s">
        <v>2860</v>
      </c>
      <c r="I704" s="666" t="s">
        <v>2861</v>
      </c>
      <c r="J704" s="666" t="s">
        <v>2862</v>
      </c>
      <c r="K704" s="666" t="s">
        <v>1016</v>
      </c>
      <c r="L704" s="668">
        <v>71.17</v>
      </c>
      <c r="M704" s="668">
        <v>17</v>
      </c>
      <c r="N704" s="669">
        <v>1209.8900000000001</v>
      </c>
    </row>
    <row r="705" spans="1:14" ht="14.4" customHeight="1" x14ac:dyDescent="0.3">
      <c r="A705" s="664" t="s">
        <v>520</v>
      </c>
      <c r="B705" s="665" t="s">
        <v>521</v>
      </c>
      <c r="C705" s="666" t="s">
        <v>530</v>
      </c>
      <c r="D705" s="667" t="s">
        <v>3521</v>
      </c>
      <c r="E705" s="666" t="s">
        <v>536</v>
      </c>
      <c r="F705" s="667" t="s">
        <v>3523</v>
      </c>
      <c r="G705" s="666" t="s">
        <v>2584</v>
      </c>
      <c r="H705" s="666" t="s">
        <v>2863</v>
      </c>
      <c r="I705" s="666" t="s">
        <v>2864</v>
      </c>
      <c r="J705" s="666" t="s">
        <v>2865</v>
      </c>
      <c r="K705" s="666" t="s">
        <v>1584</v>
      </c>
      <c r="L705" s="668">
        <v>33.995016224001084</v>
      </c>
      <c r="M705" s="668">
        <v>12</v>
      </c>
      <c r="N705" s="669">
        <v>407.94019468801298</v>
      </c>
    </row>
    <row r="706" spans="1:14" ht="14.4" customHeight="1" x14ac:dyDescent="0.3">
      <c r="A706" s="664" t="s">
        <v>520</v>
      </c>
      <c r="B706" s="665" t="s">
        <v>521</v>
      </c>
      <c r="C706" s="666" t="s">
        <v>530</v>
      </c>
      <c r="D706" s="667" t="s">
        <v>3521</v>
      </c>
      <c r="E706" s="666" t="s">
        <v>536</v>
      </c>
      <c r="F706" s="667" t="s">
        <v>3523</v>
      </c>
      <c r="G706" s="666" t="s">
        <v>2584</v>
      </c>
      <c r="H706" s="666" t="s">
        <v>2866</v>
      </c>
      <c r="I706" s="666" t="s">
        <v>2867</v>
      </c>
      <c r="J706" s="666" t="s">
        <v>2868</v>
      </c>
      <c r="K706" s="666" t="s">
        <v>2869</v>
      </c>
      <c r="L706" s="668">
        <v>68.680000000000007</v>
      </c>
      <c r="M706" s="668">
        <v>3</v>
      </c>
      <c r="N706" s="669">
        <v>206.04000000000002</v>
      </c>
    </row>
    <row r="707" spans="1:14" ht="14.4" customHeight="1" x14ac:dyDescent="0.3">
      <c r="A707" s="664" t="s">
        <v>520</v>
      </c>
      <c r="B707" s="665" t="s">
        <v>521</v>
      </c>
      <c r="C707" s="666" t="s">
        <v>530</v>
      </c>
      <c r="D707" s="667" t="s">
        <v>3521</v>
      </c>
      <c r="E707" s="666" t="s">
        <v>536</v>
      </c>
      <c r="F707" s="667" t="s">
        <v>3523</v>
      </c>
      <c r="G707" s="666" t="s">
        <v>2584</v>
      </c>
      <c r="H707" s="666" t="s">
        <v>2870</v>
      </c>
      <c r="I707" s="666" t="s">
        <v>2871</v>
      </c>
      <c r="J707" s="666" t="s">
        <v>2872</v>
      </c>
      <c r="K707" s="666" t="s">
        <v>2873</v>
      </c>
      <c r="L707" s="668">
        <v>631.62999999999977</v>
      </c>
      <c r="M707" s="668">
        <v>1</v>
      </c>
      <c r="N707" s="669">
        <v>631.62999999999977</v>
      </c>
    </row>
    <row r="708" spans="1:14" ht="14.4" customHeight="1" x14ac:dyDescent="0.3">
      <c r="A708" s="664" t="s">
        <v>520</v>
      </c>
      <c r="B708" s="665" t="s">
        <v>521</v>
      </c>
      <c r="C708" s="666" t="s">
        <v>530</v>
      </c>
      <c r="D708" s="667" t="s">
        <v>3521</v>
      </c>
      <c r="E708" s="666" t="s">
        <v>536</v>
      </c>
      <c r="F708" s="667" t="s">
        <v>3523</v>
      </c>
      <c r="G708" s="666" t="s">
        <v>2584</v>
      </c>
      <c r="H708" s="666" t="s">
        <v>2874</v>
      </c>
      <c r="I708" s="666" t="s">
        <v>2875</v>
      </c>
      <c r="J708" s="666" t="s">
        <v>2593</v>
      </c>
      <c r="K708" s="666" t="s">
        <v>2876</v>
      </c>
      <c r="L708" s="668">
        <v>97.567855115897984</v>
      </c>
      <c r="M708" s="668">
        <v>14</v>
      </c>
      <c r="N708" s="669">
        <v>1365.9499716225719</v>
      </c>
    </row>
    <row r="709" spans="1:14" ht="14.4" customHeight="1" x14ac:dyDescent="0.3">
      <c r="A709" s="664" t="s">
        <v>520</v>
      </c>
      <c r="B709" s="665" t="s">
        <v>521</v>
      </c>
      <c r="C709" s="666" t="s">
        <v>530</v>
      </c>
      <c r="D709" s="667" t="s">
        <v>3521</v>
      </c>
      <c r="E709" s="666" t="s">
        <v>536</v>
      </c>
      <c r="F709" s="667" t="s">
        <v>3523</v>
      </c>
      <c r="G709" s="666" t="s">
        <v>2584</v>
      </c>
      <c r="H709" s="666" t="s">
        <v>2877</v>
      </c>
      <c r="I709" s="666" t="s">
        <v>2878</v>
      </c>
      <c r="J709" s="666" t="s">
        <v>2879</v>
      </c>
      <c r="K709" s="666" t="s">
        <v>2880</v>
      </c>
      <c r="L709" s="668">
        <v>641.68999999999994</v>
      </c>
      <c r="M709" s="668">
        <v>1</v>
      </c>
      <c r="N709" s="669">
        <v>641.68999999999994</v>
      </c>
    </row>
    <row r="710" spans="1:14" ht="14.4" customHeight="1" x14ac:dyDescent="0.3">
      <c r="A710" s="664" t="s">
        <v>520</v>
      </c>
      <c r="B710" s="665" t="s">
        <v>521</v>
      </c>
      <c r="C710" s="666" t="s">
        <v>530</v>
      </c>
      <c r="D710" s="667" t="s">
        <v>3521</v>
      </c>
      <c r="E710" s="666" t="s">
        <v>536</v>
      </c>
      <c r="F710" s="667" t="s">
        <v>3523</v>
      </c>
      <c r="G710" s="666" t="s">
        <v>2584</v>
      </c>
      <c r="H710" s="666" t="s">
        <v>2881</v>
      </c>
      <c r="I710" s="666" t="s">
        <v>2882</v>
      </c>
      <c r="J710" s="666" t="s">
        <v>2883</v>
      </c>
      <c r="K710" s="666" t="s">
        <v>2803</v>
      </c>
      <c r="L710" s="668">
        <v>628.70949618243276</v>
      </c>
      <c r="M710" s="668">
        <v>9</v>
      </c>
      <c r="N710" s="669">
        <v>5658.3854656418944</v>
      </c>
    </row>
    <row r="711" spans="1:14" ht="14.4" customHeight="1" x14ac:dyDescent="0.3">
      <c r="A711" s="664" t="s">
        <v>520</v>
      </c>
      <c r="B711" s="665" t="s">
        <v>521</v>
      </c>
      <c r="C711" s="666" t="s">
        <v>530</v>
      </c>
      <c r="D711" s="667" t="s">
        <v>3521</v>
      </c>
      <c r="E711" s="666" t="s">
        <v>536</v>
      </c>
      <c r="F711" s="667" t="s">
        <v>3523</v>
      </c>
      <c r="G711" s="666" t="s">
        <v>2584</v>
      </c>
      <c r="H711" s="666" t="s">
        <v>2884</v>
      </c>
      <c r="I711" s="666" t="s">
        <v>2885</v>
      </c>
      <c r="J711" s="666" t="s">
        <v>2886</v>
      </c>
      <c r="K711" s="666" t="s">
        <v>2803</v>
      </c>
      <c r="L711" s="668">
        <v>677.17907483636327</v>
      </c>
      <c r="M711" s="668">
        <v>2</v>
      </c>
      <c r="N711" s="669">
        <v>1354.3581496727265</v>
      </c>
    </row>
    <row r="712" spans="1:14" ht="14.4" customHeight="1" x14ac:dyDescent="0.3">
      <c r="A712" s="664" t="s">
        <v>520</v>
      </c>
      <c r="B712" s="665" t="s">
        <v>521</v>
      </c>
      <c r="C712" s="666" t="s">
        <v>530</v>
      </c>
      <c r="D712" s="667" t="s">
        <v>3521</v>
      </c>
      <c r="E712" s="666" t="s">
        <v>536</v>
      </c>
      <c r="F712" s="667" t="s">
        <v>3523</v>
      </c>
      <c r="G712" s="666" t="s">
        <v>2584</v>
      </c>
      <c r="H712" s="666" t="s">
        <v>2887</v>
      </c>
      <c r="I712" s="666" t="s">
        <v>2888</v>
      </c>
      <c r="J712" s="666" t="s">
        <v>2636</v>
      </c>
      <c r="K712" s="666" t="s">
        <v>2889</v>
      </c>
      <c r="L712" s="668">
        <v>301.47000000000003</v>
      </c>
      <c r="M712" s="668">
        <v>27</v>
      </c>
      <c r="N712" s="669">
        <v>8139.6900000000005</v>
      </c>
    </row>
    <row r="713" spans="1:14" ht="14.4" customHeight="1" x14ac:dyDescent="0.3">
      <c r="A713" s="664" t="s">
        <v>520</v>
      </c>
      <c r="B713" s="665" t="s">
        <v>521</v>
      </c>
      <c r="C713" s="666" t="s">
        <v>530</v>
      </c>
      <c r="D713" s="667" t="s">
        <v>3521</v>
      </c>
      <c r="E713" s="666" t="s">
        <v>536</v>
      </c>
      <c r="F713" s="667" t="s">
        <v>3523</v>
      </c>
      <c r="G713" s="666" t="s">
        <v>2584</v>
      </c>
      <c r="H713" s="666" t="s">
        <v>2890</v>
      </c>
      <c r="I713" s="666" t="s">
        <v>2891</v>
      </c>
      <c r="J713" s="666" t="s">
        <v>2892</v>
      </c>
      <c r="K713" s="666" t="s">
        <v>2893</v>
      </c>
      <c r="L713" s="668">
        <v>185.15999999999994</v>
      </c>
      <c r="M713" s="668">
        <v>1</v>
      </c>
      <c r="N713" s="669">
        <v>185.15999999999994</v>
      </c>
    </row>
    <row r="714" spans="1:14" ht="14.4" customHeight="1" x14ac:dyDescent="0.3">
      <c r="A714" s="664" t="s">
        <v>520</v>
      </c>
      <c r="B714" s="665" t="s">
        <v>521</v>
      </c>
      <c r="C714" s="666" t="s">
        <v>530</v>
      </c>
      <c r="D714" s="667" t="s">
        <v>3521</v>
      </c>
      <c r="E714" s="666" t="s">
        <v>536</v>
      </c>
      <c r="F714" s="667" t="s">
        <v>3523</v>
      </c>
      <c r="G714" s="666" t="s">
        <v>2584</v>
      </c>
      <c r="H714" s="666" t="s">
        <v>2894</v>
      </c>
      <c r="I714" s="666" t="s">
        <v>2895</v>
      </c>
      <c r="J714" s="666" t="s">
        <v>2896</v>
      </c>
      <c r="K714" s="666" t="s">
        <v>2897</v>
      </c>
      <c r="L714" s="668">
        <v>64.849999999999994</v>
      </c>
      <c r="M714" s="668">
        <v>2</v>
      </c>
      <c r="N714" s="669">
        <v>129.69999999999999</v>
      </c>
    </row>
    <row r="715" spans="1:14" ht="14.4" customHeight="1" x14ac:dyDescent="0.3">
      <c r="A715" s="664" t="s">
        <v>520</v>
      </c>
      <c r="B715" s="665" t="s">
        <v>521</v>
      </c>
      <c r="C715" s="666" t="s">
        <v>530</v>
      </c>
      <c r="D715" s="667" t="s">
        <v>3521</v>
      </c>
      <c r="E715" s="666" t="s">
        <v>536</v>
      </c>
      <c r="F715" s="667" t="s">
        <v>3523</v>
      </c>
      <c r="G715" s="666" t="s">
        <v>2584</v>
      </c>
      <c r="H715" s="666" t="s">
        <v>2898</v>
      </c>
      <c r="I715" s="666" t="s">
        <v>2899</v>
      </c>
      <c r="J715" s="666" t="s">
        <v>2900</v>
      </c>
      <c r="K715" s="666" t="s">
        <v>1051</v>
      </c>
      <c r="L715" s="668">
        <v>57.829999999999977</v>
      </c>
      <c r="M715" s="668">
        <v>1</v>
      </c>
      <c r="N715" s="669">
        <v>57.829999999999977</v>
      </c>
    </row>
    <row r="716" spans="1:14" ht="14.4" customHeight="1" x14ac:dyDescent="0.3">
      <c r="A716" s="664" t="s">
        <v>520</v>
      </c>
      <c r="B716" s="665" t="s">
        <v>521</v>
      </c>
      <c r="C716" s="666" t="s">
        <v>530</v>
      </c>
      <c r="D716" s="667" t="s">
        <v>3521</v>
      </c>
      <c r="E716" s="666" t="s">
        <v>536</v>
      </c>
      <c r="F716" s="667" t="s">
        <v>3523</v>
      </c>
      <c r="G716" s="666" t="s">
        <v>2584</v>
      </c>
      <c r="H716" s="666" t="s">
        <v>2901</v>
      </c>
      <c r="I716" s="666" t="s">
        <v>2902</v>
      </c>
      <c r="J716" s="666" t="s">
        <v>2664</v>
      </c>
      <c r="K716" s="666" t="s">
        <v>2292</v>
      </c>
      <c r="L716" s="668">
        <v>98.53400000000002</v>
      </c>
      <c r="M716" s="668">
        <v>5</v>
      </c>
      <c r="N716" s="669">
        <v>492.67000000000007</v>
      </c>
    </row>
    <row r="717" spans="1:14" ht="14.4" customHeight="1" x14ac:dyDescent="0.3">
      <c r="A717" s="664" t="s">
        <v>520</v>
      </c>
      <c r="B717" s="665" t="s">
        <v>521</v>
      </c>
      <c r="C717" s="666" t="s">
        <v>530</v>
      </c>
      <c r="D717" s="667" t="s">
        <v>3521</v>
      </c>
      <c r="E717" s="666" t="s">
        <v>536</v>
      </c>
      <c r="F717" s="667" t="s">
        <v>3523</v>
      </c>
      <c r="G717" s="666" t="s">
        <v>2584</v>
      </c>
      <c r="H717" s="666" t="s">
        <v>2903</v>
      </c>
      <c r="I717" s="666" t="s">
        <v>2903</v>
      </c>
      <c r="J717" s="666" t="s">
        <v>2749</v>
      </c>
      <c r="K717" s="666" t="s">
        <v>2768</v>
      </c>
      <c r="L717" s="668">
        <v>220.56000000000006</v>
      </c>
      <c r="M717" s="668">
        <v>1</v>
      </c>
      <c r="N717" s="669">
        <v>220.56000000000006</v>
      </c>
    </row>
    <row r="718" spans="1:14" ht="14.4" customHeight="1" x14ac:dyDescent="0.3">
      <c r="A718" s="664" t="s">
        <v>520</v>
      </c>
      <c r="B718" s="665" t="s">
        <v>521</v>
      </c>
      <c r="C718" s="666" t="s">
        <v>530</v>
      </c>
      <c r="D718" s="667" t="s">
        <v>3521</v>
      </c>
      <c r="E718" s="666" t="s">
        <v>536</v>
      </c>
      <c r="F718" s="667" t="s">
        <v>3523</v>
      </c>
      <c r="G718" s="666" t="s">
        <v>2584</v>
      </c>
      <c r="H718" s="666" t="s">
        <v>2904</v>
      </c>
      <c r="I718" s="666" t="s">
        <v>2905</v>
      </c>
      <c r="J718" s="666" t="s">
        <v>2906</v>
      </c>
      <c r="K718" s="666" t="s">
        <v>2907</v>
      </c>
      <c r="L718" s="668">
        <v>76.131969754996234</v>
      </c>
      <c r="M718" s="668">
        <v>10</v>
      </c>
      <c r="N718" s="669">
        <v>761.31969754996237</v>
      </c>
    </row>
    <row r="719" spans="1:14" ht="14.4" customHeight="1" x14ac:dyDescent="0.3">
      <c r="A719" s="664" t="s">
        <v>520</v>
      </c>
      <c r="B719" s="665" t="s">
        <v>521</v>
      </c>
      <c r="C719" s="666" t="s">
        <v>530</v>
      </c>
      <c r="D719" s="667" t="s">
        <v>3521</v>
      </c>
      <c r="E719" s="666" t="s">
        <v>536</v>
      </c>
      <c r="F719" s="667" t="s">
        <v>3523</v>
      </c>
      <c r="G719" s="666" t="s">
        <v>2584</v>
      </c>
      <c r="H719" s="666" t="s">
        <v>2908</v>
      </c>
      <c r="I719" s="666" t="s">
        <v>2908</v>
      </c>
      <c r="J719" s="666" t="s">
        <v>2909</v>
      </c>
      <c r="K719" s="666" t="s">
        <v>2910</v>
      </c>
      <c r="L719" s="668">
        <v>86.679873115553491</v>
      </c>
      <c r="M719" s="668">
        <v>3</v>
      </c>
      <c r="N719" s="669">
        <v>260.03961934666046</v>
      </c>
    </row>
    <row r="720" spans="1:14" ht="14.4" customHeight="1" x14ac:dyDescent="0.3">
      <c r="A720" s="664" t="s">
        <v>520</v>
      </c>
      <c r="B720" s="665" t="s">
        <v>521</v>
      </c>
      <c r="C720" s="666" t="s">
        <v>530</v>
      </c>
      <c r="D720" s="667" t="s">
        <v>3521</v>
      </c>
      <c r="E720" s="666" t="s">
        <v>536</v>
      </c>
      <c r="F720" s="667" t="s">
        <v>3523</v>
      </c>
      <c r="G720" s="666" t="s">
        <v>2584</v>
      </c>
      <c r="H720" s="666" t="s">
        <v>2911</v>
      </c>
      <c r="I720" s="666" t="s">
        <v>2912</v>
      </c>
      <c r="J720" s="666" t="s">
        <v>2710</v>
      </c>
      <c r="K720" s="666" t="s">
        <v>2913</v>
      </c>
      <c r="L720" s="668">
        <v>61.665714159415984</v>
      </c>
      <c r="M720" s="668">
        <v>21</v>
      </c>
      <c r="N720" s="669">
        <v>1294.9799973477357</v>
      </c>
    </row>
    <row r="721" spans="1:14" ht="14.4" customHeight="1" x14ac:dyDescent="0.3">
      <c r="A721" s="664" t="s">
        <v>520</v>
      </c>
      <c r="B721" s="665" t="s">
        <v>521</v>
      </c>
      <c r="C721" s="666" t="s">
        <v>530</v>
      </c>
      <c r="D721" s="667" t="s">
        <v>3521</v>
      </c>
      <c r="E721" s="666" t="s">
        <v>536</v>
      </c>
      <c r="F721" s="667" t="s">
        <v>3523</v>
      </c>
      <c r="G721" s="666" t="s">
        <v>2584</v>
      </c>
      <c r="H721" s="666" t="s">
        <v>2914</v>
      </c>
      <c r="I721" s="666" t="s">
        <v>2915</v>
      </c>
      <c r="J721" s="666" t="s">
        <v>2744</v>
      </c>
      <c r="K721" s="666" t="s">
        <v>2876</v>
      </c>
      <c r="L721" s="668">
        <v>368.25</v>
      </c>
      <c r="M721" s="668">
        <v>2</v>
      </c>
      <c r="N721" s="669">
        <v>736.5</v>
      </c>
    </row>
    <row r="722" spans="1:14" ht="14.4" customHeight="1" x14ac:dyDescent="0.3">
      <c r="A722" s="664" t="s">
        <v>520</v>
      </c>
      <c r="B722" s="665" t="s">
        <v>521</v>
      </c>
      <c r="C722" s="666" t="s">
        <v>530</v>
      </c>
      <c r="D722" s="667" t="s">
        <v>3521</v>
      </c>
      <c r="E722" s="666" t="s">
        <v>536</v>
      </c>
      <c r="F722" s="667" t="s">
        <v>3523</v>
      </c>
      <c r="G722" s="666" t="s">
        <v>2584</v>
      </c>
      <c r="H722" s="666" t="s">
        <v>2916</v>
      </c>
      <c r="I722" s="666" t="s">
        <v>2917</v>
      </c>
      <c r="J722" s="666" t="s">
        <v>2918</v>
      </c>
      <c r="K722" s="666" t="s">
        <v>2919</v>
      </c>
      <c r="L722" s="668">
        <v>174.28000000000009</v>
      </c>
      <c r="M722" s="668">
        <v>1</v>
      </c>
      <c r="N722" s="669">
        <v>174.28000000000009</v>
      </c>
    </row>
    <row r="723" spans="1:14" ht="14.4" customHeight="1" x14ac:dyDescent="0.3">
      <c r="A723" s="664" t="s">
        <v>520</v>
      </c>
      <c r="B723" s="665" t="s">
        <v>521</v>
      </c>
      <c r="C723" s="666" t="s">
        <v>530</v>
      </c>
      <c r="D723" s="667" t="s">
        <v>3521</v>
      </c>
      <c r="E723" s="666" t="s">
        <v>536</v>
      </c>
      <c r="F723" s="667" t="s">
        <v>3523</v>
      </c>
      <c r="G723" s="666" t="s">
        <v>2584</v>
      </c>
      <c r="H723" s="666" t="s">
        <v>2920</v>
      </c>
      <c r="I723" s="666" t="s">
        <v>2921</v>
      </c>
      <c r="J723" s="666" t="s">
        <v>2774</v>
      </c>
      <c r="K723" s="666" t="s">
        <v>1442</v>
      </c>
      <c r="L723" s="668">
        <v>541.20090827276283</v>
      </c>
      <c r="M723" s="668">
        <v>4</v>
      </c>
      <c r="N723" s="669">
        <v>2164.8036330910513</v>
      </c>
    </row>
    <row r="724" spans="1:14" ht="14.4" customHeight="1" x14ac:dyDescent="0.3">
      <c r="A724" s="664" t="s">
        <v>520</v>
      </c>
      <c r="B724" s="665" t="s">
        <v>521</v>
      </c>
      <c r="C724" s="666" t="s">
        <v>530</v>
      </c>
      <c r="D724" s="667" t="s">
        <v>3521</v>
      </c>
      <c r="E724" s="666" t="s">
        <v>536</v>
      </c>
      <c r="F724" s="667" t="s">
        <v>3523</v>
      </c>
      <c r="G724" s="666" t="s">
        <v>2584</v>
      </c>
      <c r="H724" s="666" t="s">
        <v>2922</v>
      </c>
      <c r="I724" s="666" t="s">
        <v>2922</v>
      </c>
      <c r="J724" s="666" t="s">
        <v>2923</v>
      </c>
      <c r="K724" s="666" t="s">
        <v>2924</v>
      </c>
      <c r="L724" s="668">
        <v>365.86999999999983</v>
      </c>
      <c r="M724" s="668">
        <v>1</v>
      </c>
      <c r="N724" s="669">
        <v>365.86999999999983</v>
      </c>
    </row>
    <row r="725" spans="1:14" ht="14.4" customHeight="1" x14ac:dyDescent="0.3">
      <c r="A725" s="664" t="s">
        <v>520</v>
      </c>
      <c r="B725" s="665" t="s">
        <v>521</v>
      </c>
      <c r="C725" s="666" t="s">
        <v>530</v>
      </c>
      <c r="D725" s="667" t="s">
        <v>3521</v>
      </c>
      <c r="E725" s="666" t="s">
        <v>536</v>
      </c>
      <c r="F725" s="667" t="s">
        <v>3523</v>
      </c>
      <c r="G725" s="666" t="s">
        <v>2584</v>
      </c>
      <c r="H725" s="666" t="s">
        <v>2925</v>
      </c>
      <c r="I725" s="666" t="s">
        <v>2926</v>
      </c>
      <c r="J725" s="666" t="s">
        <v>2927</v>
      </c>
      <c r="K725" s="666" t="s">
        <v>2928</v>
      </c>
      <c r="L725" s="668">
        <v>233.12999999999994</v>
      </c>
      <c r="M725" s="668">
        <v>5</v>
      </c>
      <c r="N725" s="669">
        <v>1165.6499999999996</v>
      </c>
    </row>
    <row r="726" spans="1:14" ht="14.4" customHeight="1" x14ac:dyDescent="0.3">
      <c r="A726" s="664" t="s">
        <v>520</v>
      </c>
      <c r="B726" s="665" t="s">
        <v>521</v>
      </c>
      <c r="C726" s="666" t="s">
        <v>530</v>
      </c>
      <c r="D726" s="667" t="s">
        <v>3521</v>
      </c>
      <c r="E726" s="666" t="s">
        <v>536</v>
      </c>
      <c r="F726" s="667" t="s">
        <v>3523</v>
      </c>
      <c r="G726" s="666" t="s">
        <v>2584</v>
      </c>
      <c r="H726" s="666" t="s">
        <v>2929</v>
      </c>
      <c r="I726" s="666" t="s">
        <v>2930</v>
      </c>
      <c r="J726" s="666" t="s">
        <v>2931</v>
      </c>
      <c r="K726" s="666" t="s">
        <v>2932</v>
      </c>
      <c r="L726" s="668">
        <v>48.515555555555551</v>
      </c>
      <c r="M726" s="668">
        <v>18</v>
      </c>
      <c r="N726" s="669">
        <v>873.28</v>
      </c>
    </row>
    <row r="727" spans="1:14" ht="14.4" customHeight="1" x14ac:dyDescent="0.3">
      <c r="A727" s="664" t="s">
        <v>520</v>
      </c>
      <c r="B727" s="665" t="s">
        <v>521</v>
      </c>
      <c r="C727" s="666" t="s">
        <v>530</v>
      </c>
      <c r="D727" s="667" t="s">
        <v>3521</v>
      </c>
      <c r="E727" s="666" t="s">
        <v>536</v>
      </c>
      <c r="F727" s="667" t="s">
        <v>3523</v>
      </c>
      <c r="G727" s="666" t="s">
        <v>2584</v>
      </c>
      <c r="H727" s="666" t="s">
        <v>2933</v>
      </c>
      <c r="I727" s="666" t="s">
        <v>2934</v>
      </c>
      <c r="J727" s="666" t="s">
        <v>2935</v>
      </c>
      <c r="K727" s="666" t="s">
        <v>1673</v>
      </c>
      <c r="L727" s="668">
        <v>89.517213028442484</v>
      </c>
      <c r="M727" s="668">
        <v>12</v>
      </c>
      <c r="N727" s="669">
        <v>1074.2065563413098</v>
      </c>
    </row>
    <row r="728" spans="1:14" ht="14.4" customHeight="1" x14ac:dyDescent="0.3">
      <c r="A728" s="664" t="s">
        <v>520</v>
      </c>
      <c r="B728" s="665" t="s">
        <v>521</v>
      </c>
      <c r="C728" s="666" t="s">
        <v>530</v>
      </c>
      <c r="D728" s="667" t="s">
        <v>3521</v>
      </c>
      <c r="E728" s="666" t="s">
        <v>536</v>
      </c>
      <c r="F728" s="667" t="s">
        <v>3523</v>
      </c>
      <c r="G728" s="666" t="s">
        <v>2584</v>
      </c>
      <c r="H728" s="666" t="s">
        <v>2936</v>
      </c>
      <c r="I728" s="666" t="s">
        <v>2937</v>
      </c>
      <c r="J728" s="666" t="s">
        <v>2938</v>
      </c>
      <c r="K728" s="666" t="s">
        <v>2939</v>
      </c>
      <c r="L728" s="668">
        <v>126.88999999999999</v>
      </c>
      <c r="M728" s="668">
        <v>3</v>
      </c>
      <c r="N728" s="669">
        <v>380.66999999999996</v>
      </c>
    </row>
    <row r="729" spans="1:14" ht="14.4" customHeight="1" x14ac:dyDescent="0.3">
      <c r="A729" s="664" t="s">
        <v>520</v>
      </c>
      <c r="B729" s="665" t="s">
        <v>521</v>
      </c>
      <c r="C729" s="666" t="s">
        <v>530</v>
      </c>
      <c r="D729" s="667" t="s">
        <v>3521</v>
      </c>
      <c r="E729" s="666" t="s">
        <v>536</v>
      </c>
      <c r="F729" s="667" t="s">
        <v>3523</v>
      </c>
      <c r="G729" s="666" t="s">
        <v>2584</v>
      </c>
      <c r="H729" s="666" t="s">
        <v>2940</v>
      </c>
      <c r="I729" s="666" t="s">
        <v>2941</v>
      </c>
      <c r="J729" s="666" t="s">
        <v>2942</v>
      </c>
      <c r="K729" s="666" t="s">
        <v>2943</v>
      </c>
      <c r="L729" s="668">
        <v>100.00001210158956</v>
      </c>
      <c r="M729" s="668">
        <v>10</v>
      </c>
      <c r="N729" s="669">
        <v>1000.0001210158956</v>
      </c>
    </row>
    <row r="730" spans="1:14" ht="14.4" customHeight="1" x14ac:dyDescent="0.3">
      <c r="A730" s="664" t="s">
        <v>520</v>
      </c>
      <c r="B730" s="665" t="s">
        <v>521</v>
      </c>
      <c r="C730" s="666" t="s">
        <v>530</v>
      </c>
      <c r="D730" s="667" t="s">
        <v>3521</v>
      </c>
      <c r="E730" s="666" t="s">
        <v>536</v>
      </c>
      <c r="F730" s="667" t="s">
        <v>3523</v>
      </c>
      <c r="G730" s="666" t="s">
        <v>2584</v>
      </c>
      <c r="H730" s="666" t="s">
        <v>2944</v>
      </c>
      <c r="I730" s="666" t="s">
        <v>2944</v>
      </c>
      <c r="J730" s="666" t="s">
        <v>2945</v>
      </c>
      <c r="K730" s="666" t="s">
        <v>2803</v>
      </c>
      <c r="L730" s="668">
        <v>1050.4000000000001</v>
      </c>
      <c r="M730" s="668">
        <v>1</v>
      </c>
      <c r="N730" s="669">
        <v>1050.4000000000001</v>
      </c>
    </row>
    <row r="731" spans="1:14" ht="14.4" customHeight="1" x14ac:dyDescent="0.3">
      <c r="A731" s="664" t="s">
        <v>520</v>
      </c>
      <c r="B731" s="665" t="s">
        <v>521</v>
      </c>
      <c r="C731" s="666" t="s">
        <v>530</v>
      </c>
      <c r="D731" s="667" t="s">
        <v>3521</v>
      </c>
      <c r="E731" s="666" t="s">
        <v>536</v>
      </c>
      <c r="F731" s="667" t="s">
        <v>3523</v>
      </c>
      <c r="G731" s="666" t="s">
        <v>2584</v>
      </c>
      <c r="H731" s="666" t="s">
        <v>2946</v>
      </c>
      <c r="I731" s="666" t="s">
        <v>2947</v>
      </c>
      <c r="J731" s="666" t="s">
        <v>2948</v>
      </c>
      <c r="K731" s="666" t="s">
        <v>2949</v>
      </c>
      <c r="L731" s="668">
        <v>135.88999999999999</v>
      </c>
      <c r="M731" s="668">
        <v>2</v>
      </c>
      <c r="N731" s="669">
        <v>271.77999999999997</v>
      </c>
    </row>
    <row r="732" spans="1:14" ht="14.4" customHeight="1" x14ac:dyDescent="0.3">
      <c r="A732" s="664" t="s">
        <v>520</v>
      </c>
      <c r="B732" s="665" t="s">
        <v>521</v>
      </c>
      <c r="C732" s="666" t="s">
        <v>530</v>
      </c>
      <c r="D732" s="667" t="s">
        <v>3521</v>
      </c>
      <c r="E732" s="666" t="s">
        <v>536</v>
      </c>
      <c r="F732" s="667" t="s">
        <v>3523</v>
      </c>
      <c r="G732" s="666" t="s">
        <v>2584</v>
      </c>
      <c r="H732" s="666" t="s">
        <v>2950</v>
      </c>
      <c r="I732" s="666" t="s">
        <v>2950</v>
      </c>
      <c r="J732" s="666" t="s">
        <v>2951</v>
      </c>
      <c r="K732" s="666" t="s">
        <v>2952</v>
      </c>
      <c r="L732" s="668">
        <v>100.07000000000004</v>
      </c>
      <c r="M732" s="668">
        <v>1</v>
      </c>
      <c r="N732" s="669">
        <v>100.07000000000004</v>
      </c>
    </row>
    <row r="733" spans="1:14" ht="14.4" customHeight="1" x14ac:dyDescent="0.3">
      <c r="A733" s="664" t="s">
        <v>520</v>
      </c>
      <c r="B733" s="665" t="s">
        <v>521</v>
      </c>
      <c r="C733" s="666" t="s">
        <v>530</v>
      </c>
      <c r="D733" s="667" t="s">
        <v>3521</v>
      </c>
      <c r="E733" s="666" t="s">
        <v>536</v>
      </c>
      <c r="F733" s="667" t="s">
        <v>3523</v>
      </c>
      <c r="G733" s="666" t="s">
        <v>2584</v>
      </c>
      <c r="H733" s="666" t="s">
        <v>2953</v>
      </c>
      <c r="I733" s="666" t="s">
        <v>2953</v>
      </c>
      <c r="J733" s="666" t="s">
        <v>2688</v>
      </c>
      <c r="K733" s="666" t="s">
        <v>2954</v>
      </c>
      <c r="L733" s="668">
        <v>132.64500000000001</v>
      </c>
      <c r="M733" s="668">
        <v>10</v>
      </c>
      <c r="N733" s="669">
        <v>1326.45</v>
      </c>
    </row>
    <row r="734" spans="1:14" ht="14.4" customHeight="1" x14ac:dyDescent="0.3">
      <c r="A734" s="664" t="s">
        <v>520</v>
      </c>
      <c r="B734" s="665" t="s">
        <v>521</v>
      </c>
      <c r="C734" s="666" t="s">
        <v>530</v>
      </c>
      <c r="D734" s="667" t="s">
        <v>3521</v>
      </c>
      <c r="E734" s="666" t="s">
        <v>536</v>
      </c>
      <c r="F734" s="667" t="s">
        <v>3523</v>
      </c>
      <c r="G734" s="666" t="s">
        <v>2584</v>
      </c>
      <c r="H734" s="666" t="s">
        <v>2955</v>
      </c>
      <c r="I734" s="666" t="s">
        <v>2956</v>
      </c>
      <c r="J734" s="666" t="s">
        <v>2957</v>
      </c>
      <c r="K734" s="666" t="s">
        <v>2958</v>
      </c>
      <c r="L734" s="668">
        <v>74.930000000000007</v>
      </c>
      <c r="M734" s="668">
        <v>3</v>
      </c>
      <c r="N734" s="669">
        <v>224.79000000000002</v>
      </c>
    </row>
    <row r="735" spans="1:14" ht="14.4" customHeight="1" x14ac:dyDescent="0.3">
      <c r="A735" s="664" t="s">
        <v>520</v>
      </c>
      <c r="B735" s="665" t="s">
        <v>521</v>
      </c>
      <c r="C735" s="666" t="s">
        <v>530</v>
      </c>
      <c r="D735" s="667" t="s">
        <v>3521</v>
      </c>
      <c r="E735" s="666" t="s">
        <v>536</v>
      </c>
      <c r="F735" s="667" t="s">
        <v>3523</v>
      </c>
      <c r="G735" s="666" t="s">
        <v>2584</v>
      </c>
      <c r="H735" s="666" t="s">
        <v>2959</v>
      </c>
      <c r="I735" s="666" t="s">
        <v>2960</v>
      </c>
      <c r="J735" s="666" t="s">
        <v>2961</v>
      </c>
      <c r="K735" s="666" t="s">
        <v>2962</v>
      </c>
      <c r="L735" s="668">
        <v>102.21000000000002</v>
      </c>
      <c r="M735" s="668">
        <v>1</v>
      </c>
      <c r="N735" s="669">
        <v>102.21000000000002</v>
      </c>
    </row>
    <row r="736" spans="1:14" ht="14.4" customHeight="1" x14ac:dyDescent="0.3">
      <c r="A736" s="664" t="s">
        <v>520</v>
      </c>
      <c r="B736" s="665" t="s">
        <v>521</v>
      </c>
      <c r="C736" s="666" t="s">
        <v>530</v>
      </c>
      <c r="D736" s="667" t="s">
        <v>3521</v>
      </c>
      <c r="E736" s="666" t="s">
        <v>536</v>
      </c>
      <c r="F736" s="667" t="s">
        <v>3523</v>
      </c>
      <c r="G736" s="666" t="s">
        <v>2584</v>
      </c>
      <c r="H736" s="666" t="s">
        <v>2963</v>
      </c>
      <c r="I736" s="666" t="s">
        <v>2964</v>
      </c>
      <c r="J736" s="666" t="s">
        <v>2965</v>
      </c>
      <c r="K736" s="666" t="s">
        <v>1196</v>
      </c>
      <c r="L736" s="668">
        <v>78.819999999999993</v>
      </c>
      <c r="M736" s="668">
        <v>2</v>
      </c>
      <c r="N736" s="669">
        <v>157.63999999999999</v>
      </c>
    </row>
    <row r="737" spans="1:14" ht="14.4" customHeight="1" x14ac:dyDescent="0.3">
      <c r="A737" s="664" t="s">
        <v>520</v>
      </c>
      <c r="B737" s="665" t="s">
        <v>521</v>
      </c>
      <c r="C737" s="666" t="s">
        <v>530</v>
      </c>
      <c r="D737" s="667" t="s">
        <v>3521</v>
      </c>
      <c r="E737" s="666" t="s">
        <v>536</v>
      </c>
      <c r="F737" s="667" t="s">
        <v>3523</v>
      </c>
      <c r="G737" s="666" t="s">
        <v>2584</v>
      </c>
      <c r="H737" s="666" t="s">
        <v>2966</v>
      </c>
      <c r="I737" s="666" t="s">
        <v>2967</v>
      </c>
      <c r="J737" s="666" t="s">
        <v>2968</v>
      </c>
      <c r="K737" s="666" t="s">
        <v>771</v>
      </c>
      <c r="L737" s="668">
        <v>34.160000000000004</v>
      </c>
      <c r="M737" s="668">
        <v>1</v>
      </c>
      <c r="N737" s="669">
        <v>34.160000000000004</v>
      </c>
    </row>
    <row r="738" spans="1:14" ht="14.4" customHeight="1" x14ac:dyDescent="0.3">
      <c r="A738" s="664" t="s">
        <v>520</v>
      </c>
      <c r="B738" s="665" t="s">
        <v>521</v>
      </c>
      <c r="C738" s="666" t="s">
        <v>530</v>
      </c>
      <c r="D738" s="667" t="s">
        <v>3521</v>
      </c>
      <c r="E738" s="666" t="s">
        <v>536</v>
      </c>
      <c r="F738" s="667" t="s">
        <v>3523</v>
      </c>
      <c r="G738" s="666" t="s">
        <v>2584</v>
      </c>
      <c r="H738" s="666" t="s">
        <v>2969</v>
      </c>
      <c r="I738" s="666" t="s">
        <v>2970</v>
      </c>
      <c r="J738" s="666" t="s">
        <v>2971</v>
      </c>
      <c r="K738" s="666" t="s">
        <v>2972</v>
      </c>
      <c r="L738" s="668">
        <v>120.73995669067567</v>
      </c>
      <c r="M738" s="668">
        <v>2</v>
      </c>
      <c r="N738" s="669">
        <v>241.47991338135134</v>
      </c>
    </row>
    <row r="739" spans="1:14" ht="14.4" customHeight="1" x14ac:dyDescent="0.3">
      <c r="A739" s="664" t="s">
        <v>520</v>
      </c>
      <c r="B739" s="665" t="s">
        <v>521</v>
      </c>
      <c r="C739" s="666" t="s">
        <v>530</v>
      </c>
      <c r="D739" s="667" t="s">
        <v>3521</v>
      </c>
      <c r="E739" s="666" t="s">
        <v>536</v>
      </c>
      <c r="F739" s="667" t="s">
        <v>3523</v>
      </c>
      <c r="G739" s="666" t="s">
        <v>2584</v>
      </c>
      <c r="H739" s="666" t="s">
        <v>2973</v>
      </c>
      <c r="I739" s="666" t="s">
        <v>2973</v>
      </c>
      <c r="J739" s="666" t="s">
        <v>2974</v>
      </c>
      <c r="K739" s="666" t="s">
        <v>1823</v>
      </c>
      <c r="L739" s="668">
        <v>251.97999638708279</v>
      </c>
      <c r="M739" s="668">
        <v>3</v>
      </c>
      <c r="N739" s="669">
        <v>755.93998916124838</v>
      </c>
    </row>
    <row r="740" spans="1:14" ht="14.4" customHeight="1" x14ac:dyDescent="0.3">
      <c r="A740" s="664" t="s">
        <v>520</v>
      </c>
      <c r="B740" s="665" t="s">
        <v>521</v>
      </c>
      <c r="C740" s="666" t="s">
        <v>530</v>
      </c>
      <c r="D740" s="667" t="s">
        <v>3521</v>
      </c>
      <c r="E740" s="666" t="s">
        <v>536</v>
      </c>
      <c r="F740" s="667" t="s">
        <v>3523</v>
      </c>
      <c r="G740" s="666" t="s">
        <v>2584</v>
      </c>
      <c r="H740" s="666" t="s">
        <v>2975</v>
      </c>
      <c r="I740" s="666" t="s">
        <v>2976</v>
      </c>
      <c r="J740" s="666" t="s">
        <v>2977</v>
      </c>
      <c r="K740" s="666" t="s">
        <v>2978</v>
      </c>
      <c r="L740" s="668">
        <v>104.27031404410447</v>
      </c>
      <c r="M740" s="668">
        <v>1</v>
      </c>
      <c r="N740" s="669">
        <v>104.27031404410447</v>
      </c>
    </row>
    <row r="741" spans="1:14" ht="14.4" customHeight="1" x14ac:dyDescent="0.3">
      <c r="A741" s="664" t="s">
        <v>520</v>
      </c>
      <c r="B741" s="665" t="s">
        <v>521</v>
      </c>
      <c r="C741" s="666" t="s">
        <v>530</v>
      </c>
      <c r="D741" s="667" t="s">
        <v>3521</v>
      </c>
      <c r="E741" s="666" t="s">
        <v>536</v>
      </c>
      <c r="F741" s="667" t="s">
        <v>3523</v>
      </c>
      <c r="G741" s="666" t="s">
        <v>2584</v>
      </c>
      <c r="H741" s="666" t="s">
        <v>2979</v>
      </c>
      <c r="I741" s="666" t="s">
        <v>2980</v>
      </c>
      <c r="J741" s="666" t="s">
        <v>2856</v>
      </c>
      <c r="K741" s="666" t="s">
        <v>2768</v>
      </c>
      <c r="L741" s="668">
        <v>683.61</v>
      </c>
      <c r="M741" s="668">
        <v>2</v>
      </c>
      <c r="N741" s="669">
        <v>1367.22</v>
      </c>
    </row>
    <row r="742" spans="1:14" ht="14.4" customHeight="1" x14ac:dyDescent="0.3">
      <c r="A742" s="664" t="s">
        <v>520</v>
      </c>
      <c r="B742" s="665" t="s">
        <v>521</v>
      </c>
      <c r="C742" s="666" t="s">
        <v>530</v>
      </c>
      <c r="D742" s="667" t="s">
        <v>3521</v>
      </c>
      <c r="E742" s="666" t="s">
        <v>536</v>
      </c>
      <c r="F742" s="667" t="s">
        <v>3523</v>
      </c>
      <c r="G742" s="666" t="s">
        <v>2584</v>
      </c>
      <c r="H742" s="666" t="s">
        <v>823</v>
      </c>
      <c r="I742" s="666" t="s">
        <v>2981</v>
      </c>
      <c r="J742" s="666" t="s">
        <v>2613</v>
      </c>
      <c r="K742" s="666" t="s">
        <v>1442</v>
      </c>
      <c r="L742" s="668">
        <v>86.340000000000018</v>
      </c>
      <c r="M742" s="668">
        <v>3</v>
      </c>
      <c r="N742" s="669">
        <v>259.02000000000004</v>
      </c>
    </row>
    <row r="743" spans="1:14" ht="14.4" customHeight="1" x14ac:dyDescent="0.3">
      <c r="A743" s="664" t="s">
        <v>520</v>
      </c>
      <c r="B743" s="665" t="s">
        <v>521</v>
      </c>
      <c r="C743" s="666" t="s">
        <v>530</v>
      </c>
      <c r="D743" s="667" t="s">
        <v>3521</v>
      </c>
      <c r="E743" s="666" t="s">
        <v>536</v>
      </c>
      <c r="F743" s="667" t="s">
        <v>3523</v>
      </c>
      <c r="G743" s="666" t="s">
        <v>2584</v>
      </c>
      <c r="H743" s="666" t="s">
        <v>2982</v>
      </c>
      <c r="I743" s="666" t="s">
        <v>2983</v>
      </c>
      <c r="J743" s="666" t="s">
        <v>2984</v>
      </c>
      <c r="K743" s="666" t="s">
        <v>2985</v>
      </c>
      <c r="L743" s="668">
        <v>94.930000000000021</v>
      </c>
      <c r="M743" s="668">
        <v>3</v>
      </c>
      <c r="N743" s="669">
        <v>284.79000000000008</v>
      </c>
    </row>
    <row r="744" spans="1:14" ht="14.4" customHeight="1" x14ac:dyDescent="0.3">
      <c r="A744" s="664" t="s">
        <v>520</v>
      </c>
      <c r="B744" s="665" t="s">
        <v>521</v>
      </c>
      <c r="C744" s="666" t="s">
        <v>530</v>
      </c>
      <c r="D744" s="667" t="s">
        <v>3521</v>
      </c>
      <c r="E744" s="666" t="s">
        <v>536</v>
      </c>
      <c r="F744" s="667" t="s">
        <v>3523</v>
      </c>
      <c r="G744" s="666" t="s">
        <v>2584</v>
      </c>
      <c r="H744" s="666" t="s">
        <v>2986</v>
      </c>
      <c r="I744" s="666" t="s">
        <v>2987</v>
      </c>
      <c r="J744" s="666" t="s">
        <v>2988</v>
      </c>
      <c r="K744" s="666" t="s">
        <v>2989</v>
      </c>
      <c r="L744" s="668">
        <v>109.55999999999999</v>
      </c>
      <c r="M744" s="668">
        <v>1</v>
      </c>
      <c r="N744" s="669">
        <v>109.55999999999999</v>
      </c>
    </row>
    <row r="745" spans="1:14" ht="14.4" customHeight="1" x14ac:dyDescent="0.3">
      <c r="A745" s="664" t="s">
        <v>520</v>
      </c>
      <c r="B745" s="665" t="s">
        <v>521</v>
      </c>
      <c r="C745" s="666" t="s">
        <v>530</v>
      </c>
      <c r="D745" s="667" t="s">
        <v>3521</v>
      </c>
      <c r="E745" s="666" t="s">
        <v>536</v>
      </c>
      <c r="F745" s="667" t="s">
        <v>3523</v>
      </c>
      <c r="G745" s="666" t="s">
        <v>2584</v>
      </c>
      <c r="H745" s="666" t="s">
        <v>2990</v>
      </c>
      <c r="I745" s="666" t="s">
        <v>2991</v>
      </c>
      <c r="J745" s="666" t="s">
        <v>2992</v>
      </c>
      <c r="K745" s="666" t="s">
        <v>2993</v>
      </c>
      <c r="L745" s="668">
        <v>65.31</v>
      </c>
      <c r="M745" s="668">
        <v>1</v>
      </c>
      <c r="N745" s="669">
        <v>65.31</v>
      </c>
    </row>
    <row r="746" spans="1:14" ht="14.4" customHeight="1" x14ac:dyDescent="0.3">
      <c r="A746" s="664" t="s">
        <v>520</v>
      </c>
      <c r="B746" s="665" t="s">
        <v>521</v>
      </c>
      <c r="C746" s="666" t="s">
        <v>530</v>
      </c>
      <c r="D746" s="667" t="s">
        <v>3521</v>
      </c>
      <c r="E746" s="666" t="s">
        <v>536</v>
      </c>
      <c r="F746" s="667" t="s">
        <v>3523</v>
      </c>
      <c r="G746" s="666" t="s">
        <v>2584</v>
      </c>
      <c r="H746" s="666" t="s">
        <v>2994</v>
      </c>
      <c r="I746" s="666" t="s">
        <v>2994</v>
      </c>
      <c r="J746" s="666" t="s">
        <v>2995</v>
      </c>
      <c r="K746" s="666" t="s">
        <v>2996</v>
      </c>
      <c r="L746" s="668">
        <v>220.95000000000002</v>
      </c>
      <c r="M746" s="668">
        <v>3</v>
      </c>
      <c r="N746" s="669">
        <v>662.85</v>
      </c>
    </row>
    <row r="747" spans="1:14" ht="14.4" customHeight="1" x14ac:dyDescent="0.3">
      <c r="A747" s="664" t="s">
        <v>520</v>
      </c>
      <c r="B747" s="665" t="s">
        <v>521</v>
      </c>
      <c r="C747" s="666" t="s">
        <v>530</v>
      </c>
      <c r="D747" s="667" t="s">
        <v>3521</v>
      </c>
      <c r="E747" s="666" t="s">
        <v>536</v>
      </c>
      <c r="F747" s="667" t="s">
        <v>3523</v>
      </c>
      <c r="G747" s="666" t="s">
        <v>2584</v>
      </c>
      <c r="H747" s="666" t="s">
        <v>2997</v>
      </c>
      <c r="I747" s="666" t="s">
        <v>2998</v>
      </c>
      <c r="J747" s="666" t="s">
        <v>2999</v>
      </c>
      <c r="K747" s="666" t="s">
        <v>1051</v>
      </c>
      <c r="L747" s="668">
        <v>76.81</v>
      </c>
      <c r="M747" s="668">
        <v>6</v>
      </c>
      <c r="N747" s="669">
        <v>460.86</v>
      </c>
    </row>
    <row r="748" spans="1:14" ht="14.4" customHeight="1" x14ac:dyDescent="0.3">
      <c r="A748" s="664" t="s">
        <v>520</v>
      </c>
      <c r="B748" s="665" t="s">
        <v>521</v>
      </c>
      <c r="C748" s="666" t="s">
        <v>530</v>
      </c>
      <c r="D748" s="667" t="s">
        <v>3521</v>
      </c>
      <c r="E748" s="666" t="s">
        <v>536</v>
      </c>
      <c r="F748" s="667" t="s">
        <v>3523</v>
      </c>
      <c r="G748" s="666" t="s">
        <v>2584</v>
      </c>
      <c r="H748" s="666" t="s">
        <v>3000</v>
      </c>
      <c r="I748" s="666" t="s">
        <v>3001</v>
      </c>
      <c r="J748" s="666" t="s">
        <v>3002</v>
      </c>
      <c r="K748" s="666" t="s">
        <v>1287</v>
      </c>
      <c r="L748" s="668">
        <v>109.87000000000003</v>
      </c>
      <c r="M748" s="668">
        <v>1</v>
      </c>
      <c r="N748" s="669">
        <v>109.87000000000003</v>
      </c>
    </row>
    <row r="749" spans="1:14" ht="14.4" customHeight="1" x14ac:dyDescent="0.3">
      <c r="A749" s="664" t="s">
        <v>520</v>
      </c>
      <c r="B749" s="665" t="s">
        <v>521</v>
      </c>
      <c r="C749" s="666" t="s">
        <v>530</v>
      </c>
      <c r="D749" s="667" t="s">
        <v>3521</v>
      </c>
      <c r="E749" s="666" t="s">
        <v>536</v>
      </c>
      <c r="F749" s="667" t="s">
        <v>3523</v>
      </c>
      <c r="G749" s="666" t="s">
        <v>2584</v>
      </c>
      <c r="H749" s="666" t="s">
        <v>3003</v>
      </c>
      <c r="I749" s="666" t="s">
        <v>3004</v>
      </c>
      <c r="J749" s="666" t="s">
        <v>3005</v>
      </c>
      <c r="K749" s="666" t="s">
        <v>3006</v>
      </c>
      <c r="L749" s="668">
        <v>919.9</v>
      </c>
      <c r="M749" s="668">
        <v>1</v>
      </c>
      <c r="N749" s="669">
        <v>919.9</v>
      </c>
    </row>
    <row r="750" spans="1:14" ht="14.4" customHeight="1" x14ac:dyDescent="0.3">
      <c r="A750" s="664" t="s">
        <v>520</v>
      </c>
      <c r="B750" s="665" t="s">
        <v>521</v>
      </c>
      <c r="C750" s="666" t="s">
        <v>530</v>
      </c>
      <c r="D750" s="667" t="s">
        <v>3521</v>
      </c>
      <c r="E750" s="666" t="s">
        <v>536</v>
      </c>
      <c r="F750" s="667" t="s">
        <v>3523</v>
      </c>
      <c r="G750" s="666" t="s">
        <v>2584</v>
      </c>
      <c r="H750" s="666" t="s">
        <v>3007</v>
      </c>
      <c r="I750" s="666" t="s">
        <v>3007</v>
      </c>
      <c r="J750" s="666" t="s">
        <v>3008</v>
      </c>
      <c r="K750" s="666" t="s">
        <v>3009</v>
      </c>
      <c r="L750" s="668">
        <v>52.72857142857147</v>
      </c>
      <c r="M750" s="668">
        <v>7</v>
      </c>
      <c r="N750" s="669">
        <v>369.10000000000031</v>
      </c>
    </row>
    <row r="751" spans="1:14" ht="14.4" customHeight="1" x14ac:dyDescent="0.3">
      <c r="A751" s="664" t="s">
        <v>520</v>
      </c>
      <c r="B751" s="665" t="s">
        <v>521</v>
      </c>
      <c r="C751" s="666" t="s">
        <v>530</v>
      </c>
      <c r="D751" s="667" t="s">
        <v>3521</v>
      </c>
      <c r="E751" s="666" t="s">
        <v>536</v>
      </c>
      <c r="F751" s="667" t="s">
        <v>3523</v>
      </c>
      <c r="G751" s="666" t="s">
        <v>2584</v>
      </c>
      <c r="H751" s="666" t="s">
        <v>3010</v>
      </c>
      <c r="I751" s="666" t="s">
        <v>2922</v>
      </c>
      <c r="J751" s="666" t="s">
        <v>2923</v>
      </c>
      <c r="K751" s="666" t="s">
        <v>2924</v>
      </c>
      <c r="L751" s="668">
        <v>365.86999999999995</v>
      </c>
      <c r="M751" s="668">
        <v>1</v>
      </c>
      <c r="N751" s="669">
        <v>365.86999999999995</v>
      </c>
    </row>
    <row r="752" spans="1:14" ht="14.4" customHeight="1" x14ac:dyDescent="0.3">
      <c r="A752" s="664" t="s">
        <v>520</v>
      </c>
      <c r="B752" s="665" t="s">
        <v>521</v>
      </c>
      <c r="C752" s="666" t="s">
        <v>530</v>
      </c>
      <c r="D752" s="667" t="s">
        <v>3521</v>
      </c>
      <c r="E752" s="666" t="s">
        <v>536</v>
      </c>
      <c r="F752" s="667" t="s">
        <v>3523</v>
      </c>
      <c r="G752" s="666" t="s">
        <v>2584</v>
      </c>
      <c r="H752" s="666" t="s">
        <v>3011</v>
      </c>
      <c r="I752" s="666" t="s">
        <v>3011</v>
      </c>
      <c r="J752" s="666" t="s">
        <v>3012</v>
      </c>
      <c r="K752" s="666" t="s">
        <v>3013</v>
      </c>
      <c r="L752" s="668">
        <v>834.62666666666678</v>
      </c>
      <c r="M752" s="668">
        <v>1</v>
      </c>
      <c r="N752" s="669">
        <v>834.62666666666678</v>
      </c>
    </row>
    <row r="753" spans="1:14" ht="14.4" customHeight="1" x14ac:dyDescent="0.3">
      <c r="A753" s="664" t="s">
        <v>520</v>
      </c>
      <c r="B753" s="665" t="s">
        <v>521</v>
      </c>
      <c r="C753" s="666" t="s">
        <v>530</v>
      </c>
      <c r="D753" s="667" t="s">
        <v>3521</v>
      </c>
      <c r="E753" s="666" t="s">
        <v>536</v>
      </c>
      <c r="F753" s="667" t="s">
        <v>3523</v>
      </c>
      <c r="G753" s="666" t="s">
        <v>2584</v>
      </c>
      <c r="H753" s="666" t="s">
        <v>3014</v>
      </c>
      <c r="I753" s="666" t="s">
        <v>3015</v>
      </c>
      <c r="J753" s="666" t="s">
        <v>2988</v>
      </c>
      <c r="K753" s="666" t="s">
        <v>3016</v>
      </c>
      <c r="L753" s="668">
        <v>72.599999999999966</v>
      </c>
      <c r="M753" s="668">
        <v>1</v>
      </c>
      <c r="N753" s="669">
        <v>72.599999999999966</v>
      </c>
    </row>
    <row r="754" spans="1:14" ht="14.4" customHeight="1" x14ac:dyDescent="0.3">
      <c r="A754" s="664" t="s">
        <v>520</v>
      </c>
      <c r="B754" s="665" t="s">
        <v>521</v>
      </c>
      <c r="C754" s="666" t="s">
        <v>530</v>
      </c>
      <c r="D754" s="667" t="s">
        <v>3521</v>
      </c>
      <c r="E754" s="666" t="s">
        <v>536</v>
      </c>
      <c r="F754" s="667" t="s">
        <v>3523</v>
      </c>
      <c r="G754" s="666" t="s">
        <v>2584</v>
      </c>
      <c r="H754" s="666" t="s">
        <v>3017</v>
      </c>
      <c r="I754" s="666" t="s">
        <v>3018</v>
      </c>
      <c r="J754" s="666" t="s">
        <v>3019</v>
      </c>
      <c r="K754" s="666" t="s">
        <v>3020</v>
      </c>
      <c r="L754" s="668">
        <v>90.950000000000017</v>
      </c>
      <c r="M754" s="668">
        <v>4</v>
      </c>
      <c r="N754" s="669">
        <v>363.80000000000007</v>
      </c>
    </row>
    <row r="755" spans="1:14" ht="14.4" customHeight="1" x14ac:dyDescent="0.3">
      <c r="A755" s="664" t="s">
        <v>520</v>
      </c>
      <c r="B755" s="665" t="s">
        <v>521</v>
      </c>
      <c r="C755" s="666" t="s">
        <v>530</v>
      </c>
      <c r="D755" s="667" t="s">
        <v>3521</v>
      </c>
      <c r="E755" s="666" t="s">
        <v>536</v>
      </c>
      <c r="F755" s="667" t="s">
        <v>3523</v>
      </c>
      <c r="G755" s="666" t="s">
        <v>2584</v>
      </c>
      <c r="H755" s="666" t="s">
        <v>3021</v>
      </c>
      <c r="I755" s="666" t="s">
        <v>3021</v>
      </c>
      <c r="J755" s="666" t="s">
        <v>3022</v>
      </c>
      <c r="K755" s="666" t="s">
        <v>3023</v>
      </c>
      <c r="L755" s="668">
        <v>952.23000000000047</v>
      </c>
      <c r="M755" s="668">
        <v>1</v>
      </c>
      <c r="N755" s="669">
        <v>952.23000000000047</v>
      </c>
    </row>
    <row r="756" spans="1:14" ht="14.4" customHeight="1" x14ac:dyDescent="0.3">
      <c r="A756" s="664" t="s">
        <v>520</v>
      </c>
      <c r="B756" s="665" t="s">
        <v>521</v>
      </c>
      <c r="C756" s="666" t="s">
        <v>530</v>
      </c>
      <c r="D756" s="667" t="s">
        <v>3521</v>
      </c>
      <c r="E756" s="666" t="s">
        <v>536</v>
      </c>
      <c r="F756" s="667" t="s">
        <v>3523</v>
      </c>
      <c r="G756" s="666" t="s">
        <v>2584</v>
      </c>
      <c r="H756" s="666" t="s">
        <v>3024</v>
      </c>
      <c r="I756" s="666" t="s">
        <v>3025</v>
      </c>
      <c r="J756" s="666" t="s">
        <v>3026</v>
      </c>
      <c r="K756" s="666" t="s">
        <v>3027</v>
      </c>
      <c r="L756" s="668">
        <v>133.45999999999998</v>
      </c>
      <c r="M756" s="668">
        <v>1</v>
      </c>
      <c r="N756" s="669">
        <v>133.45999999999998</v>
      </c>
    </row>
    <row r="757" spans="1:14" ht="14.4" customHeight="1" x14ac:dyDescent="0.3">
      <c r="A757" s="664" t="s">
        <v>520</v>
      </c>
      <c r="B757" s="665" t="s">
        <v>521</v>
      </c>
      <c r="C757" s="666" t="s">
        <v>530</v>
      </c>
      <c r="D757" s="667" t="s">
        <v>3521</v>
      </c>
      <c r="E757" s="666" t="s">
        <v>536</v>
      </c>
      <c r="F757" s="667" t="s">
        <v>3523</v>
      </c>
      <c r="G757" s="666" t="s">
        <v>2584</v>
      </c>
      <c r="H757" s="666" t="s">
        <v>3028</v>
      </c>
      <c r="I757" s="666" t="s">
        <v>3029</v>
      </c>
      <c r="J757" s="666" t="s">
        <v>3030</v>
      </c>
      <c r="K757" s="666" t="s">
        <v>3031</v>
      </c>
      <c r="L757" s="668">
        <v>70.049234288174191</v>
      </c>
      <c r="M757" s="668">
        <v>15</v>
      </c>
      <c r="N757" s="669">
        <v>1050.7385143226129</v>
      </c>
    </row>
    <row r="758" spans="1:14" ht="14.4" customHeight="1" x14ac:dyDescent="0.3">
      <c r="A758" s="664" t="s">
        <v>520</v>
      </c>
      <c r="B758" s="665" t="s">
        <v>521</v>
      </c>
      <c r="C758" s="666" t="s">
        <v>530</v>
      </c>
      <c r="D758" s="667" t="s">
        <v>3521</v>
      </c>
      <c r="E758" s="666" t="s">
        <v>536</v>
      </c>
      <c r="F758" s="667" t="s">
        <v>3523</v>
      </c>
      <c r="G758" s="666" t="s">
        <v>2584</v>
      </c>
      <c r="H758" s="666" t="s">
        <v>3032</v>
      </c>
      <c r="I758" s="666" t="s">
        <v>3032</v>
      </c>
      <c r="J758" s="666" t="s">
        <v>3033</v>
      </c>
      <c r="K758" s="666" t="s">
        <v>2803</v>
      </c>
      <c r="L758" s="668">
        <v>819.7166826372769</v>
      </c>
      <c r="M758" s="668">
        <v>3</v>
      </c>
      <c r="N758" s="669">
        <v>2459.1500479118308</v>
      </c>
    </row>
    <row r="759" spans="1:14" ht="14.4" customHeight="1" x14ac:dyDescent="0.3">
      <c r="A759" s="664" t="s">
        <v>520</v>
      </c>
      <c r="B759" s="665" t="s">
        <v>521</v>
      </c>
      <c r="C759" s="666" t="s">
        <v>530</v>
      </c>
      <c r="D759" s="667" t="s">
        <v>3521</v>
      </c>
      <c r="E759" s="666" t="s">
        <v>536</v>
      </c>
      <c r="F759" s="667" t="s">
        <v>3523</v>
      </c>
      <c r="G759" s="666" t="s">
        <v>2584</v>
      </c>
      <c r="H759" s="666" t="s">
        <v>3034</v>
      </c>
      <c r="I759" s="666" t="s">
        <v>3034</v>
      </c>
      <c r="J759" s="666" t="s">
        <v>3035</v>
      </c>
      <c r="K759" s="666" t="s">
        <v>3036</v>
      </c>
      <c r="L759" s="668">
        <v>49.510909536712369</v>
      </c>
      <c r="M759" s="668">
        <v>10</v>
      </c>
      <c r="N759" s="669">
        <v>495.1090953671237</v>
      </c>
    </row>
    <row r="760" spans="1:14" ht="14.4" customHeight="1" x14ac:dyDescent="0.3">
      <c r="A760" s="664" t="s">
        <v>520</v>
      </c>
      <c r="B760" s="665" t="s">
        <v>521</v>
      </c>
      <c r="C760" s="666" t="s">
        <v>530</v>
      </c>
      <c r="D760" s="667" t="s">
        <v>3521</v>
      </c>
      <c r="E760" s="666" t="s">
        <v>536</v>
      </c>
      <c r="F760" s="667" t="s">
        <v>3523</v>
      </c>
      <c r="G760" s="666" t="s">
        <v>2584</v>
      </c>
      <c r="H760" s="666" t="s">
        <v>3037</v>
      </c>
      <c r="I760" s="666" t="s">
        <v>3037</v>
      </c>
      <c r="J760" s="666" t="s">
        <v>3038</v>
      </c>
      <c r="K760" s="666" t="s">
        <v>3039</v>
      </c>
      <c r="L760" s="668">
        <v>88.181924544139292</v>
      </c>
      <c r="M760" s="668">
        <v>6</v>
      </c>
      <c r="N760" s="669">
        <v>529.09154726483575</v>
      </c>
    </row>
    <row r="761" spans="1:14" ht="14.4" customHeight="1" x14ac:dyDescent="0.3">
      <c r="A761" s="664" t="s">
        <v>520</v>
      </c>
      <c r="B761" s="665" t="s">
        <v>521</v>
      </c>
      <c r="C761" s="666" t="s">
        <v>530</v>
      </c>
      <c r="D761" s="667" t="s">
        <v>3521</v>
      </c>
      <c r="E761" s="666" t="s">
        <v>536</v>
      </c>
      <c r="F761" s="667" t="s">
        <v>3523</v>
      </c>
      <c r="G761" s="666" t="s">
        <v>2584</v>
      </c>
      <c r="H761" s="666" t="s">
        <v>3040</v>
      </c>
      <c r="I761" s="666" t="s">
        <v>3040</v>
      </c>
      <c r="J761" s="666" t="s">
        <v>3041</v>
      </c>
      <c r="K761" s="666" t="s">
        <v>3042</v>
      </c>
      <c r="L761" s="668">
        <v>93.070032847425296</v>
      </c>
      <c r="M761" s="668">
        <v>12</v>
      </c>
      <c r="N761" s="669">
        <v>1116.8403941691035</v>
      </c>
    </row>
    <row r="762" spans="1:14" ht="14.4" customHeight="1" x14ac:dyDescent="0.3">
      <c r="A762" s="664" t="s">
        <v>520</v>
      </c>
      <c r="B762" s="665" t="s">
        <v>521</v>
      </c>
      <c r="C762" s="666" t="s">
        <v>530</v>
      </c>
      <c r="D762" s="667" t="s">
        <v>3521</v>
      </c>
      <c r="E762" s="666" t="s">
        <v>536</v>
      </c>
      <c r="F762" s="667" t="s">
        <v>3523</v>
      </c>
      <c r="G762" s="666" t="s">
        <v>2584</v>
      </c>
      <c r="H762" s="666" t="s">
        <v>3043</v>
      </c>
      <c r="I762" s="666" t="s">
        <v>3044</v>
      </c>
      <c r="J762" s="666" t="s">
        <v>2814</v>
      </c>
      <c r="K762" s="666" t="s">
        <v>3045</v>
      </c>
      <c r="L762" s="668">
        <v>292.38</v>
      </c>
      <c r="M762" s="668">
        <v>5</v>
      </c>
      <c r="N762" s="669">
        <v>1461.9</v>
      </c>
    </row>
    <row r="763" spans="1:14" ht="14.4" customHeight="1" x14ac:dyDescent="0.3">
      <c r="A763" s="664" t="s">
        <v>520</v>
      </c>
      <c r="B763" s="665" t="s">
        <v>521</v>
      </c>
      <c r="C763" s="666" t="s">
        <v>530</v>
      </c>
      <c r="D763" s="667" t="s">
        <v>3521</v>
      </c>
      <c r="E763" s="666" t="s">
        <v>536</v>
      </c>
      <c r="F763" s="667" t="s">
        <v>3523</v>
      </c>
      <c r="G763" s="666" t="s">
        <v>2584</v>
      </c>
      <c r="H763" s="666" t="s">
        <v>3046</v>
      </c>
      <c r="I763" s="666" t="s">
        <v>3046</v>
      </c>
      <c r="J763" s="666" t="s">
        <v>3047</v>
      </c>
      <c r="K763" s="666" t="s">
        <v>3048</v>
      </c>
      <c r="L763" s="668">
        <v>85.772173508437078</v>
      </c>
      <c r="M763" s="668">
        <v>5</v>
      </c>
      <c r="N763" s="669">
        <v>428.86086754218542</v>
      </c>
    </row>
    <row r="764" spans="1:14" ht="14.4" customHeight="1" x14ac:dyDescent="0.3">
      <c r="A764" s="664" t="s">
        <v>520</v>
      </c>
      <c r="B764" s="665" t="s">
        <v>521</v>
      </c>
      <c r="C764" s="666" t="s">
        <v>530</v>
      </c>
      <c r="D764" s="667" t="s">
        <v>3521</v>
      </c>
      <c r="E764" s="666" t="s">
        <v>536</v>
      </c>
      <c r="F764" s="667" t="s">
        <v>3523</v>
      </c>
      <c r="G764" s="666" t="s">
        <v>2584</v>
      </c>
      <c r="H764" s="666" t="s">
        <v>3049</v>
      </c>
      <c r="I764" s="666" t="s">
        <v>3049</v>
      </c>
      <c r="J764" s="666" t="s">
        <v>2968</v>
      </c>
      <c r="K764" s="666" t="s">
        <v>3050</v>
      </c>
      <c r="L764" s="668">
        <v>99.279999999999973</v>
      </c>
      <c r="M764" s="668">
        <v>2</v>
      </c>
      <c r="N764" s="669">
        <v>198.55999999999995</v>
      </c>
    </row>
    <row r="765" spans="1:14" ht="14.4" customHeight="1" x14ac:dyDescent="0.3">
      <c r="A765" s="664" t="s">
        <v>520</v>
      </c>
      <c r="B765" s="665" t="s">
        <v>521</v>
      </c>
      <c r="C765" s="666" t="s">
        <v>530</v>
      </c>
      <c r="D765" s="667" t="s">
        <v>3521</v>
      </c>
      <c r="E765" s="666" t="s">
        <v>536</v>
      </c>
      <c r="F765" s="667" t="s">
        <v>3523</v>
      </c>
      <c r="G765" s="666" t="s">
        <v>2584</v>
      </c>
      <c r="H765" s="666" t="s">
        <v>3051</v>
      </c>
      <c r="I765" s="666" t="s">
        <v>3051</v>
      </c>
      <c r="J765" s="666" t="s">
        <v>3052</v>
      </c>
      <c r="K765" s="666" t="s">
        <v>1051</v>
      </c>
      <c r="L765" s="668">
        <v>148.29</v>
      </c>
      <c r="M765" s="668">
        <v>1</v>
      </c>
      <c r="N765" s="669">
        <v>148.29</v>
      </c>
    </row>
    <row r="766" spans="1:14" ht="14.4" customHeight="1" x14ac:dyDescent="0.3">
      <c r="A766" s="664" t="s">
        <v>520</v>
      </c>
      <c r="B766" s="665" t="s">
        <v>521</v>
      </c>
      <c r="C766" s="666" t="s">
        <v>530</v>
      </c>
      <c r="D766" s="667" t="s">
        <v>3521</v>
      </c>
      <c r="E766" s="666" t="s">
        <v>536</v>
      </c>
      <c r="F766" s="667" t="s">
        <v>3523</v>
      </c>
      <c r="G766" s="666" t="s">
        <v>2584</v>
      </c>
      <c r="H766" s="666" t="s">
        <v>3053</v>
      </c>
      <c r="I766" s="666" t="s">
        <v>3054</v>
      </c>
      <c r="J766" s="666" t="s">
        <v>2859</v>
      </c>
      <c r="K766" s="666" t="s">
        <v>2876</v>
      </c>
      <c r="L766" s="668">
        <v>229.52918560374357</v>
      </c>
      <c r="M766" s="668">
        <v>2</v>
      </c>
      <c r="N766" s="669">
        <v>459.05837120748714</v>
      </c>
    </row>
    <row r="767" spans="1:14" ht="14.4" customHeight="1" x14ac:dyDescent="0.3">
      <c r="A767" s="664" t="s">
        <v>520</v>
      </c>
      <c r="B767" s="665" t="s">
        <v>521</v>
      </c>
      <c r="C767" s="666" t="s">
        <v>530</v>
      </c>
      <c r="D767" s="667" t="s">
        <v>3521</v>
      </c>
      <c r="E767" s="666" t="s">
        <v>536</v>
      </c>
      <c r="F767" s="667" t="s">
        <v>3523</v>
      </c>
      <c r="G767" s="666" t="s">
        <v>2584</v>
      </c>
      <c r="H767" s="666" t="s">
        <v>3055</v>
      </c>
      <c r="I767" s="666" t="s">
        <v>3055</v>
      </c>
      <c r="J767" s="666" t="s">
        <v>3056</v>
      </c>
      <c r="K767" s="666" t="s">
        <v>3057</v>
      </c>
      <c r="L767" s="668">
        <v>168.62157529508272</v>
      </c>
      <c r="M767" s="668">
        <v>46</v>
      </c>
      <c r="N767" s="669">
        <v>7756.5924635738047</v>
      </c>
    </row>
    <row r="768" spans="1:14" ht="14.4" customHeight="1" x14ac:dyDescent="0.3">
      <c r="A768" s="664" t="s">
        <v>520</v>
      </c>
      <c r="B768" s="665" t="s">
        <v>521</v>
      </c>
      <c r="C768" s="666" t="s">
        <v>530</v>
      </c>
      <c r="D768" s="667" t="s">
        <v>3521</v>
      </c>
      <c r="E768" s="666" t="s">
        <v>536</v>
      </c>
      <c r="F768" s="667" t="s">
        <v>3523</v>
      </c>
      <c r="G768" s="666" t="s">
        <v>2584</v>
      </c>
      <c r="H768" s="666" t="s">
        <v>3058</v>
      </c>
      <c r="I768" s="666" t="s">
        <v>3058</v>
      </c>
      <c r="J768" s="666" t="s">
        <v>3059</v>
      </c>
      <c r="K768" s="666" t="s">
        <v>3060</v>
      </c>
      <c r="L768" s="668">
        <v>1431.7399999999996</v>
      </c>
      <c r="M768" s="668">
        <v>3</v>
      </c>
      <c r="N768" s="669">
        <v>4295.2199999999984</v>
      </c>
    </row>
    <row r="769" spans="1:14" ht="14.4" customHeight="1" x14ac:dyDescent="0.3">
      <c r="A769" s="664" t="s">
        <v>520</v>
      </c>
      <c r="B769" s="665" t="s">
        <v>521</v>
      </c>
      <c r="C769" s="666" t="s">
        <v>530</v>
      </c>
      <c r="D769" s="667" t="s">
        <v>3521</v>
      </c>
      <c r="E769" s="666" t="s">
        <v>536</v>
      </c>
      <c r="F769" s="667" t="s">
        <v>3523</v>
      </c>
      <c r="G769" s="666" t="s">
        <v>2584</v>
      </c>
      <c r="H769" s="666" t="s">
        <v>3061</v>
      </c>
      <c r="I769" s="666" t="s">
        <v>3061</v>
      </c>
      <c r="J769" s="666" t="s">
        <v>3062</v>
      </c>
      <c r="K769" s="666" t="s">
        <v>3063</v>
      </c>
      <c r="L769" s="668">
        <v>57.699232570092967</v>
      </c>
      <c r="M769" s="668">
        <v>5</v>
      </c>
      <c r="N769" s="669">
        <v>288.49616285046483</v>
      </c>
    </row>
    <row r="770" spans="1:14" ht="14.4" customHeight="1" x14ac:dyDescent="0.3">
      <c r="A770" s="664" t="s">
        <v>520</v>
      </c>
      <c r="B770" s="665" t="s">
        <v>521</v>
      </c>
      <c r="C770" s="666" t="s">
        <v>530</v>
      </c>
      <c r="D770" s="667" t="s">
        <v>3521</v>
      </c>
      <c r="E770" s="666" t="s">
        <v>536</v>
      </c>
      <c r="F770" s="667" t="s">
        <v>3523</v>
      </c>
      <c r="G770" s="666" t="s">
        <v>2584</v>
      </c>
      <c r="H770" s="666" t="s">
        <v>3064</v>
      </c>
      <c r="I770" s="666" t="s">
        <v>3064</v>
      </c>
      <c r="J770" s="666" t="s">
        <v>3030</v>
      </c>
      <c r="K770" s="666" t="s">
        <v>3065</v>
      </c>
      <c r="L770" s="668">
        <v>140.08994834371637</v>
      </c>
      <c r="M770" s="668">
        <v>14</v>
      </c>
      <c r="N770" s="669">
        <v>1961.2592768120292</v>
      </c>
    </row>
    <row r="771" spans="1:14" ht="14.4" customHeight="1" x14ac:dyDescent="0.3">
      <c r="A771" s="664" t="s">
        <v>520</v>
      </c>
      <c r="B771" s="665" t="s">
        <v>521</v>
      </c>
      <c r="C771" s="666" t="s">
        <v>530</v>
      </c>
      <c r="D771" s="667" t="s">
        <v>3521</v>
      </c>
      <c r="E771" s="666" t="s">
        <v>536</v>
      </c>
      <c r="F771" s="667" t="s">
        <v>3523</v>
      </c>
      <c r="G771" s="666" t="s">
        <v>2584</v>
      </c>
      <c r="H771" s="666" t="s">
        <v>3066</v>
      </c>
      <c r="I771" s="666" t="s">
        <v>3066</v>
      </c>
      <c r="J771" s="666" t="s">
        <v>3067</v>
      </c>
      <c r="K771" s="666" t="s">
        <v>1196</v>
      </c>
      <c r="L771" s="668">
        <v>630.20909527084837</v>
      </c>
      <c r="M771" s="668">
        <v>2</v>
      </c>
      <c r="N771" s="669">
        <v>1260.4181905416967</v>
      </c>
    </row>
    <row r="772" spans="1:14" ht="14.4" customHeight="1" x14ac:dyDescent="0.3">
      <c r="A772" s="664" t="s">
        <v>520</v>
      </c>
      <c r="B772" s="665" t="s">
        <v>521</v>
      </c>
      <c r="C772" s="666" t="s">
        <v>530</v>
      </c>
      <c r="D772" s="667" t="s">
        <v>3521</v>
      </c>
      <c r="E772" s="666" t="s">
        <v>536</v>
      </c>
      <c r="F772" s="667" t="s">
        <v>3523</v>
      </c>
      <c r="G772" s="666" t="s">
        <v>2584</v>
      </c>
      <c r="H772" s="666" t="s">
        <v>3068</v>
      </c>
      <c r="I772" s="666" t="s">
        <v>3068</v>
      </c>
      <c r="J772" s="666" t="s">
        <v>3069</v>
      </c>
      <c r="K772" s="666" t="s">
        <v>3070</v>
      </c>
      <c r="L772" s="668">
        <v>1310.1199999999999</v>
      </c>
      <c r="M772" s="668">
        <v>1</v>
      </c>
      <c r="N772" s="669">
        <v>1310.1199999999999</v>
      </c>
    </row>
    <row r="773" spans="1:14" ht="14.4" customHeight="1" x14ac:dyDescent="0.3">
      <c r="A773" s="664" t="s">
        <v>520</v>
      </c>
      <c r="B773" s="665" t="s">
        <v>521</v>
      </c>
      <c r="C773" s="666" t="s">
        <v>530</v>
      </c>
      <c r="D773" s="667" t="s">
        <v>3521</v>
      </c>
      <c r="E773" s="666" t="s">
        <v>536</v>
      </c>
      <c r="F773" s="667" t="s">
        <v>3523</v>
      </c>
      <c r="G773" s="666" t="s">
        <v>2584</v>
      </c>
      <c r="H773" s="666" t="s">
        <v>3071</v>
      </c>
      <c r="I773" s="666" t="s">
        <v>3071</v>
      </c>
      <c r="J773" s="666" t="s">
        <v>2680</v>
      </c>
      <c r="K773" s="666" t="s">
        <v>3072</v>
      </c>
      <c r="L773" s="668">
        <v>1106.2599999999998</v>
      </c>
      <c r="M773" s="668">
        <v>4</v>
      </c>
      <c r="N773" s="669">
        <v>4425.0399999999991</v>
      </c>
    </row>
    <row r="774" spans="1:14" ht="14.4" customHeight="1" x14ac:dyDescent="0.3">
      <c r="A774" s="664" t="s">
        <v>520</v>
      </c>
      <c r="B774" s="665" t="s">
        <v>521</v>
      </c>
      <c r="C774" s="666" t="s">
        <v>530</v>
      </c>
      <c r="D774" s="667" t="s">
        <v>3521</v>
      </c>
      <c r="E774" s="666" t="s">
        <v>536</v>
      </c>
      <c r="F774" s="667" t="s">
        <v>3523</v>
      </c>
      <c r="G774" s="666" t="s">
        <v>2584</v>
      </c>
      <c r="H774" s="666" t="s">
        <v>3073</v>
      </c>
      <c r="I774" s="666" t="s">
        <v>3073</v>
      </c>
      <c r="J774" s="666" t="s">
        <v>3074</v>
      </c>
      <c r="K774" s="666" t="s">
        <v>3075</v>
      </c>
      <c r="L774" s="668">
        <v>3300</v>
      </c>
      <c r="M774" s="668">
        <v>1</v>
      </c>
      <c r="N774" s="669">
        <v>3300</v>
      </c>
    </row>
    <row r="775" spans="1:14" ht="14.4" customHeight="1" x14ac:dyDescent="0.3">
      <c r="A775" s="664" t="s">
        <v>520</v>
      </c>
      <c r="B775" s="665" t="s">
        <v>521</v>
      </c>
      <c r="C775" s="666" t="s">
        <v>530</v>
      </c>
      <c r="D775" s="667" t="s">
        <v>3521</v>
      </c>
      <c r="E775" s="666" t="s">
        <v>536</v>
      </c>
      <c r="F775" s="667" t="s">
        <v>3523</v>
      </c>
      <c r="G775" s="666" t="s">
        <v>2584</v>
      </c>
      <c r="H775" s="666" t="s">
        <v>3076</v>
      </c>
      <c r="I775" s="666" t="s">
        <v>3076</v>
      </c>
      <c r="J775" s="666" t="s">
        <v>2636</v>
      </c>
      <c r="K775" s="666" t="s">
        <v>3077</v>
      </c>
      <c r="L775" s="668">
        <v>408.94987843551132</v>
      </c>
      <c r="M775" s="668">
        <v>463</v>
      </c>
      <c r="N775" s="669">
        <v>189343.79371564175</v>
      </c>
    </row>
    <row r="776" spans="1:14" ht="14.4" customHeight="1" x14ac:dyDescent="0.3">
      <c r="A776" s="664" t="s">
        <v>520</v>
      </c>
      <c r="B776" s="665" t="s">
        <v>521</v>
      </c>
      <c r="C776" s="666" t="s">
        <v>530</v>
      </c>
      <c r="D776" s="667" t="s">
        <v>3521</v>
      </c>
      <c r="E776" s="666" t="s">
        <v>536</v>
      </c>
      <c r="F776" s="667" t="s">
        <v>3523</v>
      </c>
      <c r="G776" s="666" t="s">
        <v>2584</v>
      </c>
      <c r="H776" s="666" t="s">
        <v>3078</v>
      </c>
      <c r="I776" s="666" t="s">
        <v>3078</v>
      </c>
      <c r="J776" s="666" t="s">
        <v>3079</v>
      </c>
      <c r="K776" s="666" t="s">
        <v>3080</v>
      </c>
      <c r="L776" s="668">
        <v>21.600009858936438</v>
      </c>
      <c r="M776" s="668">
        <v>29</v>
      </c>
      <c r="N776" s="669">
        <v>626.40028590915676</v>
      </c>
    </row>
    <row r="777" spans="1:14" ht="14.4" customHeight="1" x14ac:dyDescent="0.3">
      <c r="A777" s="664" t="s">
        <v>520</v>
      </c>
      <c r="B777" s="665" t="s">
        <v>521</v>
      </c>
      <c r="C777" s="666" t="s">
        <v>530</v>
      </c>
      <c r="D777" s="667" t="s">
        <v>3521</v>
      </c>
      <c r="E777" s="666" t="s">
        <v>536</v>
      </c>
      <c r="F777" s="667" t="s">
        <v>3523</v>
      </c>
      <c r="G777" s="666" t="s">
        <v>2584</v>
      </c>
      <c r="H777" s="666" t="s">
        <v>3081</v>
      </c>
      <c r="I777" s="666" t="s">
        <v>3081</v>
      </c>
      <c r="J777" s="666" t="s">
        <v>3059</v>
      </c>
      <c r="K777" s="666" t="s">
        <v>3082</v>
      </c>
      <c r="L777" s="668">
        <v>589.20001148568304</v>
      </c>
      <c r="M777" s="668">
        <v>2</v>
      </c>
      <c r="N777" s="669">
        <v>1178.4000229713661</v>
      </c>
    </row>
    <row r="778" spans="1:14" ht="14.4" customHeight="1" x14ac:dyDescent="0.3">
      <c r="A778" s="664" t="s">
        <v>520</v>
      </c>
      <c r="B778" s="665" t="s">
        <v>521</v>
      </c>
      <c r="C778" s="666" t="s">
        <v>530</v>
      </c>
      <c r="D778" s="667" t="s">
        <v>3521</v>
      </c>
      <c r="E778" s="666" t="s">
        <v>536</v>
      </c>
      <c r="F778" s="667" t="s">
        <v>3523</v>
      </c>
      <c r="G778" s="666" t="s">
        <v>2584</v>
      </c>
      <c r="H778" s="666" t="s">
        <v>3083</v>
      </c>
      <c r="I778" s="666" t="s">
        <v>3083</v>
      </c>
      <c r="J778" s="666" t="s">
        <v>3084</v>
      </c>
      <c r="K778" s="666" t="s">
        <v>3085</v>
      </c>
      <c r="L778" s="668">
        <v>67.844680881214785</v>
      </c>
      <c r="M778" s="668">
        <v>177</v>
      </c>
      <c r="N778" s="669">
        <v>12008.508515975018</v>
      </c>
    </row>
    <row r="779" spans="1:14" ht="14.4" customHeight="1" x14ac:dyDescent="0.3">
      <c r="A779" s="664" t="s">
        <v>520</v>
      </c>
      <c r="B779" s="665" t="s">
        <v>521</v>
      </c>
      <c r="C779" s="666" t="s">
        <v>530</v>
      </c>
      <c r="D779" s="667" t="s">
        <v>3521</v>
      </c>
      <c r="E779" s="666" t="s">
        <v>536</v>
      </c>
      <c r="F779" s="667" t="s">
        <v>3523</v>
      </c>
      <c r="G779" s="666" t="s">
        <v>2584</v>
      </c>
      <c r="H779" s="666" t="s">
        <v>3086</v>
      </c>
      <c r="I779" s="666" t="s">
        <v>3086</v>
      </c>
      <c r="J779" s="666" t="s">
        <v>2636</v>
      </c>
      <c r="K779" s="666" t="s">
        <v>2889</v>
      </c>
      <c r="L779" s="668">
        <v>301.46966676211099</v>
      </c>
      <c r="M779" s="668">
        <v>257</v>
      </c>
      <c r="N779" s="669">
        <v>77477.704357862531</v>
      </c>
    </row>
    <row r="780" spans="1:14" ht="14.4" customHeight="1" x14ac:dyDescent="0.3">
      <c r="A780" s="664" t="s">
        <v>520</v>
      </c>
      <c r="B780" s="665" t="s">
        <v>521</v>
      </c>
      <c r="C780" s="666" t="s">
        <v>530</v>
      </c>
      <c r="D780" s="667" t="s">
        <v>3521</v>
      </c>
      <c r="E780" s="666" t="s">
        <v>536</v>
      </c>
      <c r="F780" s="667" t="s">
        <v>3523</v>
      </c>
      <c r="G780" s="666" t="s">
        <v>2584</v>
      </c>
      <c r="H780" s="666" t="s">
        <v>3087</v>
      </c>
      <c r="I780" s="666" t="s">
        <v>3087</v>
      </c>
      <c r="J780" s="666" t="s">
        <v>2636</v>
      </c>
      <c r="K780" s="666" t="s">
        <v>3072</v>
      </c>
      <c r="L780" s="668">
        <v>630.66005091188845</v>
      </c>
      <c r="M780" s="668">
        <v>242</v>
      </c>
      <c r="N780" s="669">
        <v>152619.73232067699</v>
      </c>
    </row>
    <row r="781" spans="1:14" ht="14.4" customHeight="1" x14ac:dyDescent="0.3">
      <c r="A781" s="664" t="s">
        <v>520</v>
      </c>
      <c r="B781" s="665" t="s">
        <v>521</v>
      </c>
      <c r="C781" s="666" t="s">
        <v>530</v>
      </c>
      <c r="D781" s="667" t="s">
        <v>3521</v>
      </c>
      <c r="E781" s="666" t="s">
        <v>536</v>
      </c>
      <c r="F781" s="667" t="s">
        <v>3523</v>
      </c>
      <c r="G781" s="666" t="s">
        <v>2584</v>
      </c>
      <c r="H781" s="666" t="s">
        <v>3088</v>
      </c>
      <c r="I781" s="666" t="s">
        <v>3088</v>
      </c>
      <c r="J781" s="666" t="s">
        <v>2680</v>
      </c>
      <c r="K781" s="666" t="s">
        <v>3089</v>
      </c>
      <c r="L781" s="668">
        <v>203.4</v>
      </c>
      <c r="M781" s="668">
        <v>1</v>
      </c>
      <c r="N781" s="669">
        <v>203.4</v>
      </c>
    </row>
    <row r="782" spans="1:14" ht="14.4" customHeight="1" x14ac:dyDescent="0.3">
      <c r="A782" s="664" t="s">
        <v>520</v>
      </c>
      <c r="B782" s="665" t="s">
        <v>521</v>
      </c>
      <c r="C782" s="666" t="s">
        <v>530</v>
      </c>
      <c r="D782" s="667" t="s">
        <v>3521</v>
      </c>
      <c r="E782" s="666" t="s">
        <v>536</v>
      </c>
      <c r="F782" s="667" t="s">
        <v>3523</v>
      </c>
      <c r="G782" s="666" t="s">
        <v>2584</v>
      </c>
      <c r="H782" s="666" t="s">
        <v>3090</v>
      </c>
      <c r="I782" s="666" t="s">
        <v>3090</v>
      </c>
      <c r="J782" s="666" t="s">
        <v>2636</v>
      </c>
      <c r="K782" s="666" t="s">
        <v>3091</v>
      </c>
      <c r="L782" s="668">
        <v>913.65</v>
      </c>
      <c r="M782" s="668">
        <v>3</v>
      </c>
      <c r="N782" s="669">
        <v>2740.95</v>
      </c>
    </row>
    <row r="783" spans="1:14" ht="14.4" customHeight="1" x14ac:dyDescent="0.3">
      <c r="A783" s="664" t="s">
        <v>520</v>
      </c>
      <c r="B783" s="665" t="s">
        <v>521</v>
      </c>
      <c r="C783" s="666" t="s">
        <v>530</v>
      </c>
      <c r="D783" s="667" t="s">
        <v>3521</v>
      </c>
      <c r="E783" s="666" t="s">
        <v>536</v>
      </c>
      <c r="F783" s="667" t="s">
        <v>3523</v>
      </c>
      <c r="G783" s="666" t="s">
        <v>2584</v>
      </c>
      <c r="H783" s="666" t="s">
        <v>3092</v>
      </c>
      <c r="I783" s="666" t="s">
        <v>3092</v>
      </c>
      <c r="J783" s="666" t="s">
        <v>2654</v>
      </c>
      <c r="K783" s="666" t="s">
        <v>2655</v>
      </c>
      <c r="L783" s="668">
        <v>43.21</v>
      </c>
      <c r="M783" s="668">
        <v>3</v>
      </c>
      <c r="N783" s="669">
        <v>129.63</v>
      </c>
    </row>
    <row r="784" spans="1:14" ht="14.4" customHeight="1" x14ac:dyDescent="0.3">
      <c r="A784" s="664" t="s">
        <v>520</v>
      </c>
      <c r="B784" s="665" t="s">
        <v>521</v>
      </c>
      <c r="C784" s="666" t="s">
        <v>530</v>
      </c>
      <c r="D784" s="667" t="s">
        <v>3521</v>
      </c>
      <c r="E784" s="666" t="s">
        <v>536</v>
      </c>
      <c r="F784" s="667" t="s">
        <v>3523</v>
      </c>
      <c r="G784" s="666" t="s">
        <v>2584</v>
      </c>
      <c r="H784" s="666" t="s">
        <v>3093</v>
      </c>
      <c r="I784" s="666" t="s">
        <v>3093</v>
      </c>
      <c r="J784" s="666" t="s">
        <v>3094</v>
      </c>
      <c r="K784" s="666" t="s">
        <v>3095</v>
      </c>
      <c r="L784" s="668">
        <v>358.57000000000011</v>
      </c>
      <c r="M784" s="668">
        <v>1</v>
      </c>
      <c r="N784" s="669">
        <v>358.57000000000011</v>
      </c>
    </row>
    <row r="785" spans="1:14" ht="14.4" customHeight="1" x14ac:dyDescent="0.3">
      <c r="A785" s="664" t="s">
        <v>520</v>
      </c>
      <c r="B785" s="665" t="s">
        <v>521</v>
      </c>
      <c r="C785" s="666" t="s">
        <v>530</v>
      </c>
      <c r="D785" s="667" t="s">
        <v>3521</v>
      </c>
      <c r="E785" s="666" t="s">
        <v>536</v>
      </c>
      <c r="F785" s="667" t="s">
        <v>3523</v>
      </c>
      <c r="G785" s="666" t="s">
        <v>2584</v>
      </c>
      <c r="H785" s="666" t="s">
        <v>3096</v>
      </c>
      <c r="I785" s="666" t="s">
        <v>3096</v>
      </c>
      <c r="J785" s="666" t="s">
        <v>2931</v>
      </c>
      <c r="K785" s="666" t="s">
        <v>3097</v>
      </c>
      <c r="L785" s="668">
        <v>125.56999999999994</v>
      </c>
      <c r="M785" s="668">
        <v>3</v>
      </c>
      <c r="N785" s="669">
        <v>376.70999999999981</v>
      </c>
    </row>
    <row r="786" spans="1:14" ht="14.4" customHeight="1" x14ac:dyDescent="0.3">
      <c r="A786" s="664" t="s">
        <v>520</v>
      </c>
      <c r="B786" s="665" t="s">
        <v>521</v>
      </c>
      <c r="C786" s="666" t="s">
        <v>530</v>
      </c>
      <c r="D786" s="667" t="s">
        <v>3521</v>
      </c>
      <c r="E786" s="666" t="s">
        <v>536</v>
      </c>
      <c r="F786" s="667" t="s">
        <v>3523</v>
      </c>
      <c r="G786" s="666" t="s">
        <v>2584</v>
      </c>
      <c r="H786" s="666" t="s">
        <v>3098</v>
      </c>
      <c r="I786" s="666" t="s">
        <v>3099</v>
      </c>
      <c r="J786" s="666" t="s">
        <v>3100</v>
      </c>
      <c r="K786" s="666" t="s">
        <v>596</v>
      </c>
      <c r="L786" s="668">
        <v>115.70857142857146</v>
      </c>
      <c r="M786" s="668">
        <v>7</v>
      </c>
      <c r="N786" s="669">
        <v>809.96000000000026</v>
      </c>
    </row>
    <row r="787" spans="1:14" ht="14.4" customHeight="1" x14ac:dyDescent="0.3">
      <c r="A787" s="664" t="s">
        <v>520</v>
      </c>
      <c r="B787" s="665" t="s">
        <v>521</v>
      </c>
      <c r="C787" s="666" t="s">
        <v>530</v>
      </c>
      <c r="D787" s="667" t="s">
        <v>3521</v>
      </c>
      <c r="E787" s="666" t="s">
        <v>536</v>
      </c>
      <c r="F787" s="667" t="s">
        <v>3523</v>
      </c>
      <c r="G787" s="666" t="s">
        <v>2584</v>
      </c>
      <c r="H787" s="666" t="s">
        <v>3101</v>
      </c>
      <c r="I787" s="666" t="s">
        <v>3101</v>
      </c>
      <c r="J787" s="666" t="s">
        <v>2654</v>
      </c>
      <c r="K787" s="666" t="s">
        <v>3102</v>
      </c>
      <c r="L787" s="668">
        <v>175.82725141523392</v>
      </c>
      <c r="M787" s="668">
        <v>4</v>
      </c>
      <c r="N787" s="669">
        <v>703.30900566093567</v>
      </c>
    </row>
    <row r="788" spans="1:14" ht="14.4" customHeight="1" x14ac:dyDescent="0.3">
      <c r="A788" s="664" t="s">
        <v>520</v>
      </c>
      <c r="B788" s="665" t="s">
        <v>521</v>
      </c>
      <c r="C788" s="666" t="s">
        <v>530</v>
      </c>
      <c r="D788" s="667" t="s">
        <v>3521</v>
      </c>
      <c r="E788" s="666" t="s">
        <v>536</v>
      </c>
      <c r="F788" s="667" t="s">
        <v>3523</v>
      </c>
      <c r="G788" s="666" t="s">
        <v>2584</v>
      </c>
      <c r="H788" s="666" t="s">
        <v>3103</v>
      </c>
      <c r="I788" s="666" t="s">
        <v>3103</v>
      </c>
      <c r="J788" s="666" t="s">
        <v>3104</v>
      </c>
      <c r="K788" s="666" t="s">
        <v>3105</v>
      </c>
      <c r="L788" s="668">
        <v>63.109558797543094</v>
      </c>
      <c r="M788" s="668">
        <v>3</v>
      </c>
      <c r="N788" s="669">
        <v>189.32867639262929</v>
      </c>
    </row>
    <row r="789" spans="1:14" ht="14.4" customHeight="1" x14ac:dyDescent="0.3">
      <c r="A789" s="664" t="s">
        <v>520</v>
      </c>
      <c r="B789" s="665" t="s">
        <v>521</v>
      </c>
      <c r="C789" s="666" t="s">
        <v>530</v>
      </c>
      <c r="D789" s="667" t="s">
        <v>3521</v>
      </c>
      <c r="E789" s="666" t="s">
        <v>536</v>
      </c>
      <c r="F789" s="667" t="s">
        <v>3523</v>
      </c>
      <c r="G789" s="666" t="s">
        <v>2584</v>
      </c>
      <c r="H789" s="666" t="s">
        <v>3106</v>
      </c>
      <c r="I789" s="666" t="s">
        <v>3106</v>
      </c>
      <c r="J789" s="666" t="s">
        <v>3079</v>
      </c>
      <c r="K789" s="666" t="s">
        <v>3107</v>
      </c>
      <c r="L789" s="668">
        <v>79.827602584487892</v>
      </c>
      <c r="M789" s="668">
        <v>51</v>
      </c>
      <c r="N789" s="669">
        <v>4071.2077318088827</v>
      </c>
    </row>
    <row r="790" spans="1:14" ht="14.4" customHeight="1" x14ac:dyDescent="0.3">
      <c r="A790" s="664" t="s">
        <v>520</v>
      </c>
      <c r="B790" s="665" t="s">
        <v>521</v>
      </c>
      <c r="C790" s="666" t="s">
        <v>530</v>
      </c>
      <c r="D790" s="667" t="s">
        <v>3521</v>
      </c>
      <c r="E790" s="666" t="s">
        <v>536</v>
      </c>
      <c r="F790" s="667" t="s">
        <v>3523</v>
      </c>
      <c r="G790" s="666" t="s">
        <v>2584</v>
      </c>
      <c r="H790" s="666" t="s">
        <v>3108</v>
      </c>
      <c r="I790" s="666" t="s">
        <v>3108</v>
      </c>
      <c r="J790" s="666" t="s">
        <v>2856</v>
      </c>
      <c r="K790" s="666" t="s">
        <v>3109</v>
      </c>
      <c r="L790" s="668">
        <v>652.99</v>
      </c>
      <c r="M790" s="668">
        <v>1</v>
      </c>
      <c r="N790" s="669">
        <v>652.99</v>
      </c>
    </row>
    <row r="791" spans="1:14" ht="14.4" customHeight="1" x14ac:dyDescent="0.3">
      <c r="A791" s="664" t="s">
        <v>520</v>
      </c>
      <c r="B791" s="665" t="s">
        <v>521</v>
      </c>
      <c r="C791" s="666" t="s">
        <v>530</v>
      </c>
      <c r="D791" s="667" t="s">
        <v>3521</v>
      </c>
      <c r="E791" s="666" t="s">
        <v>536</v>
      </c>
      <c r="F791" s="667" t="s">
        <v>3523</v>
      </c>
      <c r="G791" s="666" t="s">
        <v>2584</v>
      </c>
      <c r="H791" s="666" t="s">
        <v>3110</v>
      </c>
      <c r="I791" s="666" t="s">
        <v>3110</v>
      </c>
      <c r="J791" s="666" t="s">
        <v>2651</v>
      </c>
      <c r="K791" s="666" t="s">
        <v>2876</v>
      </c>
      <c r="L791" s="668">
        <v>158.21999999999997</v>
      </c>
      <c r="M791" s="668">
        <v>1</v>
      </c>
      <c r="N791" s="669">
        <v>158.21999999999997</v>
      </c>
    </row>
    <row r="792" spans="1:14" ht="14.4" customHeight="1" x14ac:dyDescent="0.3">
      <c r="A792" s="664" t="s">
        <v>520</v>
      </c>
      <c r="B792" s="665" t="s">
        <v>521</v>
      </c>
      <c r="C792" s="666" t="s">
        <v>530</v>
      </c>
      <c r="D792" s="667" t="s">
        <v>3521</v>
      </c>
      <c r="E792" s="666" t="s">
        <v>536</v>
      </c>
      <c r="F792" s="667" t="s">
        <v>3523</v>
      </c>
      <c r="G792" s="666" t="s">
        <v>2584</v>
      </c>
      <c r="H792" s="666" t="s">
        <v>3111</v>
      </c>
      <c r="I792" s="666" t="s">
        <v>3111</v>
      </c>
      <c r="J792" s="666" t="s">
        <v>3112</v>
      </c>
      <c r="K792" s="666" t="s">
        <v>1016</v>
      </c>
      <c r="L792" s="668">
        <v>25.629999999999995</v>
      </c>
      <c r="M792" s="668">
        <v>1</v>
      </c>
      <c r="N792" s="669">
        <v>25.629999999999995</v>
      </c>
    </row>
    <row r="793" spans="1:14" ht="14.4" customHeight="1" x14ac:dyDescent="0.3">
      <c r="A793" s="664" t="s">
        <v>520</v>
      </c>
      <c r="B793" s="665" t="s">
        <v>521</v>
      </c>
      <c r="C793" s="666" t="s">
        <v>530</v>
      </c>
      <c r="D793" s="667" t="s">
        <v>3521</v>
      </c>
      <c r="E793" s="666" t="s">
        <v>536</v>
      </c>
      <c r="F793" s="667" t="s">
        <v>3523</v>
      </c>
      <c r="G793" s="666" t="s">
        <v>2584</v>
      </c>
      <c r="H793" s="666" t="s">
        <v>3113</v>
      </c>
      <c r="I793" s="666" t="s">
        <v>3113</v>
      </c>
      <c r="J793" s="666" t="s">
        <v>2676</v>
      </c>
      <c r="K793" s="666" t="s">
        <v>2677</v>
      </c>
      <c r="L793" s="668">
        <v>168.54</v>
      </c>
      <c r="M793" s="668">
        <v>1</v>
      </c>
      <c r="N793" s="669">
        <v>168.54</v>
      </c>
    </row>
    <row r="794" spans="1:14" ht="14.4" customHeight="1" x14ac:dyDescent="0.3">
      <c r="A794" s="664" t="s">
        <v>520</v>
      </c>
      <c r="B794" s="665" t="s">
        <v>521</v>
      </c>
      <c r="C794" s="666" t="s">
        <v>530</v>
      </c>
      <c r="D794" s="667" t="s">
        <v>3521</v>
      </c>
      <c r="E794" s="666" t="s">
        <v>3114</v>
      </c>
      <c r="F794" s="667" t="s">
        <v>3524</v>
      </c>
      <c r="G794" s="666"/>
      <c r="H794" s="666" t="s">
        <v>3115</v>
      </c>
      <c r="I794" s="666" t="s">
        <v>3115</v>
      </c>
      <c r="J794" s="666" t="s">
        <v>3116</v>
      </c>
      <c r="K794" s="666" t="s">
        <v>3117</v>
      </c>
      <c r="L794" s="668">
        <v>43.930068676275546</v>
      </c>
      <c r="M794" s="668">
        <v>35</v>
      </c>
      <c r="N794" s="669">
        <v>1537.552403669644</v>
      </c>
    </row>
    <row r="795" spans="1:14" ht="14.4" customHeight="1" x14ac:dyDescent="0.3">
      <c r="A795" s="664" t="s">
        <v>520</v>
      </c>
      <c r="B795" s="665" t="s">
        <v>521</v>
      </c>
      <c r="C795" s="666" t="s">
        <v>530</v>
      </c>
      <c r="D795" s="667" t="s">
        <v>3521</v>
      </c>
      <c r="E795" s="666" t="s">
        <v>3114</v>
      </c>
      <c r="F795" s="667" t="s">
        <v>3524</v>
      </c>
      <c r="G795" s="666"/>
      <c r="H795" s="666" t="s">
        <v>3118</v>
      </c>
      <c r="I795" s="666" t="s">
        <v>3118</v>
      </c>
      <c r="J795" s="666" t="s">
        <v>3119</v>
      </c>
      <c r="K795" s="666" t="s">
        <v>3120</v>
      </c>
      <c r="L795" s="668">
        <v>27.197884177979123</v>
      </c>
      <c r="M795" s="668">
        <v>84</v>
      </c>
      <c r="N795" s="669">
        <v>2284.6222709502463</v>
      </c>
    </row>
    <row r="796" spans="1:14" ht="14.4" customHeight="1" x14ac:dyDescent="0.3">
      <c r="A796" s="664" t="s">
        <v>520</v>
      </c>
      <c r="B796" s="665" t="s">
        <v>521</v>
      </c>
      <c r="C796" s="666" t="s">
        <v>530</v>
      </c>
      <c r="D796" s="667" t="s">
        <v>3521</v>
      </c>
      <c r="E796" s="666" t="s">
        <v>3114</v>
      </c>
      <c r="F796" s="667" t="s">
        <v>3524</v>
      </c>
      <c r="G796" s="666"/>
      <c r="H796" s="666" t="s">
        <v>3121</v>
      </c>
      <c r="I796" s="666" t="s">
        <v>3121</v>
      </c>
      <c r="J796" s="666" t="s">
        <v>3122</v>
      </c>
      <c r="K796" s="666" t="s">
        <v>3120</v>
      </c>
      <c r="L796" s="668">
        <v>27.196988132185368</v>
      </c>
      <c r="M796" s="668">
        <v>52</v>
      </c>
      <c r="N796" s="669">
        <v>1414.2433828736391</v>
      </c>
    </row>
    <row r="797" spans="1:14" ht="14.4" customHeight="1" x14ac:dyDescent="0.3">
      <c r="A797" s="664" t="s">
        <v>520</v>
      </c>
      <c r="B797" s="665" t="s">
        <v>521</v>
      </c>
      <c r="C797" s="666" t="s">
        <v>530</v>
      </c>
      <c r="D797" s="667" t="s">
        <v>3521</v>
      </c>
      <c r="E797" s="666" t="s">
        <v>3114</v>
      </c>
      <c r="F797" s="667" t="s">
        <v>3524</v>
      </c>
      <c r="G797" s="666"/>
      <c r="H797" s="666" t="s">
        <v>3123</v>
      </c>
      <c r="I797" s="666" t="s">
        <v>3123</v>
      </c>
      <c r="J797" s="666" t="s">
        <v>3124</v>
      </c>
      <c r="K797" s="666" t="s">
        <v>3120</v>
      </c>
      <c r="L797" s="668">
        <v>27.197393665307001</v>
      </c>
      <c r="M797" s="668">
        <v>27</v>
      </c>
      <c r="N797" s="669">
        <v>734.329628963289</v>
      </c>
    </row>
    <row r="798" spans="1:14" ht="14.4" customHeight="1" x14ac:dyDescent="0.3">
      <c r="A798" s="664" t="s">
        <v>520</v>
      </c>
      <c r="B798" s="665" t="s">
        <v>521</v>
      </c>
      <c r="C798" s="666" t="s">
        <v>530</v>
      </c>
      <c r="D798" s="667" t="s">
        <v>3521</v>
      </c>
      <c r="E798" s="666" t="s">
        <v>3114</v>
      </c>
      <c r="F798" s="667" t="s">
        <v>3524</v>
      </c>
      <c r="G798" s="666" t="s">
        <v>600</v>
      </c>
      <c r="H798" s="666" t="s">
        <v>3125</v>
      </c>
      <c r="I798" s="666" t="s">
        <v>1176</v>
      </c>
      <c r="J798" s="666" t="s">
        <v>3126</v>
      </c>
      <c r="K798" s="666"/>
      <c r="L798" s="668">
        <v>253.75997037664922</v>
      </c>
      <c r="M798" s="668">
        <v>46</v>
      </c>
      <c r="N798" s="669">
        <v>11672.958637325864</v>
      </c>
    </row>
    <row r="799" spans="1:14" ht="14.4" customHeight="1" x14ac:dyDescent="0.3">
      <c r="A799" s="664" t="s">
        <v>520</v>
      </c>
      <c r="B799" s="665" t="s">
        <v>521</v>
      </c>
      <c r="C799" s="666" t="s">
        <v>530</v>
      </c>
      <c r="D799" s="667" t="s">
        <v>3521</v>
      </c>
      <c r="E799" s="666" t="s">
        <v>3114</v>
      </c>
      <c r="F799" s="667" t="s">
        <v>3524</v>
      </c>
      <c r="G799" s="666" t="s">
        <v>600</v>
      </c>
      <c r="H799" s="666" t="s">
        <v>3127</v>
      </c>
      <c r="I799" s="666" t="s">
        <v>1176</v>
      </c>
      <c r="J799" s="666" t="s">
        <v>3128</v>
      </c>
      <c r="K799" s="666"/>
      <c r="L799" s="668">
        <v>221.69</v>
      </c>
      <c r="M799" s="668">
        <v>1</v>
      </c>
      <c r="N799" s="669">
        <v>221.69</v>
      </c>
    </row>
    <row r="800" spans="1:14" ht="14.4" customHeight="1" x14ac:dyDescent="0.3">
      <c r="A800" s="664" t="s">
        <v>520</v>
      </c>
      <c r="B800" s="665" t="s">
        <v>521</v>
      </c>
      <c r="C800" s="666" t="s">
        <v>530</v>
      </c>
      <c r="D800" s="667" t="s">
        <v>3521</v>
      </c>
      <c r="E800" s="666" t="s">
        <v>3114</v>
      </c>
      <c r="F800" s="667" t="s">
        <v>3524</v>
      </c>
      <c r="G800" s="666" t="s">
        <v>600</v>
      </c>
      <c r="H800" s="666" t="s">
        <v>3129</v>
      </c>
      <c r="I800" s="666" t="s">
        <v>1176</v>
      </c>
      <c r="J800" s="666" t="s">
        <v>3130</v>
      </c>
      <c r="K800" s="666"/>
      <c r="L800" s="668">
        <v>84.409996659108742</v>
      </c>
      <c r="M800" s="668">
        <v>177</v>
      </c>
      <c r="N800" s="669">
        <v>14940.569408662246</v>
      </c>
    </row>
    <row r="801" spans="1:14" ht="14.4" customHeight="1" x14ac:dyDescent="0.3">
      <c r="A801" s="664" t="s">
        <v>520</v>
      </c>
      <c r="B801" s="665" t="s">
        <v>521</v>
      </c>
      <c r="C801" s="666" t="s">
        <v>530</v>
      </c>
      <c r="D801" s="667" t="s">
        <v>3521</v>
      </c>
      <c r="E801" s="666" t="s">
        <v>3114</v>
      </c>
      <c r="F801" s="667" t="s">
        <v>3524</v>
      </c>
      <c r="G801" s="666" t="s">
        <v>600</v>
      </c>
      <c r="H801" s="666" t="s">
        <v>3131</v>
      </c>
      <c r="I801" s="666" t="s">
        <v>3131</v>
      </c>
      <c r="J801" s="666" t="s">
        <v>3132</v>
      </c>
      <c r="K801" s="666" t="s">
        <v>3120</v>
      </c>
      <c r="L801" s="668">
        <v>32.055986071541625</v>
      </c>
      <c r="M801" s="668">
        <v>64</v>
      </c>
      <c r="N801" s="669">
        <v>2051.583108578664</v>
      </c>
    </row>
    <row r="802" spans="1:14" ht="14.4" customHeight="1" x14ac:dyDescent="0.3">
      <c r="A802" s="664" t="s">
        <v>520</v>
      </c>
      <c r="B802" s="665" t="s">
        <v>521</v>
      </c>
      <c r="C802" s="666" t="s">
        <v>530</v>
      </c>
      <c r="D802" s="667" t="s">
        <v>3521</v>
      </c>
      <c r="E802" s="666" t="s">
        <v>3114</v>
      </c>
      <c r="F802" s="667" t="s">
        <v>3524</v>
      </c>
      <c r="G802" s="666" t="s">
        <v>600</v>
      </c>
      <c r="H802" s="666" t="s">
        <v>3133</v>
      </c>
      <c r="I802" s="666" t="s">
        <v>3133</v>
      </c>
      <c r="J802" s="666" t="s">
        <v>3134</v>
      </c>
      <c r="K802" s="666" t="s">
        <v>3120</v>
      </c>
      <c r="L802" s="668">
        <v>29.037524566936327</v>
      </c>
      <c r="M802" s="668">
        <v>36</v>
      </c>
      <c r="N802" s="669">
        <v>1045.3508844097078</v>
      </c>
    </row>
    <row r="803" spans="1:14" ht="14.4" customHeight="1" x14ac:dyDescent="0.3">
      <c r="A803" s="664" t="s">
        <v>520</v>
      </c>
      <c r="B803" s="665" t="s">
        <v>521</v>
      </c>
      <c r="C803" s="666" t="s">
        <v>530</v>
      </c>
      <c r="D803" s="667" t="s">
        <v>3521</v>
      </c>
      <c r="E803" s="666" t="s">
        <v>3114</v>
      </c>
      <c r="F803" s="667" t="s">
        <v>3524</v>
      </c>
      <c r="G803" s="666" t="s">
        <v>600</v>
      </c>
      <c r="H803" s="666" t="s">
        <v>3135</v>
      </c>
      <c r="I803" s="666" t="s">
        <v>3135</v>
      </c>
      <c r="J803" s="666" t="s">
        <v>3136</v>
      </c>
      <c r="K803" s="666" t="s">
        <v>3137</v>
      </c>
      <c r="L803" s="668">
        <v>1109.04</v>
      </c>
      <c r="M803" s="668">
        <v>3</v>
      </c>
      <c r="N803" s="669">
        <v>3327.12</v>
      </c>
    </row>
    <row r="804" spans="1:14" ht="14.4" customHeight="1" x14ac:dyDescent="0.3">
      <c r="A804" s="664" t="s">
        <v>520</v>
      </c>
      <c r="B804" s="665" t="s">
        <v>521</v>
      </c>
      <c r="C804" s="666" t="s">
        <v>530</v>
      </c>
      <c r="D804" s="667" t="s">
        <v>3521</v>
      </c>
      <c r="E804" s="666" t="s">
        <v>3114</v>
      </c>
      <c r="F804" s="667" t="s">
        <v>3524</v>
      </c>
      <c r="G804" s="666" t="s">
        <v>600</v>
      </c>
      <c r="H804" s="666" t="s">
        <v>3138</v>
      </c>
      <c r="I804" s="666" t="s">
        <v>3138</v>
      </c>
      <c r="J804" s="666" t="s">
        <v>3139</v>
      </c>
      <c r="K804" s="666" t="s">
        <v>3120</v>
      </c>
      <c r="L804" s="668">
        <v>33.349999999999994</v>
      </c>
      <c r="M804" s="668">
        <v>18</v>
      </c>
      <c r="N804" s="669">
        <v>600.29999999999995</v>
      </c>
    </row>
    <row r="805" spans="1:14" ht="14.4" customHeight="1" x14ac:dyDescent="0.3">
      <c r="A805" s="664" t="s">
        <v>520</v>
      </c>
      <c r="B805" s="665" t="s">
        <v>521</v>
      </c>
      <c r="C805" s="666" t="s">
        <v>530</v>
      </c>
      <c r="D805" s="667" t="s">
        <v>3521</v>
      </c>
      <c r="E805" s="666" t="s">
        <v>3114</v>
      </c>
      <c r="F805" s="667" t="s">
        <v>3524</v>
      </c>
      <c r="G805" s="666" t="s">
        <v>2584</v>
      </c>
      <c r="H805" s="666" t="s">
        <v>3140</v>
      </c>
      <c r="I805" s="666" t="s">
        <v>3141</v>
      </c>
      <c r="J805" s="666" t="s">
        <v>3142</v>
      </c>
      <c r="K805" s="666" t="s">
        <v>3120</v>
      </c>
      <c r="L805" s="668">
        <v>40.919799826711248</v>
      </c>
      <c r="M805" s="668">
        <v>89</v>
      </c>
      <c r="N805" s="669">
        <v>3641.8621845773014</v>
      </c>
    </row>
    <row r="806" spans="1:14" ht="14.4" customHeight="1" x14ac:dyDescent="0.3">
      <c r="A806" s="664" t="s">
        <v>520</v>
      </c>
      <c r="B806" s="665" t="s">
        <v>521</v>
      </c>
      <c r="C806" s="666" t="s">
        <v>530</v>
      </c>
      <c r="D806" s="667" t="s">
        <v>3521</v>
      </c>
      <c r="E806" s="666" t="s">
        <v>3114</v>
      </c>
      <c r="F806" s="667" t="s">
        <v>3524</v>
      </c>
      <c r="G806" s="666" t="s">
        <v>2584</v>
      </c>
      <c r="H806" s="666" t="s">
        <v>3143</v>
      </c>
      <c r="I806" s="666" t="s">
        <v>3144</v>
      </c>
      <c r="J806" s="666" t="s">
        <v>3145</v>
      </c>
      <c r="K806" s="666" t="s">
        <v>3120</v>
      </c>
      <c r="L806" s="668">
        <v>40.72509126025291</v>
      </c>
      <c r="M806" s="668">
        <v>173</v>
      </c>
      <c r="N806" s="669">
        <v>7045.4407880237532</v>
      </c>
    </row>
    <row r="807" spans="1:14" ht="14.4" customHeight="1" x14ac:dyDescent="0.3">
      <c r="A807" s="664" t="s">
        <v>520</v>
      </c>
      <c r="B807" s="665" t="s">
        <v>521</v>
      </c>
      <c r="C807" s="666" t="s">
        <v>530</v>
      </c>
      <c r="D807" s="667" t="s">
        <v>3521</v>
      </c>
      <c r="E807" s="666" t="s">
        <v>3114</v>
      </c>
      <c r="F807" s="667" t="s">
        <v>3524</v>
      </c>
      <c r="G807" s="666" t="s">
        <v>2584</v>
      </c>
      <c r="H807" s="666" t="s">
        <v>3146</v>
      </c>
      <c r="I807" s="666" t="s">
        <v>3147</v>
      </c>
      <c r="J807" s="666" t="s">
        <v>3148</v>
      </c>
      <c r="K807" s="666" t="s">
        <v>3120</v>
      </c>
      <c r="L807" s="668">
        <v>41.180146596310394</v>
      </c>
      <c r="M807" s="668">
        <v>119</v>
      </c>
      <c r="N807" s="669">
        <v>4900.4374449609368</v>
      </c>
    </row>
    <row r="808" spans="1:14" ht="14.4" customHeight="1" x14ac:dyDescent="0.3">
      <c r="A808" s="664" t="s">
        <v>520</v>
      </c>
      <c r="B808" s="665" t="s">
        <v>521</v>
      </c>
      <c r="C808" s="666" t="s">
        <v>530</v>
      </c>
      <c r="D808" s="667" t="s">
        <v>3521</v>
      </c>
      <c r="E808" s="666" t="s">
        <v>3114</v>
      </c>
      <c r="F808" s="667" t="s">
        <v>3524</v>
      </c>
      <c r="G808" s="666" t="s">
        <v>2584</v>
      </c>
      <c r="H808" s="666" t="s">
        <v>3149</v>
      </c>
      <c r="I808" s="666" t="s">
        <v>3150</v>
      </c>
      <c r="J808" s="666" t="s">
        <v>3151</v>
      </c>
      <c r="K808" s="666" t="s">
        <v>3120</v>
      </c>
      <c r="L808" s="668">
        <v>41.180000000000014</v>
      </c>
      <c r="M808" s="668">
        <v>299</v>
      </c>
      <c r="N808" s="669">
        <v>12312.820000000003</v>
      </c>
    </row>
    <row r="809" spans="1:14" ht="14.4" customHeight="1" x14ac:dyDescent="0.3">
      <c r="A809" s="664" t="s">
        <v>520</v>
      </c>
      <c r="B809" s="665" t="s">
        <v>521</v>
      </c>
      <c r="C809" s="666" t="s">
        <v>530</v>
      </c>
      <c r="D809" s="667" t="s">
        <v>3521</v>
      </c>
      <c r="E809" s="666" t="s">
        <v>3114</v>
      </c>
      <c r="F809" s="667" t="s">
        <v>3524</v>
      </c>
      <c r="G809" s="666" t="s">
        <v>2584</v>
      </c>
      <c r="H809" s="666" t="s">
        <v>3152</v>
      </c>
      <c r="I809" s="666" t="s">
        <v>3153</v>
      </c>
      <c r="J809" s="666" t="s">
        <v>3154</v>
      </c>
      <c r="K809" s="666" t="s">
        <v>3120</v>
      </c>
      <c r="L809" s="668">
        <v>41.180000947167386</v>
      </c>
      <c r="M809" s="668">
        <v>84</v>
      </c>
      <c r="N809" s="669">
        <v>3459.1200795620603</v>
      </c>
    </row>
    <row r="810" spans="1:14" ht="14.4" customHeight="1" x14ac:dyDescent="0.3">
      <c r="A810" s="664" t="s">
        <v>520</v>
      </c>
      <c r="B810" s="665" t="s">
        <v>521</v>
      </c>
      <c r="C810" s="666" t="s">
        <v>530</v>
      </c>
      <c r="D810" s="667" t="s">
        <v>3521</v>
      </c>
      <c r="E810" s="666" t="s">
        <v>3114</v>
      </c>
      <c r="F810" s="667" t="s">
        <v>3524</v>
      </c>
      <c r="G810" s="666" t="s">
        <v>2584</v>
      </c>
      <c r="H810" s="666" t="s">
        <v>3155</v>
      </c>
      <c r="I810" s="666" t="s">
        <v>3155</v>
      </c>
      <c r="J810" s="666" t="s">
        <v>3156</v>
      </c>
      <c r="K810" s="666" t="s">
        <v>3157</v>
      </c>
      <c r="L810" s="668">
        <v>253.76</v>
      </c>
      <c r="M810" s="668">
        <v>10</v>
      </c>
      <c r="N810" s="669">
        <v>2537.6</v>
      </c>
    </row>
    <row r="811" spans="1:14" ht="14.4" customHeight="1" x14ac:dyDescent="0.3">
      <c r="A811" s="664" t="s">
        <v>520</v>
      </c>
      <c r="B811" s="665" t="s">
        <v>521</v>
      </c>
      <c r="C811" s="666" t="s">
        <v>530</v>
      </c>
      <c r="D811" s="667" t="s">
        <v>3521</v>
      </c>
      <c r="E811" s="666" t="s">
        <v>3114</v>
      </c>
      <c r="F811" s="667" t="s">
        <v>3524</v>
      </c>
      <c r="G811" s="666" t="s">
        <v>2584</v>
      </c>
      <c r="H811" s="666" t="s">
        <v>3158</v>
      </c>
      <c r="I811" s="666" t="s">
        <v>3159</v>
      </c>
      <c r="J811" s="666" t="s">
        <v>3160</v>
      </c>
      <c r="K811" s="666" t="s">
        <v>3161</v>
      </c>
      <c r="L811" s="668">
        <v>156.48993253319952</v>
      </c>
      <c r="M811" s="668">
        <v>162</v>
      </c>
      <c r="N811" s="669">
        <v>25351.369070378321</v>
      </c>
    </row>
    <row r="812" spans="1:14" ht="14.4" customHeight="1" x14ac:dyDescent="0.3">
      <c r="A812" s="664" t="s">
        <v>520</v>
      </c>
      <c r="B812" s="665" t="s">
        <v>521</v>
      </c>
      <c r="C812" s="666" t="s">
        <v>530</v>
      </c>
      <c r="D812" s="667" t="s">
        <v>3521</v>
      </c>
      <c r="E812" s="666" t="s">
        <v>3114</v>
      </c>
      <c r="F812" s="667" t="s">
        <v>3524</v>
      </c>
      <c r="G812" s="666" t="s">
        <v>2584</v>
      </c>
      <c r="H812" s="666" t="s">
        <v>3162</v>
      </c>
      <c r="I812" s="666" t="s">
        <v>3163</v>
      </c>
      <c r="J812" s="666" t="s">
        <v>3164</v>
      </c>
      <c r="K812" s="666" t="s">
        <v>3165</v>
      </c>
      <c r="L812" s="668">
        <v>198.88998943359877</v>
      </c>
      <c r="M812" s="668">
        <v>13</v>
      </c>
      <c r="N812" s="669">
        <v>2585.5698626367839</v>
      </c>
    </row>
    <row r="813" spans="1:14" ht="14.4" customHeight="1" x14ac:dyDescent="0.3">
      <c r="A813" s="664" t="s">
        <v>520</v>
      </c>
      <c r="B813" s="665" t="s">
        <v>521</v>
      </c>
      <c r="C813" s="666" t="s">
        <v>530</v>
      </c>
      <c r="D813" s="667" t="s">
        <v>3521</v>
      </c>
      <c r="E813" s="666" t="s">
        <v>3114</v>
      </c>
      <c r="F813" s="667" t="s">
        <v>3524</v>
      </c>
      <c r="G813" s="666" t="s">
        <v>2584</v>
      </c>
      <c r="H813" s="666" t="s">
        <v>3166</v>
      </c>
      <c r="I813" s="666" t="s">
        <v>3166</v>
      </c>
      <c r="J813" s="666" t="s">
        <v>3136</v>
      </c>
      <c r="K813" s="666" t="s">
        <v>3157</v>
      </c>
      <c r="L813" s="668">
        <v>138.63</v>
      </c>
      <c r="M813" s="668">
        <v>60</v>
      </c>
      <c r="N813" s="669">
        <v>8317.7999999999993</v>
      </c>
    </row>
    <row r="814" spans="1:14" ht="14.4" customHeight="1" x14ac:dyDescent="0.3">
      <c r="A814" s="664" t="s">
        <v>520</v>
      </c>
      <c r="B814" s="665" t="s">
        <v>521</v>
      </c>
      <c r="C814" s="666" t="s">
        <v>530</v>
      </c>
      <c r="D814" s="667" t="s">
        <v>3521</v>
      </c>
      <c r="E814" s="666" t="s">
        <v>3114</v>
      </c>
      <c r="F814" s="667" t="s">
        <v>3524</v>
      </c>
      <c r="G814" s="666" t="s">
        <v>2584</v>
      </c>
      <c r="H814" s="666" t="s">
        <v>3167</v>
      </c>
      <c r="I814" s="666" t="s">
        <v>3168</v>
      </c>
      <c r="J814" s="666" t="s">
        <v>3169</v>
      </c>
      <c r="K814" s="666" t="s">
        <v>3170</v>
      </c>
      <c r="L814" s="668">
        <v>164.43</v>
      </c>
      <c r="M814" s="668">
        <v>75</v>
      </c>
      <c r="N814" s="669">
        <v>12332.25</v>
      </c>
    </row>
    <row r="815" spans="1:14" ht="14.4" customHeight="1" x14ac:dyDescent="0.3">
      <c r="A815" s="664" t="s">
        <v>520</v>
      </c>
      <c r="B815" s="665" t="s">
        <v>521</v>
      </c>
      <c r="C815" s="666" t="s">
        <v>530</v>
      </c>
      <c r="D815" s="667" t="s">
        <v>3521</v>
      </c>
      <c r="E815" s="666" t="s">
        <v>3114</v>
      </c>
      <c r="F815" s="667" t="s">
        <v>3524</v>
      </c>
      <c r="G815" s="666" t="s">
        <v>2584</v>
      </c>
      <c r="H815" s="666" t="s">
        <v>3171</v>
      </c>
      <c r="I815" s="666" t="s">
        <v>3171</v>
      </c>
      <c r="J815" s="666" t="s">
        <v>3172</v>
      </c>
      <c r="K815" s="666" t="s">
        <v>3173</v>
      </c>
      <c r="L815" s="668">
        <v>111.9501526863048</v>
      </c>
      <c r="M815" s="668">
        <v>31</v>
      </c>
      <c r="N815" s="669">
        <v>3470.4547332754491</v>
      </c>
    </row>
    <row r="816" spans="1:14" ht="14.4" customHeight="1" x14ac:dyDescent="0.3">
      <c r="A816" s="664" t="s">
        <v>520</v>
      </c>
      <c r="B816" s="665" t="s">
        <v>521</v>
      </c>
      <c r="C816" s="666" t="s">
        <v>530</v>
      </c>
      <c r="D816" s="667" t="s">
        <v>3521</v>
      </c>
      <c r="E816" s="666" t="s">
        <v>3114</v>
      </c>
      <c r="F816" s="667" t="s">
        <v>3524</v>
      </c>
      <c r="G816" s="666" t="s">
        <v>2584</v>
      </c>
      <c r="H816" s="666" t="s">
        <v>3174</v>
      </c>
      <c r="I816" s="666" t="s">
        <v>3174</v>
      </c>
      <c r="J816" s="666" t="s">
        <v>3175</v>
      </c>
      <c r="K816" s="666" t="s">
        <v>3173</v>
      </c>
      <c r="L816" s="668">
        <v>111.94998065780612</v>
      </c>
      <c r="M816" s="668">
        <v>68</v>
      </c>
      <c r="N816" s="669">
        <v>7612.5986847308159</v>
      </c>
    </row>
    <row r="817" spans="1:14" ht="14.4" customHeight="1" x14ac:dyDescent="0.3">
      <c r="A817" s="664" t="s">
        <v>520</v>
      </c>
      <c r="B817" s="665" t="s">
        <v>521</v>
      </c>
      <c r="C817" s="666" t="s">
        <v>530</v>
      </c>
      <c r="D817" s="667" t="s">
        <v>3521</v>
      </c>
      <c r="E817" s="666" t="s">
        <v>3114</v>
      </c>
      <c r="F817" s="667" t="s">
        <v>3524</v>
      </c>
      <c r="G817" s="666" t="s">
        <v>2584</v>
      </c>
      <c r="H817" s="666" t="s">
        <v>3176</v>
      </c>
      <c r="I817" s="666" t="s">
        <v>3177</v>
      </c>
      <c r="J817" s="666" t="s">
        <v>3178</v>
      </c>
      <c r="K817" s="666" t="s">
        <v>3179</v>
      </c>
      <c r="L817" s="668">
        <v>111.94993541297661</v>
      </c>
      <c r="M817" s="668">
        <v>22</v>
      </c>
      <c r="N817" s="669">
        <v>2462.8985790854854</v>
      </c>
    </row>
    <row r="818" spans="1:14" ht="14.4" customHeight="1" x14ac:dyDescent="0.3">
      <c r="A818" s="664" t="s">
        <v>520</v>
      </c>
      <c r="B818" s="665" t="s">
        <v>521</v>
      </c>
      <c r="C818" s="666" t="s">
        <v>530</v>
      </c>
      <c r="D818" s="667" t="s">
        <v>3521</v>
      </c>
      <c r="E818" s="666" t="s">
        <v>3114</v>
      </c>
      <c r="F818" s="667" t="s">
        <v>3524</v>
      </c>
      <c r="G818" s="666" t="s">
        <v>2584</v>
      </c>
      <c r="H818" s="666" t="s">
        <v>3180</v>
      </c>
      <c r="I818" s="666" t="s">
        <v>3181</v>
      </c>
      <c r="J818" s="666" t="s">
        <v>3182</v>
      </c>
      <c r="K818" s="666" t="s">
        <v>3183</v>
      </c>
      <c r="L818" s="668">
        <v>135.60000000000005</v>
      </c>
      <c r="M818" s="668">
        <v>1</v>
      </c>
      <c r="N818" s="669">
        <v>135.60000000000005</v>
      </c>
    </row>
    <row r="819" spans="1:14" ht="14.4" customHeight="1" x14ac:dyDescent="0.3">
      <c r="A819" s="664" t="s">
        <v>520</v>
      </c>
      <c r="B819" s="665" t="s">
        <v>521</v>
      </c>
      <c r="C819" s="666" t="s">
        <v>530</v>
      </c>
      <c r="D819" s="667" t="s">
        <v>3521</v>
      </c>
      <c r="E819" s="666" t="s">
        <v>3114</v>
      </c>
      <c r="F819" s="667" t="s">
        <v>3524</v>
      </c>
      <c r="G819" s="666" t="s">
        <v>2584</v>
      </c>
      <c r="H819" s="666" t="s">
        <v>3184</v>
      </c>
      <c r="I819" s="666" t="s">
        <v>3185</v>
      </c>
      <c r="J819" s="666" t="s">
        <v>3186</v>
      </c>
      <c r="K819" s="666" t="s">
        <v>3183</v>
      </c>
      <c r="L819" s="668">
        <v>135.6</v>
      </c>
      <c r="M819" s="668">
        <v>8</v>
      </c>
      <c r="N819" s="669">
        <v>1084.8</v>
      </c>
    </row>
    <row r="820" spans="1:14" ht="14.4" customHeight="1" x14ac:dyDescent="0.3">
      <c r="A820" s="664" t="s">
        <v>520</v>
      </c>
      <c r="B820" s="665" t="s">
        <v>521</v>
      </c>
      <c r="C820" s="666" t="s">
        <v>530</v>
      </c>
      <c r="D820" s="667" t="s">
        <v>3521</v>
      </c>
      <c r="E820" s="666" t="s">
        <v>3114</v>
      </c>
      <c r="F820" s="667" t="s">
        <v>3524</v>
      </c>
      <c r="G820" s="666" t="s">
        <v>2584</v>
      </c>
      <c r="H820" s="666" t="s">
        <v>3187</v>
      </c>
      <c r="I820" s="666" t="s">
        <v>3188</v>
      </c>
      <c r="J820" s="666" t="s">
        <v>3189</v>
      </c>
      <c r="K820" s="666" t="s">
        <v>3183</v>
      </c>
      <c r="L820" s="668">
        <v>135.6</v>
      </c>
      <c r="M820" s="668">
        <v>4</v>
      </c>
      <c r="N820" s="669">
        <v>542.4</v>
      </c>
    </row>
    <row r="821" spans="1:14" ht="14.4" customHeight="1" x14ac:dyDescent="0.3">
      <c r="A821" s="664" t="s">
        <v>520</v>
      </c>
      <c r="B821" s="665" t="s">
        <v>521</v>
      </c>
      <c r="C821" s="666" t="s">
        <v>530</v>
      </c>
      <c r="D821" s="667" t="s">
        <v>3521</v>
      </c>
      <c r="E821" s="666" t="s">
        <v>3114</v>
      </c>
      <c r="F821" s="667" t="s">
        <v>3524</v>
      </c>
      <c r="G821" s="666" t="s">
        <v>2584</v>
      </c>
      <c r="H821" s="666" t="s">
        <v>3190</v>
      </c>
      <c r="I821" s="666" t="s">
        <v>3191</v>
      </c>
      <c r="J821" s="666" t="s">
        <v>3192</v>
      </c>
      <c r="K821" s="666" t="s">
        <v>3173</v>
      </c>
      <c r="L821" s="668">
        <v>111.94993406201823</v>
      </c>
      <c r="M821" s="668">
        <v>10</v>
      </c>
      <c r="N821" s="669">
        <v>1119.4993406201822</v>
      </c>
    </row>
    <row r="822" spans="1:14" ht="14.4" customHeight="1" x14ac:dyDescent="0.3">
      <c r="A822" s="664" t="s">
        <v>520</v>
      </c>
      <c r="B822" s="665" t="s">
        <v>521</v>
      </c>
      <c r="C822" s="666" t="s">
        <v>530</v>
      </c>
      <c r="D822" s="667" t="s">
        <v>3521</v>
      </c>
      <c r="E822" s="666" t="s">
        <v>3114</v>
      </c>
      <c r="F822" s="667" t="s">
        <v>3524</v>
      </c>
      <c r="G822" s="666" t="s">
        <v>2584</v>
      </c>
      <c r="H822" s="666" t="s">
        <v>3193</v>
      </c>
      <c r="I822" s="666" t="s">
        <v>3193</v>
      </c>
      <c r="J822" s="666" t="s">
        <v>3156</v>
      </c>
      <c r="K822" s="666" t="s">
        <v>3194</v>
      </c>
      <c r="L822" s="668">
        <v>278.52</v>
      </c>
      <c r="M822" s="668">
        <v>1</v>
      </c>
      <c r="N822" s="669">
        <v>278.52</v>
      </c>
    </row>
    <row r="823" spans="1:14" ht="14.4" customHeight="1" x14ac:dyDescent="0.3">
      <c r="A823" s="664" t="s">
        <v>520</v>
      </c>
      <c r="B823" s="665" t="s">
        <v>521</v>
      </c>
      <c r="C823" s="666" t="s">
        <v>530</v>
      </c>
      <c r="D823" s="667" t="s">
        <v>3521</v>
      </c>
      <c r="E823" s="666" t="s">
        <v>3114</v>
      </c>
      <c r="F823" s="667" t="s">
        <v>3524</v>
      </c>
      <c r="G823" s="666" t="s">
        <v>2584</v>
      </c>
      <c r="H823" s="666" t="s">
        <v>3195</v>
      </c>
      <c r="I823" s="666" t="s">
        <v>3195</v>
      </c>
      <c r="J823" s="666" t="s">
        <v>3196</v>
      </c>
      <c r="K823" s="666" t="s">
        <v>3197</v>
      </c>
      <c r="L823" s="668">
        <v>163.66983877268223</v>
      </c>
      <c r="M823" s="668">
        <v>72</v>
      </c>
      <c r="N823" s="669">
        <v>11784.22839163312</v>
      </c>
    </row>
    <row r="824" spans="1:14" ht="14.4" customHeight="1" x14ac:dyDescent="0.3">
      <c r="A824" s="664" t="s">
        <v>520</v>
      </c>
      <c r="B824" s="665" t="s">
        <v>521</v>
      </c>
      <c r="C824" s="666" t="s">
        <v>530</v>
      </c>
      <c r="D824" s="667" t="s">
        <v>3521</v>
      </c>
      <c r="E824" s="666" t="s">
        <v>3114</v>
      </c>
      <c r="F824" s="667" t="s">
        <v>3524</v>
      </c>
      <c r="G824" s="666" t="s">
        <v>2584</v>
      </c>
      <c r="H824" s="666" t="s">
        <v>3198</v>
      </c>
      <c r="I824" s="666" t="s">
        <v>3198</v>
      </c>
      <c r="J824" s="666" t="s">
        <v>3199</v>
      </c>
      <c r="K824" s="666" t="s">
        <v>3197</v>
      </c>
      <c r="L824" s="668">
        <v>122.69000000000001</v>
      </c>
      <c r="M824" s="668">
        <v>22</v>
      </c>
      <c r="N824" s="669">
        <v>2699.1800000000003</v>
      </c>
    </row>
    <row r="825" spans="1:14" ht="14.4" customHeight="1" x14ac:dyDescent="0.3">
      <c r="A825" s="664" t="s">
        <v>520</v>
      </c>
      <c r="B825" s="665" t="s">
        <v>521</v>
      </c>
      <c r="C825" s="666" t="s">
        <v>530</v>
      </c>
      <c r="D825" s="667" t="s">
        <v>3521</v>
      </c>
      <c r="E825" s="666" t="s">
        <v>3114</v>
      </c>
      <c r="F825" s="667" t="s">
        <v>3524</v>
      </c>
      <c r="G825" s="666" t="s">
        <v>2584</v>
      </c>
      <c r="H825" s="666" t="s">
        <v>3200</v>
      </c>
      <c r="I825" s="666" t="s">
        <v>3200</v>
      </c>
      <c r="J825" s="666" t="s">
        <v>3201</v>
      </c>
      <c r="K825" s="666" t="s">
        <v>3197</v>
      </c>
      <c r="L825" s="668">
        <v>122.68998108396485</v>
      </c>
      <c r="M825" s="668">
        <v>26</v>
      </c>
      <c r="N825" s="669">
        <v>3189.9395081830862</v>
      </c>
    </row>
    <row r="826" spans="1:14" ht="14.4" customHeight="1" x14ac:dyDescent="0.3">
      <c r="A826" s="664" t="s">
        <v>520</v>
      </c>
      <c r="B826" s="665" t="s">
        <v>521</v>
      </c>
      <c r="C826" s="666" t="s">
        <v>530</v>
      </c>
      <c r="D826" s="667" t="s">
        <v>3521</v>
      </c>
      <c r="E826" s="666" t="s">
        <v>3114</v>
      </c>
      <c r="F826" s="667" t="s">
        <v>3524</v>
      </c>
      <c r="G826" s="666" t="s">
        <v>2584</v>
      </c>
      <c r="H826" s="666" t="s">
        <v>3202</v>
      </c>
      <c r="I826" s="666" t="s">
        <v>3202</v>
      </c>
      <c r="J826" s="666" t="s">
        <v>3203</v>
      </c>
      <c r="K826" s="666" t="s">
        <v>3197</v>
      </c>
      <c r="L826" s="668">
        <v>135.41999999999999</v>
      </c>
      <c r="M826" s="668">
        <v>3</v>
      </c>
      <c r="N826" s="669">
        <v>406.25999999999993</v>
      </c>
    </row>
    <row r="827" spans="1:14" ht="14.4" customHeight="1" x14ac:dyDescent="0.3">
      <c r="A827" s="664" t="s">
        <v>520</v>
      </c>
      <c r="B827" s="665" t="s">
        <v>521</v>
      </c>
      <c r="C827" s="666" t="s">
        <v>530</v>
      </c>
      <c r="D827" s="667" t="s">
        <v>3521</v>
      </c>
      <c r="E827" s="666" t="s">
        <v>3114</v>
      </c>
      <c r="F827" s="667" t="s">
        <v>3524</v>
      </c>
      <c r="G827" s="666" t="s">
        <v>2584</v>
      </c>
      <c r="H827" s="666" t="s">
        <v>3204</v>
      </c>
      <c r="I827" s="666" t="s">
        <v>3204</v>
      </c>
      <c r="J827" s="666" t="s">
        <v>3205</v>
      </c>
      <c r="K827" s="666" t="s">
        <v>3206</v>
      </c>
      <c r="L827" s="668">
        <v>179.260007259795</v>
      </c>
      <c r="M827" s="668">
        <v>49</v>
      </c>
      <c r="N827" s="669">
        <v>8783.7403557299549</v>
      </c>
    </row>
    <row r="828" spans="1:14" ht="14.4" customHeight="1" x14ac:dyDescent="0.3">
      <c r="A828" s="664" t="s">
        <v>520</v>
      </c>
      <c r="B828" s="665" t="s">
        <v>521</v>
      </c>
      <c r="C828" s="666" t="s">
        <v>530</v>
      </c>
      <c r="D828" s="667" t="s">
        <v>3521</v>
      </c>
      <c r="E828" s="666" t="s">
        <v>3114</v>
      </c>
      <c r="F828" s="667" t="s">
        <v>3524</v>
      </c>
      <c r="G828" s="666" t="s">
        <v>2584</v>
      </c>
      <c r="H828" s="666" t="s">
        <v>3207</v>
      </c>
      <c r="I828" s="666" t="s">
        <v>3207</v>
      </c>
      <c r="J828" s="666" t="s">
        <v>3208</v>
      </c>
      <c r="K828" s="666" t="s">
        <v>3197</v>
      </c>
      <c r="L828" s="668">
        <v>129.96998566156924</v>
      </c>
      <c r="M828" s="668">
        <v>13</v>
      </c>
      <c r="N828" s="669">
        <v>1689.6098136004</v>
      </c>
    </row>
    <row r="829" spans="1:14" ht="14.4" customHeight="1" x14ac:dyDescent="0.3">
      <c r="A829" s="664" t="s">
        <v>520</v>
      </c>
      <c r="B829" s="665" t="s">
        <v>521</v>
      </c>
      <c r="C829" s="666" t="s">
        <v>530</v>
      </c>
      <c r="D829" s="667" t="s">
        <v>3521</v>
      </c>
      <c r="E829" s="666" t="s">
        <v>3114</v>
      </c>
      <c r="F829" s="667" t="s">
        <v>3524</v>
      </c>
      <c r="G829" s="666" t="s">
        <v>2584</v>
      </c>
      <c r="H829" s="666" t="s">
        <v>3209</v>
      </c>
      <c r="I829" s="666" t="s">
        <v>3209</v>
      </c>
      <c r="J829" s="666" t="s">
        <v>3210</v>
      </c>
      <c r="K829" s="666" t="s">
        <v>3197</v>
      </c>
      <c r="L829" s="668">
        <v>145.49976652060724</v>
      </c>
      <c r="M829" s="668">
        <v>16</v>
      </c>
      <c r="N829" s="669">
        <v>2327.9962643297158</v>
      </c>
    </row>
    <row r="830" spans="1:14" ht="14.4" customHeight="1" x14ac:dyDescent="0.3">
      <c r="A830" s="664" t="s">
        <v>520</v>
      </c>
      <c r="B830" s="665" t="s">
        <v>521</v>
      </c>
      <c r="C830" s="666" t="s">
        <v>530</v>
      </c>
      <c r="D830" s="667" t="s">
        <v>3521</v>
      </c>
      <c r="E830" s="666" t="s">
        <v>3114</v>
      </c>
      <c r="F830" s="667" t="s">
        <v>3524</v>
      </c>
      <c r="G830" s="666" t="s">
        <v>2584</v>
      </c>
      <c r="H830" s="666" t="s">
        <v>3211</v>
      </c>
      <c r="I830" s="666" t="s">
        <v>3211</v>
      </c>
      <c r="J830" s="666" t="s">
        <v>3212</v>
      </c>
      <c r="K830" s="666" t="s">
        <v>3197</v>
      </c>
      <c r="L830" s="668">
        <v>145.49999999999997</v>
      </c>
      <c r="M830" s="668">
        <v>2</v>
      </c>
      <c r="N830" s="669">
        <v>290.99999999999994</v>
      </c>
    </row>
    <row r="831" spans="1:14" ht="14.4" customHeight="1" x14ac:dyDescent="0.3">
      <c r="A831" s="664" t="s">
        <v>520</v>
      </c>
      <c r="B831" s="665" t="s">
        <v>521</v>
      </c>
      <c r="C831" s="666" t="s">
        <v>530</v>
      </c>
      <c r="D831" s="667" t="s">
        <v>3521</v>
      </c>
      <c r="E831" s="666" t="s">
        <v>3114</v>
      </c>
      <c r="F831" s="667" t="s">
        <v>3524</v>
      </c>
      <c r="G831" s="666" t="s">
        <v>2584</v>
      </c>
      <c r="H831" s="666" t="s">
        <v>3213</v>
      </c>
      <c r="I831" s="666" t="s">
        <v>3213</v>
      </c>
      <c r="J831" s="666" t="s">
        <v>3214</v>
      </c>
      <c r="K831" s="666" t="s">
        <v>3197</v>
      </c>
      <c r="L831" s="668">
        <v>129.97</v>
      </c>
      <c r="M831" s="668">
        <v>4</v>
      </c>
      <c r="N831" s="669">
        <v>519.88</v>
      </c>
    </row>
    <row r="832" spans="1:14" ht="14.4" customHeight="1" x14ac:dyDescent="0.3">
      <c r="A832" s="664" t="s">
        <v>520</v>
      </c>
      <c r="B832" s="665" t="s">
        <v>521</v>
      </c>
      <c r="C832" s="666" t="s">
        <v>530</v>
      </c>
      <c r="D832" s="667" t="s">
        <v>3521</v>
      </c>
      <c r="E832" s="666" t="s">
        <v>3114</v>
      </c>
      <c r="F832" s="667" t="s">
        <v>3524</v>
      </c>
      <c r="G832" s="666" t="s">
        <v>2584</v>
      </c>
      <c r="H832" s="666" t="s">
        <v>3215</v>
      </c>
      <c r="I832" s="666" t="s">
        <v>3215</v>
      </c>
      <c r="J832" s="666" t="s">
        <v>3216</v>
      </c>
      <c r="K832" s="666" t="s">
        <v>3197</v>
      </c>
      <c r="L832" s="668">
        <v>129.97036946151073</v>
      </c>
      <c r="M832" s="668">
        <v>8</v>
      </c>
      <c r="N832" s="669">
        <v>1039.7629556920858</v>
      </c>
    </row>
    <row r="833" spans="1:14" ht="14.4" customHeight="1" x14ac:dyDescent="0.3">
      <c r="A833" s="664" t="s">
        <v>520</v>
      </c>
      <c r="B833" s="665" t="s">
        <v>521</v>
      </c>
      <c r="C833" s="666" t="s">
        <v>530</v>
      </c>
      <c r="D833" s="667" t="s">
        <v>3521</v>
      </c>
      <c r="E833" s="666" t="s">
        <v>3114</v>
      </c>
      <c r="F833" s="667" t="s">
        <v>3524</v>
      </c>
      <c r="G833" s="666" t="s">
        <v>2584</v>
      </c>
      <c r="H833" s="666" t="s">
        <v>3217</v>
      </c>
      <c r="I833" s="666" t="s">
        <v>3217</v>
      </c>
      <c r="J833" s="666" t="s">
        <v>3218</v>
      </c>
      <c r="K833" s="666" t="s">
        <v>3183</v>
      </c>
      <c r="L833" s="668">
        <v>135.59867123357887</v>
      </c>
      <c r="M833" s="668">
        <v>2</v>
      </c>
      <c r="N833" s="669">
        <v>271.19734246715774</v>
      </c>
    </row>
    <row r="834" spans="1:14" ht="14.4" customHeight="1" x14ac:dyDescent="0.3">
      <c r="A834" s="664" t="s">
        <v>520</v>
      </c>
      <c r="B834" s="665" t="s">
        <v>521</v>
      </c>
      <c r="C834" s="666" t="s">
        <v>530</v>
      </c>
      <c r="D834" s="667" t="s">
        <v>3521</v>
      </c>
      <c r="E834" s="666" t="s">
        <v>3114</v>
      </c>
      <c r="F834" s="667" t="s">
        <v>3524</v>
      </c>
      <c r="G834" s="666" t="s">
        <v>2584</v>
      </c>
      <c r="H834" s="666" t="s">
        <v>3219</v>
      </c>
      <c r="I834" s="666" t="s">
        <v>3219</v>
      </c>
      <c r="J834" s="666" t="s">
        <v>3220</v>
      </c>
      <c r="K834" s="666" t="s">
        <v>3197</v>
      </c>
      <c r="L834" s="668">
        <v>143.0025</v>
      </c>
      <c r="M834" s="668">
        <v>2</v>
      </c>
      <c r="N834" s="669">
        <v>286.005</v>
      </c>
    </row>
    <row r="835" spans="1:14" ht="14.4" customHeight="1" x14ac:dyDescent="0.3">
      <c r="A835" s="664" t="s">
        <v>520</v>
      </c>
      <c r="B835" s="665" t="s">
        <v>521</v>
      </c>
      <c r="C835" s="666" t="s">
        <v>530</v>
      </c>
      <c r="D835" s="667" t="s">
        <v>3521</v>
      </c>
      <c r="E835" s="666" t="s">
        <v>3114</v>
      </c>
      <c r="F835" s="667" t="s">
        <v>3524</v>
      </c>
      <c r="G835" s="666" t="s">
        <v>2584</v>
      </c>
      <c r="H835" s="666" t="s">
        <v>3221</v>
      </c>
      <c r="I835" s="666" t="s">
        <v>3221</v>
      </c>
      <c r="J835" s="666" t="s">
        <v>3222</v>
      </c>
      <c r="K835" s="666" t="s">
        <v>3197</v>
      </c>
      <c r="L835" s="668">
        <v>143.0025</v>
      </c>
      <c r="M835" s="668">
        <v>2</v>
      </c>
      <c r="N835" s="669">
        <v>286.005</v>
      </c>
    </row>
    <row r="836" spans="1:14" ht="14.4" customHeight="1" x14ac:dyDescent="0.3">
      <c r="A836" s="664" t="s">
        <v>520</v>
      </c>
      <c r="B836" s="665" t="s">
        <v>521</v>
      </c>
      <c r="C836" s="666" t="s">
        <v>530</v>
      </c>
      <c r="D836" s="667" t="s">
        <v>3521</v>
      </c>
      <c r="E836" s="666" t="s">
        <v>3223</v>
      </c>
      <c r="F836" s="667" t="s">
        <v>3525</v>
      </c>
      <c r="G836" s="666"/>
      <c r="H836" s="666" t="s">
        <v>3224</v>
      </c>
      <c r="I836" s="666" t="s">
        <v>3224</v>
      </c>
      <c r="J836" s="666" t="s">
        <v>3225</v>
      </c>
      <c r="K836" s="666" t="s">
        <v>3226</v>
      </c>
      <c r="L836" s="668">
        <v>35.089999999999996</v>
      </c>
      <c r="M836" s="668">
        <v>7</v>
      </c>
      <c r="N836" s="669">
        <v>245.62999999999997</v>
      </c>
    </row>
    <row r="837" spans="1:14" ht="14.4" customHeight="1" x14ac:dyDescent="0.3">
      <c r="A837" s="664" t="s">
        <v>520</v>
      </c>
      <c r="B837" s="665" t="s">
        <v>521</v>
      </c>
      <c r="C837" s="666" t="s">
        <v>530</v>
      </c>
      <c r="D837" s="667" t="s">
        <v>3521</v>
      </c>
      <c r="E837" s="666" t="s">
        <v>3223</v>
      </c>
      <c r="F837" s="667" t="s">
        <v>3525</v>
      </c>
      <c r="G837" s="666" t="s">
        <v>600</v>
      </c>
      <c r="H837" s="666" t="s">
        <v>3227</v>
      </c>
      <c r="I837" s="666" t="s">
        <v>3227</v>
      </c>
      <c r="J837" s="666" t="s">
        <v>3228</v>
      </c>
      <c r="K837" s="666" t="s">
        <v>3229</v>
      </c>
      <c r="L837" s="668">
        <v>58.038602739726024</v>
      </c>
      <c r="M837" s="668">
        <v>14.6</v>
      </c>
      <c r="N837" s="669">
        <v>847.36359999999991</v>
      </c>
    </row>
    <row r="838" spans="1:14" ht="14.4" customHeight="1" x14ac:dyDescent="0.3">
      <c r="A838" s="664" t="s">
        <v>520</v>
      </c>
      <c r="B838" s="665" t="s">
        <v>521</v>
      </c>
      <c r="C838" s="666" t="s">
        <v>530</v>
      </c>
      <c r="D838" s="667" t="s">
        <v>3521</v>
      </c>
      <c r="E838" s="666" t="s">
        <v>3223</v>
      </c>
      <c r="F838" s="667" t="s">
        <v>3525</v>
      </c>
      <c r="G838" s="666" t="s">
        <v>600</v>
      </c>
      <c r="H838" s="666" t="s">
        <v>3230</v>
      </c>
      <c r="I838" s="666" t="s">
        <v>3231</v>
      </c>
      <c r="J838" s="666" t="s">
        <v>3232</v>
      </c>
      <c r="K838" s="666" t="s">
        <v>3233</v>
      </c>
      <c r="L838" s="668">
        <v>42.737499817045709</v>
      </c>
      <c r="M838" s="668">
        <v>12</v>
      </c>
      <c r="N838" s="669">
        <v>512.84999780454848</v>
      </c>
    </row>
    <row r="839" spans="1:14" ht="14.4" customHeight="1" x14ac:dyDescent="0.3">
      <c r="A839" s="664" t="s">
        <v>520</v>
      </c>
      <c r="B839" s="665" t="s">
        <v>521</v>
      </c>
      <c r="C839" s="666" t="s">
        <v>530</v>
      </c>
      <c r="D839" s="667" t="s">
        <v>3521</v>
      </c>
      <c r="E839" s="666" t="s">
        <v>3223</v>
      </c>
      <c r="F839" s="667" t="s">
        <v>3525</v>
      </c>
      <c r="G839" s="666" t="s">
        <v>600</v>
      </c>
      <c r="H839" s="666" t="s">
        <v>3234</v>
      </c>
      <c r="I839" s="666" t="s">
        <v>3235</v>
      </c>
      <c r="J839" s="666" t="s">
        <v>3236</v>
      </c>
      <c r="K839" s="666" t="s">
        <v>1537</v>
      </c>
      <c r="L839" s="668">
        <v>67.739967602301036</v>
      </c>
      <c r="M839" s="668">
        <v>3</v>
      </c>
      <c r="N839" s="669">
        <v>203.21990280690309</v>
      </c>
    </row>
    <row r="840" spans="1:14" ht="14.4" customHeight="1" x14ac:dyDescent="0.3">
      <c r="A840" s="664" t="s">
        <v>520</v>
      </c>
      <c r="B840" s="665" t="s">
        <v>521</v>
      </c>
      <c r="C840" s="666" t="s">
        <v>530</v>
      </c>
      <c r="D840" s="667" t="s">
        <v>3521</v>
      </c>
      <c r="E840" s="666" t="s">
        <v>3223</v>
      </c>
      <c r="F840" s="667" t="s">
        <v>3525</v>
      </c>
      <c r="G840" s="666" t="s">
        <v>600</v>
      </c>
      <c r="H840" s="666" t="s">
        <v>3237</v>
      </c>
      <c r="I840" s="666" t="s">
        <v>3238</v>
      </c>
      <c r="J840" s="666" t="s">
        <v>695</v>
      </c>
      <c r="K840" s="666" t="s">
        <v>948</v>
      </c>
      <c r="L840" s="668">
        <v>25.617270457609035</v>
      </c>
      <c r="M840" s="668">
        <v>123</v>
      </c>
      <c r="N840" s="669">
        <v>3150.9242662859115</v>
      </c>
    </row>
    <row r="841" spans="1:14" ht="14.4" customHeight="1" x14ac:dyDescent="0.3">
      <c r="A841" s="664" t="s">
        <v>520</v>
      </c>
      <c r="B841" s="665" t="s">
        <v>521</v>
      </c>
      <c r="C841" s="666" t="s">
        <v>530</v>
      </c>
      <c r="D841" s="667" t="s">
        <v>3521</v>
      </c>
      <c r="E841" s="666" t="s">
        <v>3223</v>
      </c>
      <c r="F841" s="667" t="s">
        <v>3525</v>
      </c>
      <c r="G841" s="666" t="s">
        <v>600</v>
      </c>
      <c r="H841" s="666" t="s">
        <v>3239</v>
      </c>
      <c r="I841" s="666" t="s">
        <v>3240</v>
      </c>
      <c r="J841" s="666" t="s">
        <v>3241</v>
      </c>
      <c r="K841" s="666" t="s">
        <v>3242</v>
      </c>
      <c r="L841" s="668">
        <v>31.927692307692308</v>
      </c>
      <c r="M841" s="668">
        <v>13</v>
      </c>
      <c r="N841" s="669">
        <v>415.06</v>
      </c>
    </row>
    <row r="842" spans="1:14" ht="14.4" customHeight="1" x14ac:dyDescent="0.3">
      <c r="A842" s="664" t="s">
        <v>520</v>
      </c>
      <c r="B842" s="665" t="s">
        <v>521</v>
      </c>
      <c r="C842" s="666" t="s">
        <v>530</v>
      </c>
      <c r="D842" s="667" t="s">
        <v>3521</v>
      </c>
      <c r="E842" s="666" t="s">
        <v>3223</v>
      </c>
      <c r="F842" s="667" t="s">
        <v>3525</v>
      </c>
      <c r="G842" s="666" t="s">
        <v>600</v>
      </c>
      <c r="H842" s="666" t="s">
        <v>3243</v>
      </c>
      <c r="I842" s="666" t="s">
        <v>3244</v>
      </c>
      <c r="J842" s="666" t="s">
        <v>3245</v>
      </c>
      <c r="K842" s="666" t="s">
        <v>3246</v>
      </c>
      <c r="L842" s="668">
        <v>23.770184890855958</v>
      </c>
      <c r="M842" s="668">
        <v>95</v>
      </c>
      <c r="N842" s="669">
        <v>2258.1675646313161</v>
      </c>
    </row>
    <row r="843" spans="1:14" ht="14.4" customHeight="1" x14ac:dyDescent="0.3">
      <c r="A843" s="664" t="s">
        <v>520</v>
      </c>
      <c r="B843" s="665" t="s">
        <v>521</v>
      </c>
      <c r="C843" s="666" t="s">
        <v>530</v>
      </c>
      <c r="D843" s="667" t="s">
        <v>3521</v>
      </c>
      <c r="E843" s="666" t="s">
        <v>3223</v>
      </c>
      <c r="F843" s="667" t="s">
        <v>3525</v>
      </c>
      <c r="G843" s="666" t="s">
        <v>600</v>
      </c>
      <c r="H843" s="666" t="s">
        <v>3247</v>
      </c>
      <c r="I843" s="666" t="s">
        <v>3248</v>
      </c>
      <c r="J843" s="666" t="s">
        <v>3245</v>
      </c>
      <c r="K843" s="666" t="s">
        <v>3249</v>
      </c>
      <c r="L843" s="668">
        <v>164.45</v>
      </c>
      <c r="M843" s="668">
        <v>19</v>
      </c>
      <c r="N843" s="669">
        <v>3124.5499999999997</v>
      </c>
    </row>
    <row r="844" spans="1:14" ht="14.4" customHeight="1" x14ac:dyDescent="0.3">
      <c r="A844" s="664" t="s">
        <v>520</v>
      </c>
      <c r="B844" s="665" t="s">
        <v>521</v>
      </c>
      <c r="C844" s="666" t="s">
        <v>530</v>
      </c>
      <c r="D844" s="667" t="s">
        <v>3521</v>
      </c>
      <c r="E844" s="666" t="s">
        <v>3223</v>
      </c>
      <c r="F844" s="667" t="s">
        <v>3525</v>
      </c>
      <c r="G844" s="666" t="s">
        <v>600</v>
      </c>
      <c r="H844" s="666" t="s">
        <v>3250</v>
      </c>
      <c r="I844" s="666" t="s">
        <v>3251</v>
      </c>
      <c r="J844" s="666" t="s">
        <v>3252</v>
      </c>
      <c r="K844" s="666" t="s">
        <v>3253</v>
      </c>
      <c r="L844" s="668">
        <v>599.2646666666667</v>
      </c>
      <c r="M844" s="668">
        <v>15</v>
      </c>
      <c r="N844" s="669">
        <v>8988.9700000000012</v>
      </c>
    </row>
    <row r="845" spans="1:14" ht="14.4" customHeight="1" x14ac:dyDescent="0.3">
      <c r="A845" s="664" t="s">
        <v>520</v>
      </c>
      <c r="B845" s="665" t="s">
        <v>521</v>
      </c>
      <c r="C845" s="666" t="s">
        <v>530</v>
      </c>
      <c r="D845" s="667" t="s">
        <v>3521</v>
      </c>
      <c r="E845" s="666" t="s">
        <v>3223</v>
      </c>
      <c r="F845" s="667" t="s">
        <v>3525</v>
      </c>
      <c r="G845" s="666" t="s">
        <v>600</v>
      </c>
      <c r="H845" s="666" t="s">
        <v>3254</v>
      </c>
      <c r="I845" s="666" t="s">
        <v>3254</v>
      </c>
      <c r="J845" s="666" t="s">
        <v>3255</v>
      </c>
      <c r="K845" s="666" t="s">
        <v>3256</v>
      </c>
      <c r="L845" s="668">
        <v>264.00000000000006</v>
      </c>
      <c r="M845" s="668">
        <v>8.6999999999999993</v>
      </c>
      <c r="N845" s="669">
        <v>2296.8000000000002</v>
      </c>
    </row>
    <row r="846" spans="1:14" ht="14.4" customHeight="1" x14ac:dyDescent="0.3">
      <c r="A846" s="664" t="s">
        <v>520</v>
      </c>
      <c r="B846" s="665" t="s">
        <v>521</v>
      </c>
      <c r="C846" s="666" t="s">
        <v>530</v>
      </c>
      <c r="D846" s="667" t="s">
        <v>3521</v>
      </c>
      <c r="E846" s="666" t="s">
        <v>3223</v>
      </c>
      <c r="F846" s="667" t="s">
        <v>3525</v>
      </c>
      <c r="G846" s="666" t="s">
        <v>600</v>
      </c>
      <c r="H846" s="666" t="s">
        <v>3257</v>
      </c>
      <c r="I846" s="666" t="s">
        <v>3258</v>
      </c>
      <c r="J846" s="666" t="s">
        <v>3259</v>
      </c>
      <c r="K846" s="666" t="s">
        <v>3260</v>
      </c>
      <c r="L846" s="668">
        <v>127.69684860821894</v>
      </c>
      <c r="M846" s="668">
        <v>59</v>
      </c>
      <c r="N846" s="669">
        <v>7534.1140678849179</v>
      </c>
    </row>
    <row r="847" spans="1:14" ht="14.4" customHeight="1" x14ac:dyDescent="0.3">
      <c r="A847" s="664" t="s">
        <v>520</v>
      </c>
      <c r="B847" s="665" t="s">
        <v>521</v>
      </c>
      <c r="C847" s="666" t="s">
        <v>530</v>
      </c>
      <c r="D847" s="667" t="s">
        <v>3521</v>
      </c>
      <c r="E847" s="666" t="s">
        <v>3223</v>
      </c>
      <c r="F847" s="667" t="s">
        <v>3525</v>
      </c>
      <c r="G847" s="666" t="s">
        <v>600</v>
      </c>
      <c r="H847" s="666" t="s">
        <v>3261</v>
      </c>
      <c r="I847" s="666" t="s">
        <v>3262</v>
      </c>
      <c r="J847" s="666" t="s">
        <v>3263</v>
      </c>
      <c r="K847" s="666" t="s">
        <v>3264</v>
      </c>
      <c r="L847" s="668">
        <v>53.06398719344228</v>
      </c>
      <c r="M847" s="668">
        <v>20</v>
      </c>
      <c r="N847" s="669">
        <v>1061.2797438688456</v>
      </c>
    </row>
    <row r="848" spans="1:14" ht="14.4" customHeight="1" x14ac:dyDescent="0.3">
      <c r="A848" s="664" t="s">
        <v>520</v>
      </c>
      <c r="B848" s="665" t="s">
        <v>521</v>
      </c>
      <c r="C848" s="666" t="s">
        <v>530</v>
      </c>
      <c r="D848" s="667" t="s">
        <v>3521</v>
      </c>
      <c r="E848" s="666" t="s">
        <v>3223</v>
      </c>
      <c r="F848" s="667" t="s">
        <v>3525</v>
      </c>
      <c r="G848" s="666" t="s">
        <v>600</v>
      </c>
      <c r="H848" s="666" t="s">
        <v>3265</v>
      </c>
      <c r="I848" s="666" t="s">
        <v>3266</v>
      </c>
      <c r="J848" s="666" t="s">
        <v>3267</v>
      </c>
      <c r="K848" s="666" t="s">
        <v>3268</v>
      </c>
      <c r="L848" s="668">
        <v>138.54867965665156</v>
      </c>
      <c r="M848" s="668">
        <v>143.19999999999999</v>
      </c>
      <c r="N848" s="669">
        <v>19840.170926832503</v>
      </c>
    </row>
    <row r="849" spans="1:14" ht="14.4" customHeight="1" x14ac:dyDescent="0.3">
      <c r="A849" s="664" t="s">
        <v>520</v>
      </c>
      <c r="B849" s="665" t="s">
        <v>521</v>
      </c>
      <c r="C849" s="666" t="s">
        <v>530</v>
      </c>
      <c r="D849" s="667" t="s">
        <v>3521</v>
      </c>
      <c r="E849" s="666" t="s">
        <v>3223</v>
      </c>
      <c r="F849" s="667" t="s">
        <v>3525</v>
      </c>
      <c r="G849" s="666" t="s">
        <v>600</v>
      </c>
      <c r="H849" s="666" t="s">
        <v>3269</v>
      </c>
      <c r="I849" s="666" t="s">
        <v>3270</v>
      </c>
      <c r="J849" s="666" t="s">
        <v>3271</v>
      </c>
      <c r="K849" s="666" t="s">
        <v>3272</v>
      </c>
      <c r="L849" s="668">
        <v>54.21</v>
      </c>
      <c r="M849" s="668">
        <v>1</v>
      </c>
      <c r="N849" s="669">
        <v>54.21</v>
      </c>
    </row>
    <row r="850" spans="1:14" ht="14.4" customHeight="1" x14ac:dyDescent="0.3">
      <c r="A850" s="664" t="s">
        <v>520</v>
      </c>
      <c r="B850" s="665" t="s">
        <v>521</v>
      </c>
      <c r="C850" s="666" t="s">
        <v>530</v>
      </c>
      <c r="D850" s="667" t="s">
        <v>3521</v>
      </c>
      <c r="E850" s="666" t="s">
        <v>3223</v>
      </c>
      <c r="F850" s="667" t="s">
        <v>3525</v>
      </c>
      <c r="G850" s="666" t="s">
        <v>600</v>
      </c>
      <c r="H850" s="666" t="s">
        <v>3273</v>
      </c>
      <c r="I850" s="666" t="s">
        <v>3274</v>
      </c>
      <c r="J850" s="666" t="s">
        <v>3275</v>
      </c>
      <c r="K850" s="666" t="s">
        <v>3276</v>
      </c>
      <c r="L850" s="668">
        <v>35.050000000000033</v>
      </c>
      <c r="M850" s="668">
        <v>1</v>
      </c>
      <c r="N850" s="669">
        <v>35.050000000000033</v>
      </c>
    </row>
    <row r="851" spans="1:14" ht="14.4" customHeight="1" x14ac:dyDescent="0.3">
      <c r="A851" s="664" t="s">
        <v>520</v>
      </c>
      <c r="B851" s="665" t="s">
        <v>521</v>
      </c>
      <c r="C851" s="666" t="s">
        <v>530</v>
      </c>
      <c r="D851" s="667" t="s">
        <v>3521</v>
      </c>
      <c r="E851" s="666" t="s">
        <v>3223</v>
      </c>
      <c r="F851" s="667" t="s">
        <v>3525</v>
      </c>
      <c r="G851" s="666" t="s">
        <v>600</v>
      </c>
      <c r="H851" s="666" t="s">
        <v>3277</v>
      </c>
      <c r="I851" s="666" t="s">
        <v>3278</v>
      </c>
      <c r="J851" s="666" t="s">
        <v>3279</v>
      </c>
      <c r="K851" s="666" t="s">
        <v>3280</v>
      </c>
      <c r="L851" s="668">
        <v>98.29</v>
      </c>
      <c r="M851" s="668">
        <v>6</v>
      </c>
      <c r="N851" s="669">
        <v>589.74</v>
      </c>
    </row>
    <row r="852" spans="1:14" ht="14.4" customHeight="1" x14ac:dyDescent="0.3">
      <c r="A852" s="664" t="s">
        <v>520</v>
      </c>
      <c r="B852" s="665" t="s">
        <v>521</v>
      </c>
      <c r="C852" s="666" t="s">
        <v>530</v>
      </c>
      <c r="D852" s="667" t="s">
        <v>3521</v>
      </c>
      <c r="E852" s="666" t="s">
        <v>3223</v>
      </c>
      <c r="F852" s="667" t="s">
        <v>3525</v>
      </c>
      <c r="G852" s="666" t="s">
        <v>600</v>
      </c>
      <c r="H852" s="666" t="s">
        <v>3281</v>
      </c>
      <c r="I852" s="666" t="s">
        <v>3282</v>
      </c>
      <c r="J852" s="666" t="s">
        <v>3283</v>
      </c>
      <c r="K852" s="666" t="s">
        <v>3284</v>
      </c>
      <c r="L852" s="668">
        <v>607.93153061224496</v>
      </c>
      <c r="M852" s="668">
        <v>4.8999999999999995</v>
      </c>
      <c r="N852" s="669">
        <v>2978.8645000000001</v>
      </c>
    </row>
    <row r="853" spans="1:14" ht="14.4" customHeight="1" x14ac:dyDescent="0.3">
      <c r="A853" s="664" t="s">
        <v>520</v>
      </c>
      <c r="B853" s="665" t="s">
        <v>521</v>
      </c>
      <c r="C853" s="666" t="s">
        <v>530</v>
      </c>
      <c r="D853" s="667" t="s">
        <v>3521</v>
      </c>
      <c r="E853" s="666" t="s">
        <v>3223</v>
      </c>
      <c r="F853" s="667" t="s">
        <v>3525</v>
      </c>
      <c r="G853" s="666" t="s">
        <v>600</v>
      </c>
      <c r="H853" s="666" t="s">
        <v>3285</v>
      </c>
      <c r="I853" s="666" t="s">
        <v>3286</v>
      </c>
      <c r="J853" s="666" t="s">
        <v>3287</v>
      </c>
      <c r="K853" s="666" t="s">
        <v>1753</v>
      </c>
      <c r="L853" s="668">
        <v>73.439939550855442</v>
      </c>
      <c r="M853" s="668">
        <v>11</v>
      </c>
      <c r="N853" s="669">
        <v>807.8393350594099</v>
      </c>
    </row>
    <row r="854" spans="1:14" ht="14.4" customHeight="1" x14ac:dyDescent="0.3">
      <c r="A854" s="664" t="s">
        <v>520</v>
      </c>
      <c r="B854" s="665" t="s">
        <v>521</v>
      </c>
      <c r="C854" s="666" t="s">
        <v>530</v>
      </c>
      <c r="D854" s="667" t="s">
        <v>3521</v>
      </c>
      <c r="E854" s="666" t="s">
        <v>3223</v>
      </c>
      <c r="F854" s="667" t="s">
        <v>3525</v>
      </c>
      <c r="G854" s="666" t="s">
        <v>600</v>
      </c>
      <c r="H854" s="666" t="s">
        <v>3288</v>
      </c>
      <c r="I854" s="666" t="s">
        <v>3289</v>
      </c>
      <c r="J854" s="666" t="s">
        <v>3290</v>
      </c>
      <c r="K854" s="666" t="s">
        <v>665</v>
      </c>
      <c r="L854" s="668">
        <v>73.440007998329477</v>
      </c>
      <c r="M854" s="668">
        <v>13</v>
      </c>
      <c r="N854" s="669">
        <v>954.72010397828319</v>
      </c>
    </row>
    <row r="855" spans="1:14" ht="14.4" customHeight="1" x14ac:dyDescent="0.3">
      <c r="A855" s="664" t="s">
        <v>520</v>
      </c>
      <c r="B855" s="665" t="s">
        <v>521</v>
      </c>
      <c r="C855" s="666" t="s">
        <v>530</v>
      </c>
      <c r="D855" s="667" t="s">
        <v>3521</v>
      </c>
      <c r="E855" s="666" t="s">
        <v>3223</v>
      </c>
      <c r="F855" s="667" t="s">
        <v>3525</v>
      </c>
      <c r="G855" s="666" t="s">
        <v>600</v>
      </c>
      <c r="H855" s="666" t="s">
        <v>3291</v>
      </c>
      <c r="I855" s="666" t="s">
        <v>3292</v>
      </c>
      <c r="J855" s="666" t="s">
        <v>3293</v>
      </c>
      <c r="K855" s="666" t="s">
        <v>3294</v>
      </c>
      <c r="L855" s="668">
        <v>140.89306373400882</v>
      </c>
      <c r="M855" s="668">
        <v>17</v>
      </c>
      <c r="N855" s="669">
        <v>2395.1820834781502</v>
      </c>
    </row>
    <row r="856" spans="1:14" ht="14.4" customHeight="1" x14ac:dyDescent="0.3">
      <c r="A856" s="664" t="s">
        <v>520</v>
      </c>
      <c r="B856" s="665" t="s">
        <v>521</v>
      </c>
      <c r="C856" s="666" t="s">
        <v>530</v>
      </c>
      <c r="D856" s="667" t="s">
        <v>3521</v>
      </c>
      <c r="E856" s="666" t="s">
        <v>3223</v>
      </c>
      <c r="F856" s="667" t="s">
        <v>3525</v>
      </c>
      <c r="G856" s="666" t="s">
        <v>600</v>
      </c>
      <c r="H856" s="666" t="s">
        <v>3295</v>
      </c>
      <c r="I856" s="666" t="s">
        <v>3296</v>
      </c>
      <c r="J856" s="666" t="s">
        <v>3297</v>
      </c>
      <c r="K856" s="666" t="s">
        <v>3272</v>
      </c>
      <c r="L856" s="668">
        <v>63.853333333333339</v>
      </c>
      <c r="M856" s="668">
        <v>9</v>
      </c>
      <c r="N856" s="669">
        <v>574.68000000000006</v>
      </c>
    </row>
    <row r="857" spans="1:14" ht="14.4" customHeight="1" x14ac:dyDescent="0.3">
      <c r="A857" s="664" t="s">
        <v>520</v>
      </c>
      <c r="B857" s="665" t="s">
        <v>521</v>
      </c>
      <c r="C857" s="666" t="s">
        <v>530</v>
      </c>
      <c r="D857" s="667" t="s">
        <v>3521</v>
      </c>
      <c r="E857" s="666" t="s">
        <v>3223</v>
      </c>
      <c r="F857" s="667" t="s">
        <v>3525</v>
      </c>
      <c r="G857" s="666" t="s">
        <v>600</v>
      </c>
      <c r="H857" s="666" t="s">
        <v>3298</v>
      </c>
      <c r="I857" s="666" t="s">
        <v>3299</v>
      </c>
      <c r="J857" s="666" t="s">
        <v>3300</v>
      </c>
      <c r="K857" s="666" t="s">
        <v>3301</v>
      </c>
      <c r="L857" s="668">
        <v>104.66666666666667</v>
      </c>
      <c r="M857" s="668">
        <v>3</v>
      </c>
      <c r="N857" s="669">
        <v>314</v>
      </c>
    </row>
    <row r="858" spans="1:14" ht="14.4" customHeight="1" x14ac:dyDescent="0.3">
      <c r="A858" s="664" t="s">
        <v>520</v>
      </c>
      <c r="B858" s="665" t="s">
        <v>521</v>
      </c>
      <c r="C858" s="666" t="s">
        <v>530</v>
      </c>
      <c r="D858" s="667" t="s">
        <v>3521</v>
      </c>
      <c r="E858" s="666" t="s">
        <v>3223</v>
      </c>
      <c r="F858" s="667" t="s">
        <v>3525</v>
      </c>
      <c r="G858" s="666" t="s">
        <v>600</v>
      </c>
      <c r="H858" s="666" t="s">
        <v>3302</v>
      </c>
      <c r="I858" s="666" t="s">
        <v>3302</v>
      </c>
      <c r="J858" s="666" t="s">
        <v>3303</v>
      </c>
      <c r="K858" s="666" t="s">
        <v>3304</v>
      </c>
      <c r="L858" s="668">
        <v>517</v>
      </c>
      <c r="M858" s="668">
        <v>11.7</v>
      </c>
      <c r="N858" s="669">
        <v>6048.9</v>
      </c>
    </row>
    <row r="859" spans="1:14" ht="14.4" customHeight="1" x14ac:dyDescent="0.3">
      <c r="A859" s="664" t="s">
        <v>520</v>
      </c>
      <c r="B859" s="665" t="s">
        <v>521</v>
      </c>
      <c r="C859" s="666" t="s">
        <v>530</v>
      </c>
      <c r="D859" s="667" t="s">
        <v>3521</v>
      </c>
      <c r="E859" s="666" t="s">
        <v>3223</v>
      </c>
      <c r="F859" s="667" t="s">
        <v>3525</v>
      </c>
      <c r="G859" s="666" t="s">
        <v>600</v>
      </c>
      <c r="H859" s="666" t="s">
        <v>3305</v>
      </c>
      <c r="I859" s="666" t="s">
        <v>3306</v>
      </c>
      <c r="J859" s="666" t="s">
        <v>3232</v>
      </c>
      <c r="K859" s="666" t="s">
        <v>3307</v>
      </c>
      <c r="L859" s="668">
        <v>48.25</v>
      </c>
      <c r="M859" s="668">
        <v>4</v>
      </c>
      <c r="N859" s="669">
        <v>193</v>
      </c>
    </row>
    <row r="860" spans="1:14" ht="14.4" customHeight="1" x14ac:dyDescent="0.3">
      <c r="A860" s="664" t="s">
        <v>520</v>
      </c>
      <c r="B860" s="665" t="s">
        <v>521</v>
      </c>
      <c r="C860" s="666" t="s">
        <v>530</v>
      </c>
      <c r="D860" s="667" t="s">
        <v>3521</v>
      </c>
      <c r="E860" s="666" t="s">
        <v>3223</v>
      </c>
      <c r="F860" s="667" t="s">
        <v>3525</v>
      </c>
      <c r="G860" s="666" t="s">
        <v>600</v>
      </c>
      <c r="H860" s="666" t="s">
        <v>3308</v>
      </c>
      <c r="I860" s="666" t="s">
        <v>3309</v>
      </c>
      <c r="J860" s="666" t="s">
        <v>2430</v>
      </c>
      <c r="K860" s="666" t="s">
        <v>3310</v>
      </c>
      <c r="L860" s="668">
        <v>235.76974070994095</v>
      </c>
      <c r="M860" s="668">
        <v>45</v>
      </c>
      <c r="N860" s="669">
        <v>10609.638331947343</v>
      </c>
    </row>
    <row r="861" spans="1:14" ht="14.4" customHeight="1" x14ac:dyDescent="0.3">
      <c r="A861" s="664" t="s">
        <v>520</v>
      </c>
      <c r="B861" s="665" t="s">
        <v>521</v>
      </c>
      <c r="C861" s="666" t="s">
        <v>530</v>
      </c>
      <c r="D861" s="667" t="s">
        <v>3521</v>
      </c>
      <c r="E861" s="666" t="s">
        <v>3223</v>
      </c>
      <c r="F861" s="667" t="s">
        <v>3525</v>
      </c>
      <c r="G861" s="666" t="s">
        <v>600</v>
      </c>
      <c r="H861" s="666" t="s">
        <v>3311</v>
      </c>
      <c r="I861" s="666" t="s">
        <v>3312</v>
      </c>
      <c r="J861" s="666" t="s">
        <v>3313</v>
      </c>
      <c r="K861" s="666" t="s">
        <v>3314</v>
      </c>
      <c r="L861" s="668">
        <v>95.916976873531198</v>
      </c>
      <c r="M861" s="668">
        <v>3</v>
      </c>
      <c r="N861" s="669">
        <v>287.75093062059358</v>
      </c>
    </row>
    <row r="862" spans="1:14" ht="14.4" customHeight="1" x14ac:dyDescent="0.3">
      <c r="A862" s="664" t="s">
        <v>520</v>
      </c>
      <c r="B862" s="665" t="s">
        <v>521</v>
      </c>
      <c r="C862" s="666" t="s">
        <v>530</v>
      </c>
      <c r="D862" s="667" t="s">
        <v>3521</v>
      </c>
      <c r="E862" s="666" t="s">
        <v>3223</v>
      </c>
      <c r="F862" s="667" t="s">
        <v>3525</v>
      </c>
      <c r="G862" s="666" t="s">
        <v>600</v>
      </c>
      <c r="H862" s="666" t="s">
        <v>3315</v>
      </c>
      <c r="I862" s="666" t="s">
        <v>3316</v>
      </c>
      <c r="J862" s="666" t="s">
        <v>3300</v>
      </c>
      <c r="K862" s="666" t="s">
        <v>3317</v>
      </c>
      <c r="L862" s="668">
        <v>103.66055827563714</v>
      </c>
      <c r="M862" s="668">
        <v>7</v>
      </c>
      <c r="N862" s="669">
        <v>725.62390792945996</v>
      </c>
    </row>
    <row r="863" spans="1:14" ht="14.4" customHeight="1" x14ac:dyDescent="0.3">
      <c r="A863" s="664" t="s">
        <v>520</v>
      </c>
      <c r="B863" s="665" t="s">
        <v>521</v>
      </c>
      <c r="C863" s="666" t="s">
        <v>530</v>
      </c>
      <c r="D863" s="667" t="s">
        <v>3521</v>
      </c>
      <c r="E863" s="666" t="s">
        <v>3223</v>
      </c>
      <c r="F863" s="667" t="s">
        <v>3525</v>
      </c>
      <c r="G863" s="666" t="s">
        <v>600</v>
      </c>
      <c r="H863" s="666" t="s">
        <v>3318</v>
      </c>
      <c r="I863" s="666" t="s">
        <v>3319</v>
      </c>
      <c r="J863" s="666" t="s">
        <v>3320</v>
      </c>
      <c r="K863" s="666" t="s">
        <v>3321</v>
      </c>
      <c r="L863" s="668">
        <v>53.777781167496343</v>
      </c>
      <c r="M863" s="668">
        <v>5</v>
      </c>
      <c r="N863" s="669">
        <v>268.88890583748173</v>
      </c>
    </row>
    <row r="864" spans="1:14" ht="14.4" customHeight="1" x14ac:dyDescent="0.3">
      <c r="A864" s="664" t="s">
        <v>520</v>
      </c>
      <c r="B864" s="665" t="s">
        <v>521</v>
      </c>
      <c r="C864" s="666" t="s">
        <v>530</v>
      </c>
      <c r="D864" s="667" t="s">
        <v>3521</v>
      </c>
      <c r="E864" s="666" t="s">
        <v>3223</v>
      </c>
      <c r="F864" s="667" t="s">
        <v>3525</v>
      </c>
      <c r="G864" s="666" t="s">
        <v>600</v>
      </c>
      <c r="H864" s="666" t="s">
        <v>3322</v>
      </c>
      <c r="I864" s="666" t="s">
        <v>3323</v>
      </c>
      <c r="J864" s="666" t="s">
        <v>3324</v>
      </c>
      <c r="K864" s="666" t="s">
        <v>3325</v>
      </c>
      <c r="L864" s="668">
        <v>122.00999999999999</v>
      </c>
      <c r="M864" s="668">
        <v>3</v>
      </c>
      <c r="N864" s="669">
        <v>366.03</v>
      </c>
    </row>
    <row r="865" spans="1:14" ht="14.4" customHeight="1" x14ac:dyDescent="0.3">
      <c r="A865" s="664" t="s">
        <v>520</v>
      </c>
      <c r="B865" s="665" t="s">
        <v>521</v>
      </c>
      <c r="C865" s="666" t="s">
        <v>530</v>
      </c>
      <c r="D865" s="667" t="s">
        <v>3521</v>
      </c>
      <c r="E865" s="666" t="s">
        <v>3223</v>
      </c>
      <c r="F865" s="667" t="s">
        <v>3525</v>
      </c>
      <c r="G865" s="666" t="s">
        <v>600</v>
      </c>
      <c r="H865" s="666" t="s">
        <v>3326</v>
      </c>
      <c r="I865" s="666" t="s">
        <v>3327</v>
      </c>
      <c r="J865" s="666" t="s">
        <v>3328</v>
      </c>
      <c r="K865" s="666" t="s">
        <v>3329</v>
      </c>
      <c r="L865" s="668">
        <v>88.209996447175186</v>
      </c>
      <c r="M865" s="668">
        <v>1</v>
      </c>
      <c r="N865" s="669">
        <v>88.209996447175186</v>
      </c>
    </row>
    <row r="866" spans="1:14" ht="14.4" customHeight="1" x14ac:dyDescent="0.3">
      <c r="A866" s="664" t="s">
        <v>520</v>
      </c>
      <c r="B866" s="665" t="s">
        <v>521</v>
      </c>
      <c r="C866" s="666" t="s">
        <v>530</v>
      </c>
      <c r="D866" s="667" t="s">
        <v>3521</v>
      </c>
      <c r="E866" s="666" t="s">
        <v>3223</v>
      </c>
      <c r="F866" s="667" t="s">
        <v>3525</v>
      </c>
      <c r="G866" s="666" t="s">
        <v>600</v>
      </c>
      <c r="H866" s="666" t="s">
        <v>3330</v>
      </c>
      <c r="I866" s="666" t="s">
        <v>3331</v>
      </c>
      <c r="J866" s="666" t="s">
        <v>3320</v>
      </c>
      <c r="K866" s="666" t="s">
        <v>3332</v>
      </c>
      <c r="L866" s="668">
        <v>54.309999999999974</v>
      </c>
      <c r="M866" s="668">
        <v>4</v>
      </c>
      <c r="N866" s="669">
        <v>217.2399999999999</v>
      </c>
    </row>
    <row r="867" spans="1:14" ht="14.4" customHeight="1" x14ac:dyDescent="0.3">
      <c r="A867" s="664" t="s">
        <v>520</v>
      </c>
      <c r="B867" s="665" t="s">
        <v>521</v>
      </c>
      <c r="C867" s="666" t="s">
        <v>530</v>
      </c>
      <c r="D867" s="667" t="s">
        <v>3521</v>
      </c>
      <c r="E867" s="666" t="s">
        <v>3223</v>
      </c>
      <c r="F867" s="667" t="s">
        <v>3525</v>
      </c>
      <c r="G867" s="666" t="s">
        <v>600</v>
      </c>
      <c r="H867" s="666" t="s">
        <v>3333</v>
      </c>
      <c r="I867" s="666" t="s">
        <v>3334</v>
      </c>
      <c r="J867" s="666" t="s">
        <v>2578</v>
      </c>
      <c r="K867" s="666" t="s">
        <v>2579</v>
      </c>
      <c r="L867" s="668">
        <v>71.430000000000007</v>
      </c>
      <c r="M867" s="668">
        <v>3</v>
      </c>
      <c r="N867" s="669">
        <v>214.29000000000002</v>
      </c>
    </row>
    <row r="868" spans="1:14" ht="14.4" customHeight="1" x14ac:dyDescent="0.3">
      <c r="A868" s="664" t="s">
        <v>520</v>
      </c>
      <c r="B868" s="665" t="s">
        <v>521</v>
      </c>
      <c r="C868" s="666" t="s">
        <v>530</v>
      </c>
      <c r="D868" s="667" t="s">
        <v>3521</v>
      </c>
      <c r="E868" s="666" t="s">
        <v>3223</v>
      </c>
      <c r="F868" s="667" t="s">
        <v>3525</v>
      </c>
      <c r="G868" s="666" t="s">
        <v>600</v>
      </c>
      <c r="H868" s="666" t="s">
        <v>3335</v>
      </c>
      <c r="I868" s="666" t="s">
        <v>3335</v>
      </c>
      <c r="J868" s="666" t="s">
        <v>3336</v>
      </c>
      <c r="K868" s="666" t="s">
        <v>3337</v>
      </c>
      <c r="L868" s="668">
        <v>111.10999999999999</v>
      </c>
      <c r="M868" s="668">
        <v>4</v>
      </c>
      <c r="N868" s="669">
        <v>444.43999999999994</v>
      </c>
    </row>
    <row r="869" spans="1:14" ht="14.4" customHeight="1" x14ac:dyDescent="0.3">
      <c r="A869" s="664" t="s">
        <v>520</v>
      </c>
      <c r="B869" s="665" t="s">
        <v>521</v>
      </c>
      <c r="C869" s="666" t="s">
        <v>530</v>
      </c>
      <c r="D869" s="667" t="s">
        <v>3521</v>
      </c>
      <c r="E869" s="666" t="s">
        <v>3223</v>
      </c>
      <c r="F869" s="667" t="s">
        <v>3525</v>
      </c>
      <c r="G869" s="666" t="s">
        <v>600</v>
      </c>
      <c r="H869" s="666" t="s">
        <v>3338</v>
      </c>
      <c r="I869" s="666" t="s">
        <v>3339</v>
      </c>
      <c r="J869" s="666" t="s">
        <v>3340</v>
      </c>
      <c r="K869" s="666" t="s">
        <v>3341</v>
      </c>
      <c r="L869" s="668">
        <v>124.58999999999999</v>
      </c>
      <c r="M869" s="668">
        <v>6</v>
      </c>
      <c r="N869" s="669">
        <v>747.54</v>
      </c>
    </row>
    <row r="870" spans="1:14" ht="14.4" customHeight="1" x14ac:dyDescent="0.3">
      <c r="A870" s="664" t="s">
        <v>520</v>
      </c>
      <c r="B870" s="665" t="s">
        <v>521</v>
      </c>
      <c r="C870" s="666" t="s">
        <v>530</v>
      </c>
      <c r="D870" s="667" t="s">
        <v>3521</v>
      </c>
      <c r="E870" s="666" t="s">
        <v>3223</v>
      </c>
      <c r="F870" s="667" t="s">
        <v>3525</v>
      </c>
      <c r="G870" s="666" t="s">
        <v>600</v>
      </c>
      <c r="H870" s="666" t="s">
        <v>3342</v>
      </c>
      <c r="I870" s="666" t="s">
        <v>3343</v>
      </c>
      <c r="J870" s="666" t="s">
        <v>3344</v>
      </c>
      <c r="K870" s="666" t="s">
        <v>3345</v>
      </c>
      <c r="L870" s="668">
        <v>79.819999999999993</v>
      </c>
      <c r="M870" s="668">
        <v>2</v>
      </c>
      <c r="N870" s="669">
        <v>159.63999999999999</v>
      </c>
    </row>
    <row r="871" spans="1:14" ht="14.4" customHeight="1" x14ac:dyDescent="0.3">
      <c r="A871" s="664" t="s">
        <v>520</v>
      </c>
      <c r="B871" s="665" t="s">
        <v>521</v>
      </c>
      <c r="C871" s="666" t="s">
        <v>530</v>
      </c>
      <c r="D871" s="667" t="s">
        <v>3521</v>
      </c>
      <c r="E871" s="666" t="s">
        <v>3223</v>
      </c>
      <c r="F871" s="667" t="s">
        <v>3525</v>
      </c>
      <c r="G871" s="666" t="s">
        <v>600</v>
      </c>
      <c r="H871" s="666" t="s">
        <v>3346</v>
      </c>
      <c r="I871" s="666" t="s">
        <v>3347</v>
      </c>
      <c r="J871" s="666" t="s">
        <v>3348</v>
      </c>
      <c r="K871" s="666" t="s">
        <v>3349</v>
      </c>
      <c r="L871" s="668">
        <v>44.019999999999996</v>
      </c>
      <c r="M871" s="668">
        <v>2</v>
      </c>
      <c r="N871" s="669">
        <v>88.039999999999992</v>
      </c>
    </row>
    <row r="872" spans="1:14" ht="14.4" customHeight="1" x14ac:dyDescent="0.3">
      <c r="A872" s="664" t="s">
        <v>520</v>
      </c>
      <c r="B872" s="665" t="s">
        <v>521</v>
      </c>
      <c r="C872" s="666" t="s">
        <v>530</v>
      </c>
      <c r="D872" s="667" t="s">
        <v>3521</v>
      </c>
      <c r="E872" s="666" t="s">
        <v>3223</v>
      </c>
      <c r="F872" s="667" t="s">
        <v>3525</v>
      </c>
      <c r="G872" s="666" t="s">
        <v>600</v>
      </c>
      <c r="H872" s="666" t="s">
        <v>3350</v>
      </c>
      <c r="I872" s="666" t="s">
        <v>3351</v>
      </c>
      <c r="J872" s="666" t="s">
        <v>3352</v>
      </c>
      <c r="K872" s="666" t="s">
        <v>3353</v>
      </c>
      <c r="L872" s="668">
        <v>50.040000000000056</v>
      </c>
      <c r="M872" s="668">
        <v>2</v>
      </c>
      <c r="N872" s="669">
        <v>100.08000000000011</v>
      </c>
    </row>
    <row r="873" spans="1:14" ht="14.4" customHeight="1" x14ac:dyDescent="0.3">
      <c r="A873" s="664" t="s">
        <v>520</v>
      </c>
      <c r="B873" s="665" t="s">
        <v>521</v>
      </c>
      <c r="C873" s="666" t="s">
        <v>530</v>
      </c>
      <c r="D873" s="667" t="s">
        <v>3521</v>
      </c>
      <c r="E873" s="666" t="s">
        <v>3223</v>
      </c>
      <c r="F873" s="667" t="s">
        <v>3525</v>
      </c>
      <c r="G873" s="666" t="s">
        <v>600</v>
      </c>
      <c r="H873" s="666" t="s">
        <v>3354</v>
      </c>
      <c r="I873" s="666" t="s">
        <v>3355</v>
      </c>
      <c r="J873" s="666" t="s">
        <v>3356</v>
      </c>
      <c r="K873" s="666" t="s">
        <v>3233</v>
      </c>
      <c r="L873" s="668">
        <v>44.230000000000004</v>
      </c>
      <c r="M873" s="668">
        <v>2</v>
      </c>
      <c r="N873" s="669">
        <v>88.460000000000008</v>
      </c>
    </row>
    <row r="874" spans="1:14" ht="14.4" customHeight="1" x14ac:dyDescent="0.3">
      <c r="A874" s="664" t="s">
        <v>520</v>
      </c>
      <c r="B874" s="665" t="s">
        <v>521</v>
      </c>
      <c r="C874" s="666" t="s">
        <v>530</v>
      </c>
      <c r="D874" s="667" t="s">
        <v>3521</v>
      </c>
      <c r="E874" s="666" t="s">
        <v>3223</v>
      </c>
      <c r="F874" s="667" t="s">
        <v>3525</v>
      </c>
      <c r="G874" s="666" t="s">
        <v>600</v>
      </c>
      <c r="H874" s="666" t="s">
        <v>3357</v>
      </c>
      <c r="I874" s="666" t="s">
        <v>3358</v>
      </c>
      <c r="J874" s="666" t="s">
        <v>3359</v>
      </c>
      <c r="K874" s="666" t="s">
        <v>3360</v>
      </c>
      <c r="L874" s="668">
        <v>772.08</v>
      </c>
      <c r="M874" s="668">
        <v>0.3999999999999998</v>
      </c>
      <c r="N874" s="669">
        <v>308.83199999999988</v>
      </c>
    </row>
    <row r="875" spans="1:14" ht="14.4" customHeight="1" x14ac:dyDescent="0.3">
      <c r="A875" s="664" t="s">
        <v>520</v>
      </c>
      <c r="B875" s="665" t="s">
        <v>521</v>
      </c>
      <c r="C875" s="666" t="s">
        <v>530</v>
      </c>
      <c r="D875" s="667" t="s">
        <v>3521</v>
      </c>
      <c r="E875" s="666" t="s">
        <v>3223</v>
      </c>
      <c r="F875" s="667" t="s">
        <v>3525</v>
      </c>
      <c r="G875" s="666" t="s">
        <v>600</v>
      </c>
      <c r="H875" s="666" t="s">
        <v>3361</v>
      </c>
      <c r="I875" s="666" t="s">
        <v>3362</v>
      </c>
      <c r="J875" s="666" t="s">
        <v>3352</v>
      </c>
      <c r="K875" s="666" t="s">
        <v>3363</v>
      </c>
      <c r="L875" s="668">
        <v>85.07</v>
      </c>
      <c r="M875" s="668">
        <v>2</v>
      </c>
      <c r="N875" s="669">
        <v>170.14</v>
      </c>
    </row>
    <row r="876" spans="1:14" ht="14.4" customHeight="1" x14ac:dyDescent="0.3">
      <c r="A876" s="664" t="s">
        <v>520</v>
      </c>
      <c r="B876" s="665" t="s">
        <v>521</v>
      </c>
      <c r="C876" s="666" t="s">
        <v>530</v>
      </c>
      <c r="D876" s="667" t="s">
        <v>3521</v>
      </c>
      <c r="E876" s="666" t="s">
        <v>3223</v>
      </c>
      <c r="F876" s="667" t="s">
        <v>3525</v>
      </c>
      <c r="G876" s="666" t="s">
        <v>600</v>
      </c>
      <c r="H876" s="666" t="s">
        <v>3364</v>
      </c>
      <c r="I876" s="666" t="s">
        <v>3364</v>
      </c>
      <c r="J876" s="666" t="s">
        <v>3365</v>
      </c>
      <c r="K876" s="666" t="s">
        <v>3366</v>
      </c>
      <c r="L876" s="668">
        <v>462</v>
      </c>
      <c r="M876" s="668">
        <v>46.9</v>
      </c>
      <c r="N876" s="669">
        <v>21667.8</v>
      </c>
    </row>
    <row r="877" spans="1:14" ht="14.4" customHeight="1" x14ac:dyDescent="0.3">
      <c r="A877" s="664" t="s">
        <v>520</v>
      </c>
      <c r="B877" s="665" t="s">
        <v>521</v>
      </c>
      <c r="C877" s="666" t="s">
        <v>530</v>
      </c>
      <c r="D877" s="667" t="s">
        <v>3521</v>
      </c>
      <c r="E877" s="666" t="s">
        <v>3223</v>
      </c>
      <c r="F877" s="667" t="s">
        <v>3525</v>
      </c>
      <c r="G877" s="666" t="s">
        <v>600</v>
      </c>
      <c r="H877" s="666" t="s">
        <v>3367</v>
      </c>
      <c r="I877" s="666" t="s">
        <v>3367</v>
      </c>
      <c r="J877" s="666" t="s">
        <v>3368</v>
      </c>
      <c r="K877" s="666" t="s">
        <v>3369</v>
      </c>
      <c r="L877" s="668">
        <v>37.26166666666667</v>
      </c>
      <c r="M877" s="668">
        <v>180</v>
      </c>
      <c r="N877" s="669">
        <v>6707.1</v>
      </c>
    </row>
    <row r="878" spans="1:14" ht="14.4" customHeight="1" x14ac:dyDescent="0.3">
      <c r="A878" s="664" t="s">
        <v>520</v>
      </c>
      <c r="B878" s="665" t="s">
        <v>521</v>
      </c>
      <c r="C878" s="666" t="s">
        <v>530</v>
      </c>
      <c r="D878" s="667" t="s">
        <v>3521</v>
      </c>
      <c r="E878" s="666" t="s">
        <v>3223</v>
      </c>
      <c r="F878" s="667" t="s">
        <v>3525</v>
      </c>
      <c r="G878" s="666" t="s">
        <v>600</v>
      </c>
      <c r="H878" s="666" t="s">
        <v>3370</v>
      </c>
      <c r="I878" s="666" t="s">
        <v>3371</v>
      </c>
      <c r="J878" s="666" t="s">
        <v>3344</v>
      </c>
      <c r="K878" s="666" t="s">
        <v>3372</v>
      </c>
      <c r="L878" s="668">
        <v>155.21833488603826</v>
      </c>
      <c r="M878" s="668">
        <v>12</v>
      </c>
      <c r="N878" s="669">
        <v>1862.6200186324591</v>
      </c>
    </row>
    <row r="879" spans="1:14" ht="14.4" customHeight="1" x14ac:dyDescent="0.3">
      <c r="A879" s="664" t="s">
        <v>520</v>
      </c>
      <c r="B879" s="665" t="s">
        <v>521</v>
      </c>
      <c r="C879" s="666" t="s">
        <v>530</v>
      </c>
      <c r="D879" s="667" t="s">
        <v>3521</v>
      </c>
      <c r="E879" s="666" t="s">
        <v>3223</v>
      </c>
      <c r="F879" s="667" t="s">
        <v>3525</v>
      </c>
      <c r="G879" s="666" t="s">
        <v>600</v>
      </c>
      <c r="H879" s="666" t="s">
        <v>3373</v>
      </c>
      <c r="I879" s="666" t="s">
        <v>3373</v>
      </c>
      <c r="J879" s="666" t="s">
        <v>3374</v>
      </c>
      <c r="K879" s="666" t="s">
        <v>3375</v>
      </c>
      <c r="L879" s="668">
        <v>154</v>
      </c>
      <c r="M879" s="668">
        <v>0.3</v>
      </c>
      <c r="N879" s="669">
        <v>46.199999999999996</v>
      </c>
    </row>
    <row r="880" spans="1:14" ht="14.4" customHeight="1" x14ac:dyDescent="0.3">
      <c r="A880" s="664" t="s">
        <v>520</v>
      </c>
      <c r="B880" s="665" t="s">
        <v>521</v>
      </c>
      <c r="C880" s="666" t="s">
        <v>530</v>
      </c>
      <c r="D880" s="667" t="s">
        <v>3521</v>
      </c>
      <c r="E880" s="666" t="s">
        <v>3223</v>
      </c>
      <c r="F880" s="667" t="s">
        <v>3525</v>
      </c>
      <c r="G880" s="666" t="s">
        <v>600</v>
      </c>
      <c r="H880" s="666" t="s">
        <v>3376</v>
      </c>
      <c r="I880" s="666" t="s">
        <v>3376</v>
      </c>
      <c r="J880" s="666" t="s">
        <v>3377</v>
      </c>
      <c r="K880" s="666" t="s">
        <v>3378</v>
      </c>
      <c r="L880" s="668">
        <v>156.75</v>
      </c>
      <c r="M880" s="668">
        <v>4</v>
      </c>
      <c r="N880" s="669">
        <v>627</v>
      </c>
    </row>
    <row r="881" spans="1:14" ht="14.4" customHeight="1" x14ac:dyDescent="0.3">
      <c r="A881" s="664" t="s">
        <v>520</v>
      </c>
      <c r="B881" s="665" t="s">
        <v>521</v>
      </c>
      <c r="C881" s="666" t="s">
        <v>530</v>
      </c>
      <c r="D881" s="667" t="s">
        <v>3521</v>
      </c>
      <c r="E881" s="666" t="s">
        <v>3223</v>
      </c>
      <c r="F881" s="667" t="s">
        <v>3525</v>
      </c>
      <c r="G881" s="666" t="s">
        <v>600</v>
      </c>
      <c r="H881" s="666" t="s">
        <v>3379</v>
      </c>
      <c r="I881" s="666" t="s">
        <v>3379</v>
      </c>
      <c r="J881" s="666" t="s">
        <v>3380</v>
      </c>
      <c r="K881" s="666" t="s">
        <v>3381</v>
      </c>
      <c r="L881" s="668">
        <v>145.03319148936168</v>
      </c>
      <c r="M881" s="668">
        <v>94</v>
      </c>
      <c r="N881" s="669">
        <v>13633.119999999999</v>
      </c>
    </row>
    <row r="882" spans="1:14" ht="14.4" customHeight="1" x14ac:dyDescent="0.3">
      <c r="A882" s="664" t="s">
        <v>520</v>
      </c>
      <c r="B882" s="665" t="s">
        <v>521</v>
      </c>
      <c r="C882" s="666" t="s">
        <v>530</v>
      </c>
      <c r="D882" s="667" t="s">
        <v>3521</v>
      </c>
      <c r="E882" s="666" t="s">
        <v>3223</v>
      </c>
      <c r="F882" s="667" t="s">
        <v>3525</v>
      </c>
      <c r="G882" s="666" t="s">
        <v>600</v>
      </c>
      <c r="H882" s="666" t="s">
        <v>3382</v>
      </c>
      <c r="I882" s="666" t="s">
        <v>3382</v>
      </c>
      <c r="J882" s="666" t="s">
        <v>3383</v>
      </c>
      <c r="K882" s="666" t="s">
        <v>3384</v>
      </c>
      <c r="L882" s="668">
        <v>217.8</v>
      </c>
      <c r="M882" s="668">
        <v>5</v>
      </c>
      <c r="N882" s="669">
        <v>1089</v>
      </c>
    </row>
    <row r="883" spans="1:14" ht="14.4" customHeight="1" x14ac:dyDescent="0.3">
      <c r="A883" s="664" t="s">
        <v>520</v>
      </c>
      <c r="B883" s="665" t="s">
        <v>521</v>
      </c>
      <c r="C883" s="666" t="s">
        <v>530</v>
      </c>
      <c r="D883" s="667" t="s">
        <v>3521</v>
      </c>
      <c r="E883" s="666" t="s">
        <v>3223</v>
      </c>
      <c r="F883" s="667" t="s">
        <v>3525</v>
      </c>
      <c r="G883" s="666" t="s">
        <v>600</v>
      </c>
      <c r="H883" s="666" t="s">
        <v>3385</v>
      </c>
      <c r="I883" s="666" t="s">
        <v>3385</v>
      </c>
      <c r="J883" s="666" t="s">
        <v>3386</v>
      </c>
      <c r="K883" s="666" t="s">
        <v>3387</v>
      </c>
      <c r="L883" s="668">
        <v>152.9</v>
      </c>
      <c r="M883" s="668">
        <v>0.8</v>
      </c>
      <c r="N883" s="669">
        <v>122.32000000000001</v>
      </c>
    </row>
    <row r="884" spans="1:14" ht="14.4" customHeight="1" x14ac:dyDescent="0.3">
      <c r="A884" s="664" t="s">
        <v>520</v>
      </c>
      <c r="B884" s="665" t="s">
        <v>521</v>
      </c>
      <c r="C884" s="666" t="s">
        <v>530</v>
      </c>
      <c r="D884" s="667" t="s">
        <v>3521</v>
      </c>
      <c r="E884" s="666" t="s">
        <v>3223</v>
      </c>
      <c r="F884" s="667" t="s">
        <v>3525</v>
      </c>
      <c r="G884" s="666" t="s">
        <v>600</v>
      </c>
      <c r="H884" s="666" t="s">
        <v>3388</v>
      </c>
      <c r="I884" s="666" t="s">
        <v>3388</v>
      </c>
      <c r="J884" s="666" t="s">
        <v>3389</v>
      </c>
      <c r="K884" s="666" t="s">
        <v>3390</v>
      </c>
      <c r="L884" s="668">
        <v>286.00000834312186</v>
      </c>
      <c r="M884" s="668">
        <v>11.6</v>
      </c>
      <c r="N884" s="669">
        <v>3317.6000967802138</v>
      </c>
    </row>
    <row r="885" spans="1:14" ht="14.4" customHeight="1" x14ac:dyDescent="0.3">
      <c r="A885" s="664" t="s">
        <v>520</v>
      </c>
      <c r="B885" s="665" t="s">
        <v>521</v>
      </c>
      <c r="C885" s="666" t="s">
        <v>530</v>
      </c>
      <c r="D885" s="667" t="s">
        <v>3521</v>
      </c>
      <c r="E885" s="666" t="s">
        <v>3223</v>
      </c>
      <c r="F885" s="667" t="s">
        <v>3525</v>
      </c>
      <c r="G885" s="666" t="s">
        <v>600</v>
      </c>
      <c r="H885" s="666" t="s">
        <v>3391</v>
      </c>
      <c r="I885" s="666" t="s">
        <v>3392</v>
      </c>
      <c r="J885" s="666" t="s">
        <v>3393</v>
      </c>
      <c r="K885" s="666" t="s">
        <v>3394</v>
      </c>
      <c r="L885" s="668">
        <v>264</v>
      </c>
      <c r="M885" s="668">
        <v>7.4999999999999956</v>
      </c>
      <c r="N885" s="669">
        <v>1979.9999999999986</v>
      </c>
    </row>
    <row r="886" spans="1:14" ht="14.4" customHeight="1" x14ac:dyDescent="0.3">
      <c r="A886" s="664" t="s">
        <v>520</v>
      </c>
      <c r="B886" s="665" t="s">
        <v>521</v>
      </c>
      <c r="C886" s="666" t="s">
        <v>530</v>
      </c>
      <c r="D886" s="667" t="s">
        <v>3521</v>
      </c>
      <c r="E886" s="666" t="s">
        <v>3223</v>
      </c>
      <c r="F886" s="667" t="s">
        <v>3525</v>
      </c>
      <c r="G886" s="666" t="s">
        <v>600</v>
      </c>
      <c r="H886" s="666" t="s">
        <v>3395</v>
      </c>
      <c r="I886" s="666" t="s">
        <v>3396</v>
      </c>
      <c r="J886" s="666" t="s">
        <v>3397</v>
      </c>
      <c r="K886" s="666"/>
      <c r="L886" s="668">
        <v>155.09999999999997</v>
      </c>
      <c r="M886" s="668">
        <v>6.5</v>
      </c>
      <c r="N886" s="669">
        <v>1008.1499999999999</v>
      </c>
    </row>
    <row r="887" spans="1:14" ht="14.4" customHeight="1" x14ac:dyDescent="0.3">
      <c r="A887" s="664" t="s">
        <v>520</v>
      </c>
      <c r="B887" s="665" t="s">
        <v>521</v>
      </c>
      <c r="C887" s="666" t="s">
        <v>530</v>
      </c>
      <c r="D887" s="667" t="s">
        <v>3521</v>
      </c>
      <c r="E887" s="666" t="s">
        <v>3223</v>
      </c>
      <c r="F887" s="667" t="s">
        <v>3525</v>
      </c>
      <c r="G887" s="666" t="s">
        <v>600</v>
      </c>
      <c r="H887" s="666" t="s">
        <v>3398</v>
      </c>
      <c r="I887" s="666" t="s">
        <v>3398</v>
      </c>
      <c r="J887" s="666" t="s">
        <v>3399</v>
      </c>
      <c r="K887" s="666" t="s">
        <v>3400</v>
      </c>
      <c r="L887" s="668">
        <v>393.82000000000005</v>
      </c>
      <c r="M887" s="668">
        <v>20</v>
      </c>
      <c r="N887" s="669">
        <v>7876.4000000000015</v>
      </c>
    </row>
    <row r="888" spans="1:14" ht="14.4" customHeight="1" x14ac:dyDescent="0.3">
      <c r="A888" s="664" t="s">
        <v>520</v>
      </c>
      <c r="B888" s="665" t="s">
        <v>521</v>
      </c>
      <c r="C888" s="666" t="s">
        <v>530</v>
      </c>
      <c r="D888" s="667" t="s">
        <v>3521</v>
      </c>
      <c r="E888" s="666" t="s">
        <v>3223</v>
      </c>
      <c r="F888" s="667" t="s">
        <v>3525</v>
      </c>
      <c r="G888" s="666" t="s">
        <v>600</v>
      </c>
      <c r="H888" s="666" t="s">
        <v>3401</v>
      </c>
      <c r="I888" s="666" t="s">
        <v>3401</v>
      </c>
      <c r="J888" s="666" t="s">
        <v>2503</v>
      </c>
      <c r="K888" s="666" t="s">
        <v>2504</v>
      </c>
      <c r="L888" s="668">
        <v>92.687490118886032</v>
      </c>
      <c r="M888" s="668">
        <v>29</v>
      </c>
      <c r="N888" s="669">
        <v>2687.9372134476948</v>
      </c>
    </row>
    <row r="889" spans="1:14" ht="14.4" customHeight="1" x14ac:dyDescent="0.3">
      <c r="A889" s="664" t="s">
        <v>520</v>
      </c>
      <c r="B889" s="665" t="s">
        <v>521</v>
      </c>
      <c r="C889" s="666" t="s">
        <v>530</v>
      </c>
      <c r="D889" s="667" t="s">
        <v>3521</v>
      </c>
      <c r="E889" s="666" t="s">
        <v>3223</v>
      </c>
      <c r="F889" s="667" t="s">
        <v>3525</v>
      </c>
      <c r="G889" s="666" t="s">
        <v>600</v>
      </c>
      <c r="H889" s="666" t="s">
        <v>3402</v>
      </c>
      <c r="I889" s="666" t="s">
        <v>3402</v>
      </c>
      <c r="J889" s="666" t="s">
        <v>3403</v>
      </c>
      <c r="K889" s="666" t="s">
        <v>3404</v>
      </c>
      <c r="L889" s="668">
        <v>72.640017140937019</v>
      </c>
      <c r="M889" s="668">
        <v>6</v>
      </c>
      <c r="N889" s="669">
        <v>435.84010284562208</v>
      </c>
    </row>
    <row r="890" spans="1:14" ht="14.4" customHeight="1" x14ac:dyDescent="0.3">
      <c r="A890" s="664" t="s">
        <v>520</v>
      </c>
      <c r="B890" s="665" t="s">
        <v>521</v>
      </c>
      <c r="C890" s="666" t="s">
        <v>530</v>
      </c>
      <c r="D890" s="667" t="s">
        <v>3521</v>
      </c>
      <c r="E890" s="666" t="s">
        <v>3223</v>
      </c>
      <c r="F890" s="667" t="s">
        <v>3525</v>
      </c>
      <c r="G890" s="666" t="s">
        <v>600</v>
      </c>
      <c r="H890" s="666" t="s">
        <v>3405</v>
      </c>
      <c r="I890" s="666" t="s">
        <v>3405</v>
      </c>
      <c r="J890" s="666" t="s">
        <v>3406</v>
      </c>
      <c r="K890" s="666" t="s">
        <v>3407</v>
      </c>
      <c r="L890" s="668">
        <v>415.27208133242516</v>
      </c>
      <c r="M890" s="668">
        <v>19.600000000000001</v>
      </c>
      <c r="N890" s="669">
        <v>8139.3327941155339</v>
      </c>
    </row>
    <row r="891" spans="1:14" ht="14.4" customHeight="1" x14ac:dyDescent="0.3">
      <c r="A891" s="664" t="s">
        <v>520</v>
      </c>
      <c r="B891" s="665" t="s">
        <v>521</v>
      </c>
      <c r="C891" s="666" t="s">
        <v>530</v>
      </c>
      <c r="D891" s="667" t="s">
        <v>3521</v>
      </c>
      <c r="E891" s="666" t="s">
        <v>3223</v>
      </c>
      <c r="F891" s="667" t="s">
        <v>3525</v>
      </c>
      <c r="G891" s="666" t="s">
        <v>600</v>
      </c>
      <c r="H891" s="666" t="s">
        <v>3408</v>
      </c>
      <c r="I891" s="666" t="s">
        <v>3408</v>
      </c>
      <c r="J891" s="666" t="s">
        <v>3409</v>
      </c>
      <c r="K891" s="666" t="s">
        <v>3410</v>
      </c>
      <c r="L891" s="668">
        <v>230.99999999999997</v>
      </c>
      <c r="M891" s="668">
        <v>3</v>
      </c>
      <c r="N891" s="669">
        <v>692.99999999999989</v>
      </c>
    </row>
    <row r="892" spans="1:14" ht="14.4" customHeight="1" x14ac:dyDescent="0.3">
      <c r="A892" s="664" t="s">
        <v>520</v>
      </c>
      <c r="B892" s="665" t="s">
        <v>521</v>
      </c>
      <c r="C892" s="666" t="s">
        <v>530</v>
      </c>
      <c r="D892" s="667" t="s">
        <v>3521</v>
      </c>
      <c r="E892" s="666" t="s">
        <v>3223</v>
      </c>
      <c r="F892" s="667" t="s">
        <v>3525</v>
      </c>
      <c r="G892" s="666" t="s">
        <v>600</v>
      </c>
      <c r="H892" s="666" t="s">
        <v>3411</v>
      </c>
      <c r="I892" s="666" t="s">
        <v>3412</v>
      </c>
      <c r="J892" s="666" t="s">
        <v>3413</v>
      </c>
      <c r="K892" s="666" t="s">
        <v>3260</v>
      </c>
      <c r="L892" s="668">
        <v>58.664571428571449</v>
      </c>
      <c r="M892" s="668">
        <v>35</v>
      </c>
      <c r="N892" s="669">
        <v>2053.2600000000007</v>
      </c>
    </row>
    <row r="893" spans="1:14" ht="14.4" customHeight="1" x14ac:dyDescent="0.3">
      <c r="A893" s="664" t="s">
        <v>520</v>
      </c>
      <c r="B893" s="665" t="s">
        <v>521</v>
      </c>
      <c r="C893" s="666" t="s">
        <v>530</v>
      </c>
      <c r="D893" s="667" t="s">
        <v>3521</v>
      </c>
      <c r="E893" s="666" t="s">
        <v>3223</v>
      </c>
      <c r="F893" s="667" t="s">
        <v>3525</v>
      </c>
      <c r="G893" s="666" t="s">
        <v>600</v>
      </c>
      <c r="H893" s="666" t="s">
        <v>3414</v>
      </c>
      <c r="I893" s="666" t="s">
        <v>3414</v>
      </c>
      <c r="J893" s="666" t="s">
        <v>3415</v>
      </c>
      <c r="K893" s="666" t="s">
        <v>3416</v>
      </c>
      <c r="L893" s="668">
        <v>562.87000000000023</v>
      </c>
      <c r="M893" s="668">
        <v>31.200000000000003</v>
      </c>
      <c r="N893" s="669">
        <v>17561.544000000009</v>
      </c>
    </row>
    <row r="894" spans="1:14" ht="14.4" customHeight="1" x14ac:dyDescent="0.3">
      <c r="A894" s="664" t="s">
        <v>520</v>
      </c>
      <c r="B894" s="665" t="s">
        <v>521</v>
      </c>
      <c r="C894" s="666" t="s">
        <v>530</v>
      </c>
      <c r="D894" s="667" t="s">
        <v>3521</v>
      </c>
      <c r="E894" s="666" t="s">
        <v>3223</v>
      </c>
      <c r="F894" s="667" t="s">
        <v>3525</v>
      </c>
      <c r="G894" s="666" t="s">
        <v>600</v>
      </c>
      <c r="H894" s="666" t="s">
        <v>3417</v>
      </c>
      <c r="I894" s="666" t="s">
        <v>3417</v>
      </c>
      <c r="J894" s="666" t="s">
        <v>3418</v>
      </c>
      <c r="K894" s="666" t="s">
        <v>593</v>
      </c>
      <c r="L894" s="668">
        <v>90.219856922974998</v>
      </c>
      <c r="M894" s="668">
        <v>69</v>
      </c>
      <c r="N894" s="669">
        <v>6225.1701276852746</v>
      </c>
    </row>
    <row r="895" spans="1:14" ht="14.4" customHeight="1" x14ac:dyDescent="0.3">
      <c r="A895" s="664" t="s">
        <v>520</v>
      </c>
      <c r="B895" s="665" t="s">
        <v>521</v>
      </c>
      <c r="C895" s="666" t="s">
        <v>530</v>
      </c>
      <c r="D895" s="667" t="s">
        <v>3521</v>
      </c>
      <c r="E895" s="666" t="s">
        <v>3223</v>
      </c>
      <c r="F895" s="667" t="s">
        <v>3525</v>
      </c>
      <c r="G895" s="666" t="s">
        <v>600</v>
      </c>
      <c r="H895" s="666" t="s">
        <v>3419</v>
      </c>
      <c r="I895" s="666" t="s">
        <v>3419</v>
      </c>
      <c r="J895" s="666" t="s">
        <v>3368</v>
      </c>
      <c r="K895" s="666" t="s">
        <v>3420</v>
      </c>
      <c r="L895" s="668">
        <v>316.02297297297292</v>
      </c>
      <c r="M895" s="668">
        <v>18.5</v>
      </c>
      <c r="N895" s="669">
        <v>5846.4249999999993</v>
      </c>
    </row>
    <row r="896" spans="1:14" ht="14.4" customHeight="1" x14ac:dyDescent="0.3">
      <c r="A896" s="664" t="s">
        <v>520</v>
      </c>
      <c r="B896" s="665" t="s">
        <v>521</v>
      </c>
      <c r="C896" s="666" t="s">
        <v>530</v>
      </c>
      <c r="D896" s="667" t="s">
        <v>3521</v>
      </c>
      <c r="E896" s="666" t="s">
        <v>3223</v>
      </c>
      <c r="F896" s="667" t="s">
        <v>3525</v>
      </c>
      <c r="G896" s="666" t="s">
        <v>2584</v>
      </c>
      <c r="H896" s="666" t="s">
        <v>3421</v>
      </c>
      <c r="I896" s="666" t="s">
        <v>3422</v>
      </c>
      <c r="J896" s="666" t="s">
        <v>3423</v>
      </c>
      <c r="K896" s="666" t="s">
        <v>3424</v>
      </c>
      <c r="L896" s="668">
        <v>115.91013900567098</v>
      </c>
      <c r="M896" s="668">
        <v>34</v>
      </c>
      <c r="N896" s="669">
        <v>3940.9447261928135</v>
      </c>
    </row>
    <row r="897" spans="1:14" ht="14.4" customHeight="1" x14ac:dyDescent="0.3">
      <c r="A897" s="664" t="s">
        <v>520</v>
      </c>
      <c r="B897" s="665" t="s">
        <v>521</v>
      </c>
      <c r="C897" s="666" t="s">
        <v>530</v>
      </c>
      <c r="D897" s="667" t="s">
        <v>3521</v>
      </c>
      <c r="E897" s="666" t="s">
        <v>3223</v>
      </c>
      <c r="F897" s="667" t="s">
        <v>3525</v>
      </c>
      <c r="G897" s="666" t="s">
        <v>2584</v>
      </c>
      <c r="H897" s="666" t="s">
        <v>3425</v>
      </c>
      <c r="I897" s="666" t="s">
        <v>3426</v>
      </c>
      <c r="J897" s="666" t="s">
        <v>3427</v>
      </c>
      <c r="K897" s="666" t="s">
        <v>3428</v>
      </c>
      <c r="L897" s="668">
        <v>326.14966666666669</v>
      </c>
      <c r="M897" s="668">
        <v>6</v>
      </c>
      <c r="N897" s="669">
        <v>1956.8980000000001</v>
      </c>
    </row>
    <row r="898" spans="1:14" ht="14.4" customHeight="1" x14ac:dyDescent="0.3">
      <c r="A898" s="664" t="s">
        <v>520</v>
      </c>
      <c r="B898" s="665" t="s">
        <v>521</v>
      </c>
      <c r="C898" s="666" t="s">
        <v>530</v>
      </c>
      <c r="D898" s="667" t="s">
        <v>3521</v>
      </c>
      <c r="E898" s="666" t="s">
        <v>3223</v>
      </c>
      <c r="F898" s="667" t="s">
        <v>3525</v>
      </c>
      <c r="G898" s="666" t="s">
        <v>2584</v>
      </c>
      <c r="H898" s="666" t="s">
        <v>3429</v>
      </c>
      <c r="I898" s="666" t="s">
        <v>3430</v>
      </c>
      <c r="J898" s="666" t="s">
        <v>3431</v>
      </c>
      <c r="K898" s="666" t="s">
        <v>3432</v>
      </c>
      <c r="L898" s="668">
        <v>28.889999999999997</v>
      </c>
      <c r="M898" s="668">
        <v>20</v>
      </c>
      <c r="N898" s="669">
        <v>577.79999999999995</v>
      </c>
    </row>
    <row r="899" spans="1:14" ht="14.4" customHeight="1" x14ac:dyDescent="0.3">
      <c r="A899" s="664" t="s">
        <v>520</v>
      </c>
      <c r="B899" s="665" t="s">
        <v>521</v>
      </c>
      <c r="C899" s="666" t="s">
        <v>530</v>
      </c>
      <c r="D899" s="667" t="s">
        <v>3521</v>
      </c>
      <c r="E899" s="666" t="s">
        <v>3223</v>
      </c>
      <c r="F899" s="667" t="s">
        <v>3525</v>
      </c>
      <c r="G899" s="666" t="s">
        <v>2584</v>
      </c>
      <c r="H899" s="666" t="s">
        <v>3433</v>
      </c>
      <c r="I899" s="666" t="s">
        <v>3434</v>
      </c>
      <c r="J899" s="666" t="s">
        <v>3435</v>
      </c>
      <c r="K899" s="666" t="s">
        <v>3436</v>
      </c>
      <c r="L899" s="668">
        <v>42.02000000000001</v>
      </c>
      <c r="M899" s="668">
        <v>6</v>
      </c>
      <c r="N899" s="669">
        <v>252.12000000000006</v>
      </c>
    </row>
    <row r="900" spans="1:14" ht="14.4" customHeight="1" x14ac:dyDescent="0.3">
      <c r="A900" s="664" t="s">
        <v>520</v>
      </c>
      <c r="B900" s="665" t="s">
        <v>521</v>
      </c>
      <c r="C900" s="666" t="s">
        <v>530</v>
      </c>
      <c r="D900" s="667" t="s">
        <v>3521</v>
      </c>
      <c r="E900" s="666" t="s">
        <v>3223</v>
      </c>
      <c r="F900" s="667" t="s">
        <v>3525</v>
      </c>
      <c r="G900" s="666" t="s">
        <v>2584</v>
      </c>
      <c r="H900" s="666" t="s">
        <v>3437</v>
      </c>
      <c r="I900" s="666" t="s">
        <v>3438</v>
      </c>
      <c r="J900" s="666" t="s">
        <v>3439</v>
      </c>
      <c r="K900" s="666" t="s">
        <v>3440</v>
      </c>
      <c r="L900" s="668">
        <v>12209.67</v>
      </c>
      <c r="M900" s="668">
        <v>4</v>
      </c>
      <c r="N900" s="669">
        <v>48838.68</v>
      </c>
    </row>
    <row r="901" spans="1:14" ht="14.4" customHeight="1" x14ac:dyDescent="0.3">
      <c r="A901" s="664" t="s">
        <v>520</v>
      </c>
      <c r="B901" s="665" t="s">
        <v>521</v>
      </c>
      <c r="C901" s="666" t="s">
        <v>530</v>
      </c>
      <c r="D901" s="667" t="s">
        <v>3521</v>
      </c>
      <c r="E901" s="666" t="s">
        <v>3223</v>
      </c>
      <c r="F901" s="667" t="s">
        <v>3525</v>
      </c>
      <c r="G901" s="666" t="s">
        <v>2584</v>
      </c>
      <c r="H901" s="666" t="s">
        <v>3441</v>
      </c>
      <c r="I901" s="666" t="s">
        <v>3441</v>
      </c>
      <c r="J901" s="666" t="s">
        <v>3442</v>
      </c>
      <c r="K901" s="666" t="s">
        <v>3381</v>
      </c>
      <c r="L901" s="668">
        <v>34.659999999999989</v>
      </c>
      <c r="M901" s="668">
        <v>60</v>
      </c>
      <c r="N901" s="669">
        <v>2079.5999999999995</v>
      </c>
    </row>
    <row r="902" spans="1:14" ht="14.4" customHeight="1" x14ac:dyDescent="0.3">
      <c r="A902" s="664" t="s">
        <v>520</v>
      </c>
      <c r="B902" s="665" t="s">
        <v>521</v>
      </c>
      <c r="C902" s="666" t="s">
        <v>530</v>
      </c>
      <c r="D902" s="667" t="s">
        <v>3521</v>
      </c>
      <c r="E902" s="666" t="s">
        <v>3223</v>
      </c>
      <c r="F902" s="667" t="s">
        <v>3525</v>
      </c>
      <c r="G902" s="666" t="s">
        <v>2584</v>
      </c>
      <c r="H902" s="666" t="s">
        <v>3443</v>
      </c>
      <c r="I902" s="666" t="s">
        <v>3443</v>
      </c>
      <c r="J902" s="666" t="s">
        <v>3444</v>
      </c>
      <c r="K902" s="666" t="s">
        <v>3445</v>
      </c>
      <c r="L902" s="668">
        <v>55.209995650919694</v>
      </c>
      <c r="M902" s="668">
        <v>44</v>
      </c>
      <c r="N902" s="669">
        <v>2429.2398086404664</v>
      </c>
    </row>
    <row r="903" spans="1:14" ht="14.4" customHeight="1" x14ac:dyDescent="0.3">
      <c r="A903" s="664" t="s">
        <v>520</v>
      </c>
      <c r="B903" s="665" t="s">
        <v>521</v>
      </c>
      <c r="C903" s="666" t="s">
        <v>530</v>
      </c>
      <c r="D903" s="667" t="s">
        <v>3521</v>
      </c>
      <c r="E903" s="666" t="s">
        <v>3223</v>
      </c>
      <c r="F903" s="667" t="s">
        <v>3525</v>
      </c>
      <c r="G903" s="666" t="s">
        <v>2584</v>
      </c>
      <c r="H903" s="666" t="s">
        <v>3446</v>
      </c>
      <c r="I903" s="666" t="s">
        <v>3446</v>
      </c>
      <c r="J903" s="666" t="s">
        <v>3447</v>
      </c>
      <c r="K903" s="666" t="s">
        <v>3375</v>
      </c>
      <c r="L903" s="668">
        <v>938.38020524464866</v>
      </c>
      <c r="M903" s="668">
        <v>71.3</v>
      </c>
      <c r="N903" s="669">
        <v>66906.508633943449</v>
      </c>
    </row>
    <row r="904" spans="1:14" ht="14.4" customHeight="1" x14ac:dyDescent="0.3">
      <c r="A904" s="664" t="s">
        <v>520</v>
      </c>
      <c r="B904" s="665" t="s">
        <v>521</v>
      </c>
      <c r="C904" s="666" t="s">
        <v>530</v>
      </c>
      <c r="D904" s="667" t="s">
        <v>3521</v>
      </c>
      <c r="E904" s="666" t="s">
        <v>3223</v>
      </c>
      <c r="F904" s="667" t="s">
        <v>3525</v>
      </c>
      <c r="G904" s="666" t="s">
        <v>2584</v>
      </c>
      <c r="H904" s="666" t="s">
        <v>3448</v>
      </c>
      <c r="I904" s="666" t="s">
        <v>3448</v>
      </c>
      <c r="J904" s="666" t="s">
        <v>3449</v>
      </c>
      <c r="K904" s="666" t="s">
        <v>3450</v>
      </c>
      <c r="L904" s="668">
        <v>543.44999999999993</v>
      </c>
      <c r="M904" s="668">
        <v>8</v>
      </c>
      <c r="N904" s="669">
        <v>4347.5999999999995</v>
      </c>
    </row>
    <row r="905" spans="1:14" ht="14.4" customHeight="1" x14ac:dyDescent="0.3">
      <c r="A905" s="664" t="s">
        <v>520</v>
      </c>
      <c r="B905" s="665" t="s">
        <v>521</v>
      </c>
      <c r="C905" s="666" t="s">
        <v>530</v>
      </c>
      <c r="D905" s="667" t="s">
        <v>3521</v>
      </c>
      <c r="E905" s="666" t="s">
        <v>3451</v>
      </c>
      <c r="F905" s="667" t="s">
        <v>3526</v>
      </c>
      <c r="G905" s="666"/>
      <c r="H905" s="666" t="s">
        <v>3452</v>
      </c>
      <c r="I905" s="666" t="s">
        <v>3453</v>
      </c>
      <c r="J905" s="666" t="s">
        <v>3454</v>
      </c>
      <c r="K905" s="666" t="s">
        <v>3455</v>
      </c>
      <c r="L905" s="668">
        <v>765.13</v>
      </c>
      <c r="M905" s="668">
        <v>6</v>
      </c>
      <c r="N905" s="669">
        <v>4590.78</v>
      </c>
    </row>
    <row r="906" spans="1:14" ht="14.4" customHeight="1" x14ac:dyDescent="0.3">
      <c r="A906" s="664" t="s">
        <v>520</v>
      </c>
      <c r="B906" s="665" t="s">
        <v>521</v>
      </c>
      <c r="C906" s="666" t="s">
        <v>530</v>
      </c>
      <c r="D906" s="667" t="s">
        <v>3521</v>
      </c>
      <c r="E906" s="666" t="s">
        <v>3451</v>
      </c>
      <c r="F906" s="667" t="s">
        <v>3526</v>
      </c>
      <c r="G906" s="666" t="s">
        <v>600</v>
      </c>
      <c r="H906" s="666" t="s">
        <v>3456</v>
      </c>
      <c r="I906" s="666" t="s">
        <v>3457</v>
      </c>
      <c r="J906" s="666" t="s">
        <v>3458</v>
      </c>
      <c r="K906" s="666" t="s">
        <v>3459</v>
      </c>
      <c r="L906" s="668">
        <v>105.36992492285061</v>
      </c>
      <c r="M906" s="668">
        <v>9</v>
      </c>
      <c r="N906" s="669">
        <v>948.32932430565552</v>
      </c>
    </row>
    <row r="907" spans="1:14" ht="14.4" customHeight="1" x14ac:dyDescent="0.3">
      <c r="A907" s="664" t="s">
        <v>520</v>
      </c>
      <c r="B907" s="665" t="s">
        <v>521</v>
      </c>
      <c r="C907" s="666" t="s">
        <v>530</v>
      </c>
      <c r="D907" s="667" t="s">
        <v>3521</v>
      </c>
      <c r="E907" s="666" t="s">
        <v>3451</v>
      </c>
      <c r="F907" s="667" t="s">
        <v>3526</v>
      </c>
      <c r="G907" s="666" t="s">
        <v>600</v>
      </c>
      <c r="H907" s="666" t="s">
        <v>3460</v>
      </c>
      <c r="I907" s="666" t="s">
        <v>3461</v>
      </c>
      <c r="J907" s="666" t="s">
        <v>3462</v>
      </c>
      <c r="K907" s="666" t="s">
        <v>1753</v>
      </c>
      <c r="L907" s="668">
        <v>75.21972140141645</v>
      </c>
      <c r="M907" s="668">
        <v>12</v>
      </c>
      <c r="N907" s="669">
        <v>902.6366568169974</v>
      </c>
    </row>
    <row r="908" spans="1:14" ht="14.4" customHeight="1" x14ac:dyDescent="0.3">
      <c r="A908" s="664" t="s">
        <v>520</v>
      </c>
      <c r="B908" s="665" t="s">
        <v>521</v>
      </c>
      <c r="C908" s="666" t="s">
        <v>530</v>
      </c>
      <c r="D908" s="667" t="s">
        <v>3521</v>
      </c>
      <c r="E908" s="666" t="s">
        <v>3451</v>
      </c>
      <c r="F908" s="667" t="s">
        <v>3526</v>
      </c>
      <c r="G908" s="666" t="s">
        <v>600</v>
      </c>
      <c r="H908" s="666" t="s">
        <v>3463</v>
      </c>
      <c r="I908" s="666" t="s">
        <v>3464</v>
      </c>
      <c r="J908" s="666" t="s">
        <v>3465</v>
      </c>
      <c r="K908" s="666" t="s">
        <v>3466</v>
      </c>
      <c r="L908" s="668">
        <v>106.94829884869306</v>
      </c>
      <c r="M908" s="668">
        <v>101</v>
      </c>
      <c r="N908" s="669">
        <v>10801.778183717999</v>
      </c>
    </row>
    <row r="909" spans="1:14" ht="14.4" customHeight="1" x14ac:dyDescent="0.3">
      <c r="A909" s="664" t="s">
        <v>520</v>
      </c>
      <c r="B909" s="665" t="s">
        <v>521</v>
      </c>
      <c r="C909" s="666" t="s">
        <v>530</v>
      </c>
      <c r="D909" s="667" t="s">
        <v>3521</v>
      </c>
      <c r="E909" s="666" t="s">
        <v>3451</v>
      </c>
      <c r="F909" s="667" t="s">
        <v>3526</v>
      </c>
      <c r="G909" s="666" t="s">
        <v>600</v>
      </c>
      <c r="H909" s="666" t="s">
        <v>3467</v>
      </c>
      <c r="I909" s="666" t="s">
        <v>3468</v>
      </c>
      <c r="J909" s="666" t="s">
        <v>3469</v>
      </c>
      <c r="K909" s="666" t="s">
        <v>3329</v>
      </c>
      <c r="L909" s="668">
        <v>107.32995625758504</v>
      </c>
      <c r="M909" s="668">
        <v>10</v>
      </c>
      <c r="N909" s="669">
        <v>1073.2995625758504</v>
      </c>
    </row>
    <row r="910" spans="1:14" ht="14.4" customHeight="1" x14ac:dyDescent="0.3">
      <c r="A910" s="664" t="s">
        <v>520</v>
      </c>
      <c r="B910" s="665" t="s">
        <v>521</v>
      </c>
      <c r="C910" s="666" t="s">
        <v>530</v>
      </c>
      <c r="D910" s="667" t="s">
        <v>3521</v>
      </c>
      <c r="E910" s="666" t="s">
        <v>3451</v>
      </c>
      <c r="F910" s="667" t="s">
        <v>3526</v>
      </c>
      <c r="G910" s="666" t="s">
        <v>600</v>
      </c>
      <c r="H910" s="666" t="s">
        <v>3470</v>
      </c>
      <c r="I910" s="666" t="s">
        <v>3471</v>
      </c>
      <c r="J910" s="666" t="s">
        <v>3469</v>
      </c>
      <c r="K910" s="666" t="s">
        <v>3472</v>
      </c>
      <c r="L910" s="668">
        <v>129.20999999999995</v>
      </c>
      <c r="M910" s="668">
        <v>3</v>
      </c>
      <c r="N910" s="669">
        <v>387.62999999999988</v>
      </c>
    </row>
    <row r="911" spans="1:14" ht="14.4" customHeight="1" x14ac:dyDescent="0.3">
      <c r="A911" s="664" t="s">
        <v>520</v>
      </c>
      <c r="B911" s="665" t="s">
        <v>521</v>
      </c>
      <c r="C911" s="666" t="s">
        <v>530</v>
      </c>
      <c r="D911" s="667" t="s">
        <v>3521</v>
      </c>
      <c r="E911" s="666" t="s">
        <v>3451</v>
      </c>
      <c r="F911" s="667" t="s">
        <v>3526</v>
      </c>
      <c r="G911" s="666" t="s">
        <v>600</v>
      </c>
      <c r="H911" s="666" t="s">
        <v>3473</v>
      </c>
      <c r="I911" s="666" t="s">
        <v>3474</v>
      </c>
      <c r="J911" s="666" t="s">
        <v>3475</v>
      </c>
      <c r="K911" s="666" t="s">
        <v>3476</v>
      </c>
      <c r="L911" s="668">
        <v>4950</v>
      </c>
      <c r="M911" s="668">
        <v>10</v>
      </c>
      <c r="N911" s="669">
        <v>49500</v>
      </c>
    </row>
    <row r="912" spans="1:14" ht="14.4" customHeight="1" x14ac:dyDescent="0.3">
      <c r="A912" s="664" t="s">
        <v>520</v>
      </c>
      <c r="B912" s="665" t="s">
        <v>521</v>
      </c>
      <c r="C912" s="666" t="s">
        <v>530</v>
      </c>
      <c r="D912" s="667" t="s">
        <v>3521</v>
      </c>
      <c r="E912" s="666" t="s">
        <v>3451</v>
      </c>
      <c r="F912" s="667" t="s">
        <v>3526</v>
      </c>
      <c r="G912" s="666" t="s">
        <v>2584</v>
      </c>
      <c r="H912" s="666" t="s">
        <v>3477</v>
      </c>
      <c r="I912" s="666" t="s">
        <v>3477</v>
      </c>
      <c r="J912" s="666" t="s">
        <v>3478</v>
      </c>
      <c r="K912" s="666" t="s">
        <v>3479</v>
      </c>
      <c r="L912" s="668">
        <v>159.5</v>
      </c>
      <c r="M912" s="668">
        <v>16.5</v>
      </c>
      <c r="N912" s="669">
        <v>2631.75</v>
      </c>
    </row>
    <row r="913" spans="1:14" ht="14.4" customHeight="1" x14ac:dyDescent="0.3">
      <c r="A913" s="664" t="s">
        <v>520</v>
      </c>
      <c r="B913" s="665" t="s">
        <v>521</v>
      </c>
      <c r="C913" s="666" t="s">
        <v>530</v>
      </c>
      <c r="D913" s="667" t="s">
        <v>3521</v>
      </c>
      <c r="E913" s="666" t="s">
        <v>3451</v>
      </c>
      <c r="F913" s="667" t="s">
        <v>3526</v>
      </c>
      <c r="G913" s="666" t="s">
        <v>2584</v>
      </c>
      <c r="H913" s="666" t="s">
        <v>3480</v>
      </c>
      <c r="I913" s="666" t="s">
        <v>3480</v>
      </c>
      <c r="J913" s="666" t="s">
        <v>3481</v>
      </c>
      <c r="K913" s="666" t="s">
        <v>3482</v>
      </c>
      <c r="L913" s="668">
        <v>284.84800000000001</v>
      </c>
      <c r="M913" s="668">
        <v>10</v>
      </c>
      <c r="N913" s="669">
        <v>2848.48</v>
      </c>
    </row>
    <row r="914" spans="1:14" ht="14.4" customHeight="1" x14ac:dyDescent="0.3">
      <c r="A914" s="664" t="s">
        <v>520</v>
      </c>
      <c r="B914" s="665" t="s">
        <v>521</v>
      </c>
      <c r="C914" s="666" t="s">
        <v>530</v>
      </c>
      <c r="D914" s="667" t="s">
        <v>3521</v>
      </c>
      <c r="E914" s="666" t="s">
        <v>3451</v>
      </c>
      <c r="F914" s="667" t="s">
        <v>3526</v>
      </c>
      <c r="G914" s="666" t="s">
        <v>2584</v>
      </c>
      <c r="H914" s="666" t="s">
        <v>3483</v>
      </c>
      <c r="I914" s="666" t="s">
        <v>3484</v>
      </c>
      <c r="J914" s="666" t="s">
        <v>3485</v>
      </c>
      <c r="K914" s="666" t="s">
        <v>3486</v>
      </c>
      <c r="L914" s="668">
        <v>24.850000000000009</v>
      </c>
      <c r="M914" s="668">
        <v>4</v>
      </c>
      <c r="N914" s="669">
        <v>99.400000000000034</v>
      </c>
    </row>
    <row r="915" spans="1:14" ht="14.4" customHeight="1" x14ac:dyDescent="0.3">
      <c r="A915" s="664" t="s">
        <v>520</v>
      </c>
      <c r="B915" s="665" t="s">
        <v>521</v>
      </c>
      <c r="C915" s="666" t="s">
        <v>530</v>
      </c>
      <c r="D915" s="667" t="s">
        <v>3521</v>
      </c>
      <c r="E915" s="666" t="s">
        <v>3487</v>
      </c>
      <c r="F915" s="667" t="s">
        <v>3527</v>
      </c>
      <c r="G915" s="666"/>
      <c r="H915" s="666"/>
      <c r="I915" s="666" t="s">
        <v>3488</v>
      </c>
      <c r="J915" s="666" t="s">
        <v>3489</v>
      </c>
      <c r="K915" s="666" t="s">
        <v>3490</v>
      </c>
      <c r="L915" s="668">
        <v>1287</v>
      </c>
      <c r="M915" s="668">
        <v>3</v>
      </c>
      <c r="N915" s="669">
        <v>3861</v>
      </c>
    </row>
    <row r="916" spans="1:14" ht="14.4" customHeight="1" x14ac:dyDescent="0.3">
      <c r="A916" s="664" t="s">
        <v>520</v>
      </c>
      <c r="B916" s="665" t="s">
        <v>521</v>
      </c>
      <c r="C916" s="666" t="s">
        <v>530</v>
      </c>
      <c r="D916" s="667" t="s">
        <v>3521</v>
      </c>
      <c r="E916" s="666" t="s">
        <v>3491</v>
      </c>
      <c r="F916" s="667" t="s">
        <v>3528</v>
      </c>
      <c r="G916" s="666" t="s">
        <v>600</v>
      </c>
      <c r="H916" s="666" t="s">
        <v>3492</v>
      </c>
      <c r="I916" s="666" t="s">
        <v>3493</v>
      </c>
      <c r="J916" s="666" t="s">
        <v>3494</v>
      </c>
      <c r="K916" s="666" t="s">
        <v>3495</v>
      </c>
      <c r="L916" s="668">
        <v>309.89</v>
      </c>
      <c r="M916" s="668">
        <v>63</v>
      </c>
      <c r="N916" s="669">
        <v>19523.07</v>
      </c>
    </row>
    <row r="917" spans="1:14" ht="14.4" customHeight="1" x14ac:dyDescent="0.3">
      <c r="A917" s="664" t="s">
        <v>520</v>
      </c>
      <c r="B917" s="665" t="s">
        <v>521</v>
      </c>
      <c r="C917" s="666" t="s">
        <v>530</v>
      </c>
      <c r="D917" s="667" t="s">
        <v>3521</v>
      </c>
      <c r="E917" s="666" t="s">
        <v>3491</v>
      </c>
      <c r="F917" s="667" t="s">
        <v>3528</v>
      </c>
      <c r="G917" s="666" t="s">
        <v>600</v>
      </c>
      <c r="H917" s="666" t="s">
        <v>3496</v>
      </c>
      <c r="I917" s="666" t="s">
        <v>3497</v>
      </c>
      <c r="J917" s="666" t="s">
        <v>3498</v>
      </c>
      <c r="K917" s="666" t="s">
        <v>3499</v>
      </c>
      <c r="L917" s="668">
        <v>2436.31</v>
      </c>
      <c r="M917" s="668">
        <v>7</v>
      </c>
      <c r="N917" s="669">
        <v>17054.169999999998</v>
      </c>
    </row>
    <row r="918" spans="1:14" ht="14.4" customHeight="1" x14ac:dyDescent="0.3">
      <c r="A918" s="664" t="s">
        <v>520</v>
      </c>
      <c r="B918" s="665" t="s">
        <v>521</v>
      </c>
      <c r="C918" s="666" t="s">
        <v>530</v>
      </c>
      <c r="D918" s="667" t="s">
        <v>3521</v>
      </c>
      <c r="E918" s="666" t="s">
        <v>3491</v>
      </c>
      <c r="F918" s="667" t="s">
        <v>3528</v>
      </c>
      <c r="G918" s="666" t="s">
        <v>600</v>
      </c>
      <c r="H918" s="666" t="s">
        <v>3500</v>
      </c>
      <c r="I918" s="666" t="s">
        <v>3500</v>
      </c>
      <c r="J918" s="666" t="s">
        <v>3501</v>
      </c>
      <c r="K918" s="666" t="s">
        <v>3502</v>
      </c>
      <c r="L918" s="668">
        <v>3520.7175271877054</v>
      </c>
      <c r="M918" s="668">
        <v>1</v>
      </c>
      <c r="N918" s="669">
        <v>3520.7175271877054</v>
      </c>
    </row>
    <row r="919" spans="1:14" ht="14.4" customHeight="1" x14ac:dyDescent="0.3">
      <c r="A919" s="664" t="s">
        <v>520</v>
      </c>
      <c r="B919" s="665" t="s">
        <v>521</v>
      </c>
      <c r="C919" s="666" t="s">
        <v>530</v>
      </c>
      <c r="D919" s="667" t="s">
        <v>3521</v>
      </c>
      <c r="E919" s="666" t="s">
        <v>3491</v>
      </c>
      <c r="F919" s="667" t="s">
        <v>3528</v>
      </c>
      <c r="G919" s="666" t="s">
        <v>600</v>
      </c>
      <c r="H919" s="666" t="s">
        <v>3503</v>
      </c>
      <c r="I919" s="666" t="s">
        <v>3504</v>
      </c>
      <c r="J919" s="666" t="s">
        <v>3498</v>
      </c>
      <c r="K919" s="666" t="s">
        <v>3505</v>
      </c>
      <c r="L919" s="668">
        <v>1285.9000086088981</v>
      </c>
      <c r="M919" s="668">
        <v>31</v>
      </c>
      <c r="N919" s="669">
        <v>39862.90026687584</v>
      </c>
    </row>
    <row r="920" spans="1:14" ht="14.4" customHeight="1" x14ac:dyDescent="0.3">
      <c r="A920" s="664" t="s">
        <v>520</v>
      </c>
      <c r="B920" s="665" t="s">
        <v>521</v>
      </c>
      <c r="C920" s="666" t="s">
        <v>533</v>
      </c>
      <c r="D920" s="667" t="s">
        <v>3522</v>
      </c>
      <c r="E920" s="666" t="s">
        <v>536</v>
      </c>
      <c r="F920" s="667" t="s">
        <v>3523</v>
      </c>
      <c r="G920" s="666" t="s">
        <v>600</v>
      </c>
      <c r="H920" s="666" t="s">
        <v>601</v>
      </c>
      <c r="I920" s="666" t="s">
        <v>601</v>
      </c>
      <c r="J920" s="666" t="s">
        <v>602</v>
      </c>
      <c r="K920" s="666" t="s">
        <v>603</v>
      </c>
      <c r="L920" s="668">
        <v>171.6</v>
      </c>
      <c r="M920" s="668">
        <v>12.999999999999998</v>
      </c>
      <c r="N920" s="669">
        <v>2230.7999999999997</v>
      </c>
    </row>
    <row r="921" spans="1:14" ht="14.4" customHeight="1" x14ac:dyDescent="0.3">
      <c r="A921" s="664" t="s">
        <v>520</v>
      </c>
      <c r="B921" s="665" t="s">
        <v>521</v>
      </c>
      <c r="C921" s="666" t="s">
        <v>533</v>
      </c>
      <c r="D921" s="667" t="s">
        <v>3522</v>
      </c>
      <c r="E921" s="666" t="s">
        <v>536</v>
      </c>
      <c r="F921" s="667" t="s">
        <v>3523</v>
      </c>
      <c r="G921" s="666" t="s">
        <v>600</v>
      </c>
      <c r="H921" s="666" t="s">
        <v>619</v>
      </c>
      <c r="I921" s="666" t="s">
        <v>619</v>
      </c>
      <c r="J921" s="666" t="s">
        <v>602</v>
      </c>
      <c r="K921" s="666" t="s">
        <v>620</v>
      </c>
      <c r="L921" s="668">
        <v>92.95</v>
      </c>
      <c r="M921" s="668">
        <v>2</v>
      </c>
      <c r="N921" s="669">
        <v>185.9</v>
      </c>
    </row>
    <row r="922" spans="1:14" ht="14.4" customHeight="1" x14ac:dyDescent="0.3">
      <c r="A922" s="664" t="s">
        <v>520</v>
      </c>
      <c r="B922" s="665" t="s">
        <v>521</v>
      </c>
      <c r="C922" s="666" t="s">
        <v>533</v>
      </c>
      <c r="D922" s="667" t="s">
        <v>3522</v>
      </c>
      <c r="E922" s="666" t="s">
        <v>536</v>
      </c>
      <c r="F922" s="667" t="s">
        <v>3523</v>
      </c>
      <c r="G922" s="666" t="s">
        <v>600</v>
      </c>
      <c r="H922" s="666" t="s">
        <v>631</v>
      </c>
      <c r="I922" s="666" t="s">
        <v>632</v>
      </c>
      <c r="J922" s="666" t="s">
        <v>633</v>
      </c>
      <c r="K922" s="666" t="s">
        <v>634</v>
      </c>
      <c r="L922" s="668">
        <v>87.029999999999987</v>
      </c>
      <c r="M922" s="668">
        <v>1</v>
      </c>
      <c r="N922" s="669">
        <v>87.029999999999987</v>
      </c>
    </row>
    <row r="923" spans="1:14" ht="14.4" customHeight="1" x14ac:dyDescent="0.3">
      <c r="A923" s="664" t="s">
        <v>520</v>
      </c>
      <c r="B923" s="665" t="s">
        <v>521</v>
      </c>
      <c r="C923" s="666" t="s">
        <v>533</v>
      </c>
      <c r="D923" s="667" t="s">
        <v>3522</v>
      </c>
      <c r="E923" s="666" t="s">
        <v>536</v>
      </c>
      <c r="F923" s="667" t="s">
        <v>3523</v>
      </c>
      <c r="G923" s="666" t="s">
        <v>600</v>
      </c>
      <c r="H923" s="666" t="s">
        <v>639</v>
      </c>
      <c r="I923" s="666" t="s">
        <v>640</v>
      </c>
      <c r="J923" s="666" t="s">
        <v>637</v>
      </c>
      <c r="K923" s="666" t="s">
        <v>641</v>
      </c>
      <c r="L923" s="668">
        <v>100.75995986401405</v>
      </c>
      <c r="M923" s="668">
        <v>58</v>
      </c>
      <c r="N923" s="669">
        <v>5844.077672112815</v>
      </c>
    </row>
    <row r="924" spans="1:14" ht="14.4" customHeight="1" x14ac:dyDescent="0.3">
      <c r="A924" s="664" t="s">
        <v>520</v>
      </c>
      <c r="B924" s="665" t="s">
        <v>521</v>
      </c>
      <c r="C924" s="666" t="s">
        <v>533</v>
      </c>
      <c r="D924" s="667" t="s">
        <v>3522</v>
      </c>
      <c r="E924" s="666" t="s">
        <v>536</v>
      </c>
      <c r="F924" s="667" t="s">
        <v>3523</v>
      </c>
      <c r="G924" s="666" t="s">
        <v>600</v>
      </c>
      <c r="H924" s="666" t="s">
        <v>752</v>
      </c>
      <c r="I924" s="666" t="s">
        <v>753</v>
      </c>
      <c r="J924" s="666" t="s">
        <v>754</v>
      </c>
      <c r="K924" s="666" t="s">
        <v>755</v>
      </c>
      <c r="L924" s="668">
        <v>56.880073839074804</v>
      </c>
      <c r="M924" s="668">
        <v>25</v>
      </c>
      <c r="N924" s="669">
        <v>1422.0018459768701</v>
      </c>
    </row>
    <row r="925" spans="1:14" ht="14.4" customHeight="1" x14ac:dyDescent="0.3">
      <c r="A925" s="664" t="s">
        <v>520</v>
      </c>
      <c r="B925" s="665" t="s">
        <v>521</v>
      </c>
      <c r="C925" s="666" t="s">
        <v>533</v>
      </c>
      <c r="D925" s="667" t="s">
        <v>3522</v>
      </c>
      <c r="E925" s="666" t="s">
        <v>536</v>
      </c>
      <c r="F925" s="667" t="s">
        <v>3523</v>
      </c>
      <c r="G925" s="666" t="s">
        <v>600</v>
      </c>
      <c r="H925" s="666" t="s">
        <v>783</v>
      </c>
      <c r="I925" s="666" t="s">
        <v>784</v>
      </c>
      <c r="J925" s="666" t="s">
        <v>785</v>
      </c>
      <c r="K925" s="666" t="s">
        <v>786</v>
      </c>
      <c r="L925" s="668">
        <v>283.55999999999995</v>
      </c>
      <c r="M925" s="668">
        <v>1</v>
      </c>
      <c r="N925" s="669">
        <v>283.55999999999995</v>
      </c>
    </row>
    <row r="926" spans="1:14" ht="14.4" customHeight="1" x14ac:dyDescent="0.3">
      <c r="A926" s="664" t="s">
        <v>520</v>
      </c>
      <c r="B926" s="665" t="s">
        <v>521</v>
      </c>
      <c r="C926" s="666" t="s">
        <v>533</v>
      </c>
      <c r="D926" s="667" t="s">
        <v>3522</v>
      </c>
      <c r="E926" s="666" t="s">
        <v>536</v>
      </c>
      <c r="F926" s="667" t="s">
        <v>3523</v>
      </c>
      <c r="G926" s="666" t="s">
        <v>600</v>
      </c>
      <c r="H926" s="666" t="s">
        <v>826</v>
      </c>
      <c r="I926" s="666" t="s">
        <v>827</v>
      </c>
      <c r="J926" s="666" t="s">
        <v>828</v>
      </c>
      <c r="K926" s="666" t="s">
        <v>829</v>
      </c>
      <c r="L926" s="668">
        <v>231.70519739793627</v>
      </c>
      <c r="M926" s="668">
        <v>1</v>
      </c>
      <c r="N926" s="669">
        <v>231.70519739793627</v>
      </c>
    </row>
    <row r="927" spans="1:14" ht="14.4" customHeight="1" x14ac:dyDescent="0.3">
      <c r="A927" s="664" t="s">
        <v>520</v>
      </c>
      <c r="B927" s="665" t="s">
        <v>521</v>
      </c>
      <c r="C927" s="666" t="s">
        <v>533</v>
      </c>
      <c r="D927" s="667" t="s">
        <v>3522</v>
      </c>
      <c r="E927" s="666" t="s">
        <v>536</v>
      </c>
      <c r="F927" s="667" t="s">
        <v>3523</v>
      </c>
      <c r="G927" s="666" t="s">
        <v>600</v>
      </c>
      <c r="H927" s="666" t="s">
        <v>860</v>
      </c>
      <c r="I927" s="666" t="s">
        <v>861</v>
      </c>
      <c r="J927" s="666" t="s">
        <v>846</v>
      </c>
      <c r="K927" s="666" t="s">
        <v>862</v>
      </c>
      <c r="L927" s="668">
        <v>73.790000000000006</v>
      </c>
      <c r="M927" s="668">
        <v>1</v>
      </c>
      <c r="N927" s="669">
        <v>73.790000000000006</v>
      </c>
    </row>
    <row r="928" spans="1:14" ht="14.4" customHeight="1" x14ac:dyDescent="0.3">
      <c r="A928" s="664" t="s">
        <v>520</v>
      </c>
      <c r="B928" s="665" t="s">
        <v>521</v>
      </c>
      <c r="C928" s="666" t="s">
        <v>533</v>
      </c>
      <c r="D928" s="667" t="s">
        <v>3522</v>
      </c>
      <c r="E928" s="666" t="s">
        <v>536</v>
      </c>
      <c r="F928" s="667" t="s">
        <v>3523</v>
      </c>
      <c r="G928" s="666" t="s">
        <v>600</v>
      </c>
      <c r="H928" s="666" t="s">
        <v>1083</v>
      </c>
      <c r="I928" s="666" t="s">
        <v>1084</v>
      </c>
      <c r="J928" s="666" t="s">
        <v>1085</v>
      </c>
      <c r="K928" s="666" t="s">
        <v>1086</v>
      </c>
      <c r="L928" s="668">
        <v>62.84611817987026</v>
      </c>
      <c r="M928" s="668">
        <v>255</v>
      </c>
      <c r="N928" s="669">
        <v>16025.760135866916</v>
      </c>
    </row>
    <row r="929" spans="1:14" ht="14.4" customHeight="1" x14ac:dyDescent="0.3">
      <c r="A929" s="664" t="s">
        <v>520</v>
      </c>
      <c r="B929" s="665" t="s">
        <v>521</v>
      </c>
      <c r="C929" s="666" t="s">
        <v>533</v>
      </c>
      <c r="D929" s="667" t="s">
        <v>3522</v>
      </c>
      <c r="E929" s="666" t="s">
        <v>536</v>
      </c>
      <c r="F929" s="667" t="s">
        <v>3523</v>
      </c>
      <c r="G929" s="666" t="s">
        <v>600</v>
      </c>
      <c r="H929" s="666" t="s">
        <v>1102</v>
      </c>
      <c r="I929" s="666" t="s">
        <v>1102</v>
      </c>
      <c r="J929" s="666" t="s">
        <v>766</v>
      </c>
      <c r="K929" s="666" t="s">
        <v>1103</v>
      </c>
      <c r="L929" s="668">
        <v>108.70000000000007</v>
      </c>
      <c r="M929" s="668">
        <v>2</v>
      </c>
      <c r="N929" s="669">
        <v>217.40000000000015</v>
      </c>
    </row>
    <row r="930" spans="1:14" ht="14.4" customHeight="1" x14ac:dyDescent="0.3">
      <c r="A930" s="664" t="s">
        <v>520</v>
      </c>
      <c r="B930" s="665" t="s">
        <v>521</v>
      </c>
      <c r="C930" s="666" t="s">
        <v>533</v>
      </c>
      <c r="D930" s="667" t="s">
        <v>3522</v>
      </c>
      <c r="E930" s="666" t="s">
        <v>536</v>
      </c>
      <c r="F930" s="667" t="s">
        <v>3523</v>
      </c>
      <c r="G930" s="666" t="s">
        <v>600</v>
      </c>
      <c r="H930" s="666" t="s">
        <v>1293</v>
      </c>
      <c r="I930" s="666" t="s">
        <v>1176</v>
      </c>
      <c r="J930" s="666" t="s">
        <v>1294</v>
      </c>
      <c r="K930" s="666"/>
      <c r="L930" s="668">
        <v>191.13207848110343</v>
      </c>
      <c r="M930" s="668">
        <v>2</v>
      </c>
      <c r="N930" s="669">
        <v>382.26415696220687</v>
      </c>
    </row>
    <row r="931" spans="1:14" ht="14.4" customHeight="1" x14ac:dyDescent="0.3">
      <c r="A931" s="664" t="s">
        <v>520</v>
      </c>
      <c r="B931" s="665" t="s">
        <v>521</v>
      </c>
      <c r="C931" s="666" t="s">
        <v>533</v>
      </c>
      <c r="D931" s="667" t="s">
        <v>3522</v>
      </c>
      <c r="E931" s="666" t="s">
        <v>536</v>
      </c>
      <c r="F931" s="667" t="s">
        <v>3523</v>
      </c>
      <c r="G931" s="666" t="s">
        <v>600</v>
      </c>
      <c r="H931" s="666" t="s">
        <v>1336</v>
      </c>
      <c r="I931" s="666" t="s">
        <v>1337</v>
      </c>
      <c r="J931" s="666" t="s">
        <v>1338</v>
      </c>
      <c r="K931" s="666" t="s">
        <v>1339</v>
      </c>
      <c r="L931" s="668">
        <v>1592.8</v>
      </c>
      <c r="M931" s="668">
        <v>3.4000000000000004</v>
      </c>
      <c r="N931" s="669">
        <v>5415.52</v>
      </c>
    </row>
    <row r="932" spans="1:14" ht="14.4" customHeight="1" x14ac:dyDescent="0.3">
      <c r="A932" s="664" t="s">
        <v>520</v>
      </c>
      <c r="B932" s="665" t="s">
        <v>521</v>
      </c>
      <c r="C932" s="666" t="s">
        <v>533</v>
      </c>
      <c r="D932" s="667" t="s">
        <v>3522</v>
      </c>
      <c r="E932" s="666" t="s">
        <v>536</v>
      </c>
      <c r="F932" s="667" t="s">
        <v>3523</v>
      </c>
      <c r="G932" s="666" t="s">
        <v>600</v>
      </c>
      <c r="H932" s="666" t="s">
        <v>3506</v>
      </c>
      <c r="I932" s="666" t="s">
        <v>3507</v>
      </c>
      <c r="J932" s="666" t="s">
        <v>3508</v>
      </c>
      <c r="K932" s="666" t="s">
        <v>3509</v>
      </c>
      <c r="L932" s="668">
        <v>40.830000000000005</v>
      </c>
      <c r="M932" s="668">
        <v>1</v>
      </c>
      <c r="N932" s="669">
        <v>40.830000000000005</v>
      </c>
    </row>
    <row r="933" spans="1:14" ht="14.4" customHeight="1" x14ac:dyDescent="0.3">
      <c r="A933" s="664" t="s">
        <v>520</v>
      </c>
      <c r="B933" s="665" t="s">
        <v>521</v>
      </c>
      <c r="C933" s="666" t="s">
        <v>533</v>
      </c>
      <c r="D933" s="667" t="s">
        <v>3522</v>
      </c>
      <c r="E933" s="666" t="s">
        <v>536</v>
      </c>
      <c r="F933" s="667" t="s">
        <v>3523</v>
      </c>
      <c r="G933" s="666" t="s">
        <v>600</v>
      </c>
      <c r="H933" s="666" t="s">
        <v>1464</v>
      </c>
      <c r="I933" s="666" t="s">
        <v>1465</v>
      </c>
      <c r="J933" s="666" t="s">
        <v>1466</v>
      </c>
      <c r="K933" s="666" t="s">
        <v>1467</v>
      </c>
      <c r="L933" s="668">
        <v>52.17000000000003</v>
      </c>
      <c r="M933" s="668">
        <v>1</v>
      </c>
      <c r="N933" s="669">
        <v>52.17000000000003</v>
      </c>
    </row>
    <row r="934" spans="1:14" ht="14.4" customHeight="1" x14ac:dyDescent="0.3">
      <c r="A934" s="664" t="s">
        <v>520</v>
      </c>
      <c r="B934" s="665" t="s">
        <v>521</v>
      </c>
      <c r="C934" s="666" t="s">
        <v>533</v>
      </c>
      <c r="D934" s="667" t="s">
        <v>3522</v>
      </c>
      <c r="E934" s="666" t="s">
        <v>536</v>
      </c>
      <c r="F934" s="667" t="s">
        <v>3523</v>
      </c>
      <c r="G934" s="666" t="s">
        <v>600</v>
      </c>
      <c r="H934" s="666" t="s">
        <v>1585</v>
      </c>
      <c r="I934" s="666" t="s">
        <v>1586</v>
      </c>
      <c r="J934" s="666" t="s">
        <v>1587</v>
      </c>
      <c r="K934" s="666" t="s">
        <v>1588</v>
      </c>
      <c r="L934" s="668">
        <v>537.87</v>
      </c>
      <c r="M934" s="668">
        <v>1</v>
      </c>
      <c r="N934" s="669">
        <v>537.87</v>
      </c>
    </row>
    <row r="935" spans="1:14" ht="14.4" customHeight="1" x14ac:dyDescent="0.3">
      <c r="A935" s="664" t="s">
        <v>520</v>
      </c>
      <c r="B935" s="665" t="s">
        <v>521</v>
      </c>
      <c r="C935" s="666" t="s">
        <v>533</v>
      </c>
      <c r="D935" s="667" t="s">
        <v>3522</v>
      </c>
      <c r="E935" s="666" t="s">
        <v>536</v>
      </c>
      <c r="F935" s="667" t="s">
        <v>3523</v>
      </c>
      <c r="G935" s="666" t="s">
        <v>600</v>
      </c>
      <c r="H935" s="666" t="s">
        <v>1952</v>
      </c>
      <c r="I935" s="666" t="s">
        <v>1953</v>
      </c>
      <c r="J935" s="666" t="s">
        <v>1828</v>
      </c>
      <c r="K935" s="666" t="s">
        <v>1954</v>
      </c>
      <c r="L935" s="668">
        <v>52.23</v>
      </c>
      <c r="M935" s="668">
        <v>1</v>
      </c>
      <c r="N935" s="669">
        <v>52.23</v>
      </c>
    </row>
    <row r="936" spans="1:14" ht="14.4" customHeight="1" x14ac:dyDescent="0.3">
      <c r="A936" s="664" t="s">
        <v>520</v>
      </c>
      <c r="B936" s="665" t="s">
        <v>521</v>
      </c>
      <c r="C936" s="666" t="s">
        <v>533</v>
      </c>
      <c r="D936" s="667" t="s">
        <v>3522</v>
      </c>
      <c r="E936" s="666" t="s">
        <v>536</v>
      </c>
      <c r="F936" s="667" t="s">
        <v>3523</v>
      </c>
      <c r="G936" s="666" t="s">
        <v>600</v>
      </c>
      <c r="H936" s="666" t="s">
        <v>2142</v>
      </c>
      <c r="I936" s="666" t="s">
        <v>2142</v>
      </c>
      <c r="J936" s="666" t="s">
        <v>2143</v>
      </c>
      <c r="K936" s="666" t="s">
        <v>2144</v>
      </c>
      <c r="L936" s="668">
        <v>32.689739904404448</v>
      </c>
      <c r="M936" s="668">
        <v>1</v>
      </c>
      <c r="N936" s="669">
        <v>32.689739904404448</v>
      </c>
    </row>
    <row r="937" spans="1:14" ht="14.4" customHeight="1" x14ac:dyDescent="0.3">
      <c r="A937" s="664" t="s">
        <v>520</v>
      </c>
      <c r="B937" s="665" t="s">
        <v>521</v>
      </c>
      <c r="C937" s="666" t="s">
        <v>533</v>
      </c>
      <c r="D937" s="667" t="s">
        <v>3522</v>
      </c>
      <c r="E937" s="666" t="s">
        <v>536</v>
      </c>
      <c r="F937" s="667" t="s">
        <v>3523</v>
      </c>
      <c r="G937" s="666" t="s">
        <v>600</v>
      </c>
      <c r="H937" s="666" t="s">
        <v>2229</v>
      </c>
      <c r="I937" s="666" t="s">
        <v>2230</v>
      </c>
      <c r="J937" s="666" t="s">
        <v>2231</v>
      </c>
      <c r="K937" s="666" t="s">
        <v>2232</v>
      </c>
      <c r="L937" s="668">
        <v>265.32999999999993</v>
      </c>
      <c r="M937" s="668">
        <v>2</v>
      </c>
      <c r="N937" s="669">
        <v>530.65999999999985</v>
      </c>
    </row>
    <row r="938" spans="1:14" ht="14.4" customHeight="1" x14ac:dyDescent="0.3">
      <c r="A938" s="664" t="s">
        <v>520</v>
      </c>
      <c r="B938" s="665" t="s">
        <v>521</v>
      </c>
      <c r="C938" s="666" t="s">
        <v>533</v>
      </c>
      <c r="D938" s="667" t="s">
        <v>3522</v>
      </c>
      <c r="E938" s="666" t="s">
        <v>536</v>
      </c>
      <c r="F938" s="667" t="s">
        <v>3523</v>
      </c>
      <c r="G938" s="666" t="s">
        <v>600</v>
      </c>
      <c r="H938" s="666" t="s">
        <v>2263</v>
      </c>
      <c r="I938" s="666" t="s">
        <v>2263</v>
      </c>
      <c r="J938" s="666" t="s">
        <v>2264</v>
      </c>
      <c r="K938" s="666" t="s">
        <v>2265</v>
      </c>
      <c r="L938" s="668">
        <v>1490.08</v>
      </c>
      <c r="M938" s="668">
        <v>1</v>
      </c>
      <c r="N938" s="669">
        <v>1490.08</v>
      </c>
    </row>
    <row r="939" spans="1:14" ht="14.4" customHeight="1" x14ac:dyDescent="0.3">
      <c r="A939" s="664" t="s">
        <v>520</v>
      </c>
      <c r="B939" s="665" t="s">
        <v>521</v>
      </c>
      <c r="C939" s="666" t="s">
        <v>533</v>
      </c>
      <c r="D939" s="667" t="s">
        <v>3522</v>
      </c>
      <c r="E939" s="666" t="s">
        <v>536</v>
      </c>
      <c r="F939" s="667" t="s">
        <v>3523</v>
      </c>
      <c r="G939" s="666" t="s">
        <v>600</v>
      </c>
      <c r="H939" s="666" t="s">
        <v>3510</v>
      </c>
      <c r="I939" s="666" t="s">
        <v>1176</v>
      </c>
      <c r="J939" s="666" t="s">
        <v>3511</v>
      </c>
      <c r="K939" s="666"/>
      <c r="L939" s="668">
        <v>82.714736842105253</v>
      </c>
      <c r="M939" s="668">
        <v>19</v>
      </c>
      <c r="N939" s="669">
        <v>1571.58</v>
      </c>
    </row>
    <row r="940" spans="1:14" ht="14.4" customHeight="1" x14ac:dyDescent="0.3">
      <c r="A940" s="664" t="s">
        <v>520</v>
      </c>
      <c r="B940" s="665" t="s">
        <v>521</v>
      </c>
      <c r="C940" s="666" t="s">
        <v>533</v>
      </c>
      <c r="D940" s="667" t="s">
        <v>3522</v>
      </c>
      <c r="E940" s="666" t="s">
        <v>536</v>
      </c>
      <c r="F940" s="667" t="s">
        <v>3523</v>
      </c>
      <c r="G940" s="666" t="s">
        <v>600</v>
      </c>
      <c r="H940" s="666" t="s">
        <v>3512</v>
      </c>
      <c r="I940" s="666" t="s">
        <v>3512</v>
      </c>
      <c r="J940" s="666" t="s">
        <v>3513</v>
      </c>
      <c r="K940" s="666" t="s">
        <v>1287</v>
      </c>
      <c r="L940" s="668">
        <v>264.99</v>
      </c>
      <c r="M940" s="668">
        <v>1</v>
      </c>
      <c r="N940" s="669">
        <v>264.99</v>
      </c>
    </row>
    <row r="941" spans="1:14" ht="14.4" customHeight="1" x14ac:dyDescent="0.3">
      <c r="A941" s="664" t="s">
        <v>520</v>
      </c>
      <c r="B941" s="665" t="s">
        <v>521</v>
      </c>
      <c r="C941" s="666" t="s">
        <v>533</v>
      </c>
      <c r="D941" s="667" t="s">
        <v>3522</v>
      </c>
      <c r="E941" s="666" t="s">
        <v>536</v>
      </c>
      <c r="F941" s="667" t="s">
        <v>3523</v>
      </c>
      <c r="G941" s="666" t="s">
        <v>600</v>
      </c>
      <c r="H941" s="666" t="s">
        <v>2356</v>
      </c>
      <c r="I941" s="666" t="s">
        <v>2356</v>
      </c>
      <c r="J941" s="666" t="s">
        <v>1679</v>
      </c>
      <c r="K941" s="666" t="s">
        <v>2357</v>
      </c>
      <c r="L941" s="668">
        <v>2962.87</v>
      </c>
      <c r="M941" s="668">
        <v>1</v>
      </c>
      <c r="N941" s="669">
        <v>2962.87</v>
      </c>
    </row>
    <row r="942" spans="1:14" ht="14.4" customHeight="1" x14ac:dyDescent="0.3">
      <c r="A942" s="664" t="s">
        <v>520</v>
      </c>
      <c r="B942" s="665" t="s">
        <v>521</v>
      </c>
      <c r="C942" s="666" t="s">
        <v>533</v>
      </c>
      <c r="D942" s="667" t="s">
        <v>3522</v>
      </c>
      <c r="E942" s="666" t="s">
        <v>536</v>
      </c>
      <c r="F942" s="667" t="s">
        <v>3523</v>
      </c>
      <c r="G942" s="666" t="s">
        <v>600</v>
      </c>
      <c r="H942" s="666" t="s">
        <v>2435</v>
      </c>
      <c r="I942" s="666" t="s">
        <v>2435</v>
      </c>
      <c r="J942" s="666" t="s">
        <v>2436</v>
      </c>
      <c r="K942" s="666" t="s">
        <v>2437</v>
      </c>
      <c r="L942" s="668">
        <v>1335.6891104215265</v>
      </c>
      <c r="M942" s="668">
        <v>3</v>
      </c>
      <c r="N942" s="669">
        <v>4007.0673312645795</v>
      </c>
    </row>
    <row r="943" spans="1:14" ht="14.4" customHeight="1" x14ac:dyDescent="0.3">
      <c r="A943" s="664" t="s">
        <v>520</v>
      </c>
      <c r="B943" s="665" t="s">
        <v>521</v>
      </c>
      <c r="C943" s="666" t="s">
        <v>533</v>
      </c>
      <c r="D943" s="667" t="s">
        <v>3522</v>
      </c>
      <c r="E943" s="666" t="s">
        <v>536</v>
      </c>
      <c r="F943" s="667" t="s">
        <v>3523</v>
      </c>
      <c r="G943" s="666" t="s">
        <v>600</v>
      </c>
      <c r="H943" s="666" t="s">
        <v>2473</v>
      </c>
      <c r="I943" s="666" t="s">
        <v>2473</v>
      </c>
      <c r="J943" s="666" t="s">
        <v>602</v>
      </c>
      <c r="K943" s="666" t="s">
        <v>2474</v>
      </c>
      <c r="L943" s="668">
        <v>100</v>
      </c>
      <c r="M943" s="668">
        <v>1</v>
      </c>
      <c r="N943" s="669">
        <v>100</v>
      </c>
    </row>
    <row r="944" spans="1:14" ht="14.4" customHeight="1" x14ac:dyDescent="0.3">
      <c r="A944" s="664" t="s">
        <v>520</v>
      </c>
      <c r="B944" s="665" t="s">
        <v>521</v>
      </c>
      <c r="C944" s="666" t="s">
        <v>533</v>
      </c>
      <c r="D944" s="667" t="s">
        <v>3522</v>
      </c>
      <c r="E944" s="666" t="s">
        <v>536</v>
      </c>
      <c r="F944" s="667" t="s">
        <v>3523</v>
      </c>
      <c r="G944" s="666" t="s">
        <v>600</v>
      </c>
      <c r="H944" s="666" t="s">
        <v>3514</v>
      </c>
      <c r="I944" s="666" t="s">
        <v>3514</v>
      </c>
      <c r="J944" s="666" t="s">
        <v>602</v>
      </c>
      <c r="K944" s="666" t="s">
        <v>3515</v>
      </c>
      <c r="L944" s="668">
        <v>0</v>
      </c>
      <c r="M944" s="668">
        <v>0</v>
      </c>
      <c r="N944" s="669">
        <v>0</v>
      </c>
    </row>
    <row r="945" spans="1:14" ht="14.4" customHeight="1" x14ac:dyDescent="0.3">
      <c r="A945" s="664" t="s">
        <v>520</v>
      </c>
      <c r="B945" s="665" t="s">
        <v>521</v>
      </c>
      <c r="C945" s="666" t="s">
        <v>533</v>
      </c>
      <c r="D945" s="667" t="s">
        <v>3522</v>
      </c>
      <c r="E945" s="666" t="s">
        <v>536</v>
      </c>
      <c r="F945" s="667" t="s">
        <v>3523</v>
      </c>
      <c r="G945" s="666" t="s">
        <v>600</v>
      </c>
      <c r="H945" s="666" t="s">
        <v>3516</v>
      </c>
      <c r="I945" s="666" t="s">
        <v>1176</v>
      </c>
      <c r="J945" s="666" t="s">
        <v>3517</v>
      </c>
      <c r="K945" s="666"/>
      <c r="L945" s="668">
        <v>79.099999999999994</v>
      </c>
      <c r="M945" s="668">
        <v>10</v>
      </c>
      <c r="N945" s="669">
        <v>791</v>
      </c>
    </row>
    <row r="946" spans="1:14" ht="14.4" customHeight="1" x14ac:dyDescent="0.3">
      <c r="A946" s="664" t="s">
        <v>520</v>
      </c>
      <c r="B946" s="665" t="s">
        <v>521</v>
      </c>
      <c r="C946" s="666" t="s">
        <v>533</v>
      </c>
      <c r="D946" s="667" t="s">
        <v>3522</v>
      </c>
      <c r="E946" s="666" t="s">
        <v>536</v>
      </c>
      <c r="F946" s="667" t="s">
        <v>3523</v>
      </c>
      <c r="G946" s="666" t="s">
        <v>2584</v>
      </c>
      <c r="H946" s="666" t="s">
        <v>2881</v>
      </c>
      <c r="I946" s="666" t="s">
        <v>2882</v>
      </c>
      <c r="J946" s="666" t="s">
        <v>2883</v>
      </c>
      <c r="K946" s="666" t="s">
        <v>2803</v>
      </c>
      <c r="L946" s="668">
        <v>629.66</v>
      </c>
      <c r="M946" s="668">
        <v>1</v>
      </c>
      <c r="N946" s="669">
        <v>629.66</v>
      </c>
    </row>
    <row r="947" spans="1:14" ht="14.4" customHeight="1" thickBot="1" x14ac:dyDescent="0.35">
      <c r="A947" s="670" t="s">
        <v>520</v>
      </c>
      <c r="B947" s="671" t="s">
        <v>521</v>
      </c>
      <c r="C947" s="672" t="s">
        <v>533</v>
      </c>
      <c r="D947" s="673" t="s">
        <v>3522</v>
      </c>
      <c r="E947" s="672" t="s">
        <v>536</v>
      </c>
      <c r="F947" s="673" t="s">
        <v>3523</v>
      </c>
      <c r="G947" s="672" t="s">
        <v>2584</v>
      </c>
      <c r="H947" s="672" t="s">
        <v>3518</v>
      </c>
      <c r="I947" s="672" t="s">
        <v>3518</v>
      </c>
      <c r="J947" s="672" t="s">
        <v>3519</v>
      </c>
      <c r="K947" s="672" t="s">
        <v>3520</v>
      </c>
      <c r="L947" s="674">
        <v>1773.97</v>
      </c>
      <c r="M947" s="674">
        <v>1</v>
      </c>
      <c r="N947" s="675">
        <v>1773.97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0" tint="-0.249977111117893"/>
    <pageSetUpPr fitToPage="1"/>
  </sheetPr>
  <dimension ref="A1:F104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RowHeight="14.4" customHeight="1" x14ac:dyDescent="0.3"/>
  <cols>
    <col min="1" max="1" width="46.6640625" style="254" customWidth="1"/>
    <col min="2" max="2" width="10" style="336" customWidth="1"/>
    <col min="3" max="3" width="5.5546875" style="339" customWidth="1"/>
    <col min="4" max="4" width="10" style="336" customWidth="1"/>
    <col min="5" max="5" width="5.5546875" style="339" customWidth="1"/>
    <col min="6" max="6" width="10" style="336" customWidth="1"/>
    <col min="7" max="16384" width="8.88671875" style="254"/>
  </cols>
  <sheetData>
    <row r="1" spans="1:6" ht="37.200000000000003" customHeight="1" thickBot="1" x14ac:dyDescent="0.4">
      <c r="A1" s="518" t="s">
        <v>206</v>
      </c>
      <c r="B1" s="519"/>
      <c r="C1" s="519"/>
      <c r="D1" s="519"/>
      <c r="E1" s="519"/>
      <c r="F1" s="519"/>
    </row>
    <row r="2" spans="1:6" ht="14.4" customHeight="1" thickBot="1" x14ac:dyDescent="0.35">
      <c r="A2" s="382" t="s">
        <v>310</v>
      </c>
      <c r="B2" s="67"/>
      <c r="C2" s="68"/>
      <c r="D2" s="69"/>
      <c r="E2" s="68"/>
      <c r="F2" s="69"/>
    </row>
    <row r="3" spans="1:6" ht="14.4" customHeight="1" thickBot="1" x14ac:dyDescent="0.35">
      <c r="A3" s="209"/>
      <c r="B3" s="520" t="s">
        <v>161</v>
      </c>
      <c r="C3" s="521"/>
      <c r="D3" s="522" t="s">
        <v>160</v>
      </c>
      <c r="E3" s="521"/>
      <c r="F3" s="105" t="s">
        <v>3</v>
      </c>
    </row>
    <row r="4" spans="1:6" ht="14.4" customHeight="1" thickBot="1" x14ac:dyDescent="0.35">
      <c r="A4" s="676" t="s">
        <v>185</v>
      </c>
      <c r="B4" s="677" t="s">
        <v>14</v>
      </c>
      <c r="C4" s="678" t="s">
        <v>2</v>
      </c>
      <c r="D4" s="677" t="s">
        <v>14</v>
      </c>
      <c r="E4" s="678" t="s">
        <v>2</v>
      </c>
      <c r="F4" s="679" t="s">
        <v>14</v>
      </c>
    </row>
    <row r="5" spans="1:6" ht="14.4" customHeight="1" x14ac:dyDescent="0.3">
      <c r="A5" s="690" t="s">
        <v>3529</v>
      </c>
      <c r="B5" s="662">
        <v>27696.533927763907</v>
      </c>
      <c r="C5" s="680">
        <v>3.0416887962898528E-2</v>
      </c>
      <c r="D5" s="662">
        <v>882867.81971509347</v>
      </c>
      <c r="E5" s="680">
        <v>0.96958311203710146</v>
      </c>
      <c r="F5" s="663">
        <v>910564.3536428574</v>
      </c>
    </row>
    <row r="6" spans="1:6" ht="14.4" customHeight="1" thickBot="1" x14ac:dyDescent="0.35">
      <c r="A6" s="691" t="s">
        <v>3530</v>
      </c>
      <c r="B6" s="683"/>
      <c r="C6" s="684">
        <v>0</v>
      </c>
      <c r="D6" s="683">
        <v>2403.63</v>
      </c>
      <c r="E6" s="684">
        <v>1</v>
      </c>
      <c r="F6" s="685">
        <v>2403.63</v>
      </c>
    </row>
    <row r="7" spans="1:6" ht="14.4" customHeight="1" thickBot="1" x14ac:dyDescent="0.35">
      <c r="A7" s="686" t="s">
        <v>3</v>
      </c>
      <c r="B7" s="687">
        <v>27696.533927763907</v>
      </c>
      <c r="C7" s="688">
        <v>3.0336807449973486E-2</v>
      </c>
      <c r="D7" s="687">
        <v>885271.44971509348</v>
      </c>
      <c r="E7" s="688">
        <v>0.96966319255002653</v>
      </c>
      <c r="F7" s="689">
        <v>912967.98364285741</v>
      </c>
    </row>
    <row r="8" spans="1:6" ht="14.4" customHeight="1" thickBot="1" x14ac:dyDescent="0.35"/>
    <row r="9" spans="1:6" ht="14.4" customHeight="1" x14ac:dyDescent="0.3">
      <c r="A9" s="690" t="s">
        <v>3531</v>
      </c>
      <c r="B9" s="662">
        <v>8443.0500000000011</v>
      </c>
      <c r="C9" s="680">
        <v>1</v>
      </c>
      <c r="D9" s="662"/>
      <c r="E9" s="680">
        <v>0</v>
      </c>
      <c r="F9" s="663">
        <v>8443.0500000000011</v>
      </c>
    </row>
    <row r="10" spans="1:6" ht="14.4" customHeight="1" x14ac:dyDescent="0.3">
      <c r="A10" s="693" t="s">
        <v>3532</v>
      </c>
      <c r="B10" s="668">
        <v>5614.832794115533</v>
      </c>
      <c r="C10" s="681">
        <v>1</v>
      </c>
      <c r="D10" s="668"/>
      <c r="E10" s="681">
        <v>0</v>
      </c>
      <c r="F10" s="669">
        <v>5614.832794115533</v>
      </c>
    </row>
    <row r="11" spans="1:6" ht="14.4" customHeight="1" x14ac:dyDescent="0.3">
      <c r="A11" s="693" t="s">
        <v>3533</v>
      </c>
      <c r="B11" s="668">
        <v>2628.96</v>
      </c>
      <c r="C11" s="681">
        <v>0.29482543328358868</v>
      </c>
      <c r="D11" s="668">
        <v>6288.0454656418933</v>
      </c>
      <c r="E11" s="681">
        <v>0.70517456671641121</v>
      </c>
      <c r="F11" s="669">
        <v>8917.0054656418943</v>
      </c>
    </row>
    <row r="12" spans="1:6" ht="14.4" customHeight="1" x14ac:dyDescent="0.3">
      <c r="A12" s="693" t="s">
        <v>3534</v>
      </c>
      <c r="B12" s="668">
        <v>2201.58</v>
      </c>
      <c r="C12" s="681">
        <v>1</v>
      </c>
      <c r="D12" s="668"/>
      <c r="E12" s="681">
        <v>0</v>
      </c>
      <c r="F12" s="669">
        <v>2201.58</v>
      </c>
    </row>
    <row r="13" spans="1:6" ht="14.4" customHeight="1" x14ac:dyDescent="0.3">
      <c r="A13" s="693" t="s">
        <v>3535</v>
      </c>
      <c r="B13" s="668">
        <v>2167.3747482732397</v>
      </c>
      <c r="C13" s="681">
        <v>1.7280397836889116E-2</v>
      </c>
      <c r="D13" s="668">
        <v>123256.51703542535</v>
      </c>
      <c r="E13" s="681">
        <v>0.98271960216311083</v>
      </c>
      <c r="F13" s="669">
        <v>125423.89178369859</v>
      </c>
    </row>
    <row r="14" spans="1:6" ht="14.4" customHeight="1" x14ac:dyDescent="0.3">
      <c r="A14" s="693" t="s">
        <v>3536</v>
      </c>
      <c r="B14" s="668">
        <v>1320.2200000000005</v>
      </c>
      <c r="C14" s="681">
        <v>1</v>
      </c>
      <c r="D14" s="668"/>
      <c r="E14" s="681">
        <v>0</v>
      </c>
      <c r="F14" s="669">
        <v>1320.2200000000005</v>
      </c>
    </row>
    <row r="15" spans="1:6" ht="14.4" customHeight="1" x14ac:dyDescent="0.3">
      <c r="A15" s="693" t="s">
        <v>3537</v>
      </c>
      <c r="B15" s="668">
        <v>1265.27</v>
      </c>
      <c r="C15" s="681">
        <v>0.61588897866996373</v>
      </c>
      <c r="D15" s="668">
        <v>789.10999999999979</v>
      </c>
      <c r="E15" s="681">
        <v>0.38411102133003627</v>
      </c>
      <c r="F15" s="669">
        <v>2054.3799999999997</v>
      </c>
    </row>
    <row r="16" spans="1:6" ht="14.4" customHeight="1" x14ac:dyDescent="0.3">
      <c r="A16" s="693" t="s">
        <v>3538</v>
      </c>
      <c r="B16" s="668">
        <v>781.06399999999996</v>
      </c>
      <c r="C16" s="681">
        <v>1</v>
      </c>
      <c r="D16" s="668"/>
      <c r="E16" s="681">
        <v>0</v>
      </c>
      <c r="F16" s="669">
        <v>781.06399999999996</v>
      </c>
    </row>
    <row r="17" spans="1:6" ht="14.4" customHeight="1" x14ac:dyDescent="0.3">
      <c r="A17" s="693" t="s">
        <v>3539</v>
      </c>
      <c r="B17" s="668">
        <v>747.54</v>
      </c>
      <c r="C17" s="681">
        <v>1</v>
      </c>
      <c r="D17" s="668"/>
      <c r="E17" s="681">
        <v>0</v>
      </c>
      <c r="F17" s="669">
        <v>747.54</v>
      </c>
    </row>
    <row r="18" spans="1:6" ht="14.4" customHeight="1" x14ac:dyDescent="0.3">
      <c r="A18" s="693" t="s">
        <v>3540</v>
      </c>
      <c r="B18" s="668">
        <v>555.62240331373721</v>
      </c>
      <c r="C18" s="681">
        <v>0.464058003388231</v>
      </c>
      <c r="D18" s="668">
        <v>641.68999999999994</v>
      </c>
      <c r="E18" s="681">
        <v>0.535941996611769</v>
      </c>
      <c r="F18" s="669">
        <v>1197.3124033137371</v>
      </c>
    </row>
    <row r="19" spans="1:6" ht="14.4" customHeight="1" x14ac:dyDescent="0.3">
      <c r="A19" s="693" t="s">
        <v>3541</v>
      </c>
      <c r="B19" s="668">
        <v>439.08</v>
      </c>
      <c r="C19" s="681">
        <v>1</v>
      </c>
      <c r="D19" s="668"/>
      <c r="E19" s="681">
        <v>0</v>
      </c>
      <c r="F19" s="669">
        <v>439.08</v>
      </c>
    </row>
    <row r="20" spans="1:6" ht="14.4" customHeight="1" x14ac:dyDescent="0.3">
      <c r="A20" s="693" t="s">
        <v>3542</v>
      </c>
      <c r="B20" s="668">
        <v>264.82000000000011</v>
      </c>
      <c r="C20" s="681">
        <v>8.4593245462101646E-2</v>
      </c>
      <c r="D20" s="668">
        <v>2865.6899899334312</v>
      </c>
      <c r="E20" s="681">
        <v>0.91540675453789833</v>
      </c>
      <c r="F20" s="669">
        <v>3130.5099899334314</v>
      </c>
    </row>
    <row r="21" spans="1:6" ht="14.4" customHeight="1" x14ac:dyDescent="0.3">
      <c r="A21" s="693" t="s">
        <v>3543</v>
      </c>
      <c r="B21" s="668">
        <v>245.62999999999997</v>
      </c>
      <c r="C21" s="681">
        <v>1.2057886933551516E-2</v>
      </c>
      <c r="D21" s="668">
        <v>20125.269259017383</v>
      </c>
      <c r="E21" s="681">
        <v>0.98794211306644841</v>
      </c>
      <c r="F21" s="669">
        <v>20370.899259017384</v>
      </c>
    </row>
    <row r="22" spans="1:6" ht="14.4" customHeight="1" x14ac:dyDescent="0.3">
      <c r="A22" s="693" t="s">
        <v>3544</v>
      </c>
      <c r="B22" s="668">
        <v>198.28</v>
      </c>
      <c r="C22" s="681">
        <v>8.7440212873575673E-2</v>
      </c>
      <c r="D22" s="668">
        <v>2069.3265563413097</v>
      </c>
      <c r="E22" s="681">
        <v>0.91255978712642427</v>
      </c>
      <c r="F22" s="669">
        <v>2267.6065563413099</v>
      </c>
    </row>
    <row r="23" spans="1:6" ht="14.4" customHeight="1" x14ac:dyDescent="0.3">
      <c r="A23" s="693" t="s">
        <v>3545</v>
      </c>
      <c r="B23" s="668">
        <v>183.03000000000003</v>
      </c>
      <c r="C23" s="681">
        <v>1</v>
      </c>
      <c r="D23" s="668"/>
      <c r="E23" s="681">
        <v>0</v>
      </c>
      <c r="F23" s="669">
        <v>183.03000000000003</v>
      </c>
    </row>
    <row r="24" spans="1:6" ht="14.4" customHeight="1" x14ac:dyDescent="0.3">
      <c r="A24" s="693" t="s">
        <v>3546</v>
      </c>
      <c r="B24" s="668">
        <v>151.20028590915695</v>
      </c>
      <c r="C24" s="681">
        <v>9.1159163780488352E-3</v>
      </c>
      <c r="D24" s="668">
        <v>16435.205253444834</v>
      </c>
      <c r="E24" s="681">
        <v>0.99088408362195124</v>
      </c>
      <c r="F24" s="669">
        <v>16586.405539353989</v>
      </c>
    </row>
    <row r="25" spans="1:6" ht="14.4" customHeight="1" x14ac:dyDescent="0.3">
      <c r="A25" s="693" t="s">
        <v>3547</v>
      </c>
      <c r="B25" s="668">
        <v>147.97999999999999</v>
      </c>
      <c r="C25" s="681">
        <v>1</v>
      </c>
      <c r="D25" s="668"/>
      <c r="E25" s="681">
        <v>0</v>
      </c>
      <c r="F25" s="669">
        <v>147.97999999999999</v>
      </c>
    </row>
    <row r="26" spans="1:6" ht="14.4" customHeight="1" x14ac:dyDescent="0.3">
      <c r="A26" s="693" t="s">
        <v>3548</v>
      </c>
      <c r="B26" s="668">
        <v>137.02000000000001</v>
      </c>
      <c r="C26" s="681">
        <v>0.17472137762826778</v>
      </c>
      <c r="D26" s="668">
        <v>647.20000707617965</v>
      </c>
      <c r="E26" s="681">
        <v>0.82527862237173222</v>
      </c>
      <c r="F26" s="669">
        <v>784.22000707617963</v>
      </c>
    </row>
    <row r="27" spans="1:6" ht="14.4" customHeight="1" x14ac:dyDescent="0.3">
      <c r="A27" s="693" t="s">
        <v>3549</v>
      </c>
      <c r="B27" s="668">
        <v>103.31969817937053</v>
      </c>
      <c r="C27" s="681">
        <v>5.8611107371072488E-2</v>
      </c>
      <c r="D27" s="668">
        <v>1659.4809519643593</v>
      </c>
      <c r="E27" s="681">
        <v>0.94138889262892755</v>
      </c>
      <c r="F27" s="669">
        <v>1762.8006501437299</v>
      </c>
    </row>
    <row r="28" spans="1:6" ht="14.4" customHeight="1" x14ac:dyDescent="0.3">
      <c r="A28" s="693" t="s">
        <v>3550</v>
      </c>
      <c r="B28" s="668">
        <v>100.65999797286392</v>
      </c>
      <c r="C28" s="681">
        <v>1.6833493379758258E-2</v>
      </c>
      <c r="D28" s="668">
        <v>5879.0850081293383</v>
      </c>
      <c r="E28" s="681">
        <v>0.98316650662024185</v>
      </c>
      <c r="F28" s="669">
        <v>5979.7450061022018</v>
      </c>
    </row>
    <row r="29" spans="1:6" ht="14.4" customHeight="1" x14ac:dyDescent="0.3">
      <c r="A29" s="693" t="s">
        <v>3551</v>
      </c>
      <c r="B29" s="668"/>
      <c r="C29" s="681">
        <v>0</v>
      </c>
      <c r="D29" s="668">
        <v>4206.3000229713653</v>
      </c>
      <c r="E29" s="681">
        <v>1</v>
      </c>
      <c r="F29" s="669">
        <v>4206.3000229713653</v>
      </c>
    </row>
    <row r="30" spans="1:6" ht="14.4" customHeight="1" x14ac:dyDescent="0.3">
      <c r="A30" s="693" t="s">
        <v>3552</v>
      </c>
      <c r="B30" s="668"/>
      <c r="C30" s="681">
        <v>0</v>
      </c>
      <c r="D30" s="668">
        <v>10848.364377517793</v>
      </c>
      <c r="E30" s="681">
        <v>1</v>
      </c>
      <c r="F30" s="669">
        <v>10848.364377517793</v>
      </c>
    </row>
    <row r="31" spans="1:6" ht="14.4" customHeight="1" x14ac:dyDescent="0.3">
      <c r="A31" s="693" t="s">
        <v>3553</v>
      </c>
      <c r="B31" s="668"/>
      <c r="C31" s="681">
        <v>0</v>
      </c>
      <c r="D31" s="668">
        <v>2187.4592997728068</v>
      </c>
      <c r="E31" s="681">
        <v>1</v>
      </c>
      <c r="F31" s="669">
        <v>2187.4592997728068</v>
      </c>
    </row>
    <row r="32" spans="1:6" ht="14.4" customHeight="1" x14ac:dyDescent="0.3">
      <c r="A32" s="693" t="s">
        <v>3554</v>
      </c>
      <c r="B32" s="668"/>
      <c r="C32" s="681">
        <v>0</v>
      </c>
      <c r="D32" s="668">
        <v>1584.5400000000002</v>
      </c>
      <c r="E32" s="681">
        <v>1</v>
      </c>
      <c r="F32" s="669">
        <v>1584.5400000000002</v>
      </c>
    </row>
    <row r="33" spans="1:6" ht="14.4" customHeight="1" x14ac:dyDescent="0.3">
      <c r="A33" s="693" t="s">
        <v>3555</v>
      </c>
      <c r="B33" s="668"/>
      <c r="C33" s="681">
        <v>0</v>
      </c>
      <c r="D33" s="668">
        <v>996.38000000000011</v>
      </c>
      <c r="E33" s="681">
        <v>1</v>
      </c>
      <c r="F33" s="669">
        <v>996.38000000000011</v>
      </c>
    </row>
    <row r="34" spans="1:6" ht="14.4" customHeight="1" x14ac:dyDescent="0.3">
      <c r="A34" s="693" t="s">
        <v>3556</v>
      </c>
      <c r="B34" s="668"/>
      <c r="C34" s="681">
        <v>0</v>
      </c>
      <c r="D34" s="668">
        <v>945.03993897591192</v>
      </c>
      <c r="E34" s="681">
        <v>1</v>
      </c>
      <c r="F34" s="669">
        <v>945.03993897591192</v>
      </c>
    </row>
    <row r="35" spans="1:6" ht="14.4" customHeight="1" x14ac:dyDescent="0.3">
      <c r="A35" s="693" t="s">
        <v>3557</v>
      </c>
      <c r="B35" s="668"/>
      <c r="C35" s="681">
        <v>0</v>
      </c>
      <c r="D35" s="668">
        <v>1773.97</v>
      </c>
      <c r="E35" s="681">
        <v>1</v>
      </c>
      <c r="F35" s="669">
        <v>1773.97</v>
      </c>
    </row>
    <row r="36" spans="1:6" ht="14.4" customHeight="1" x14ac:dyDescent="0.3">
      <c r="A36" s="693" t="s">
        <v>3558</v>
      </c>
      <c r="B36" s="668"/>
      <c r="C36" s="681">
        <v>0</v>
      </c>
      <c r="D36" s="668">
        <v>4247.4200502293706</v>
      </c>
      <c r="E36" s="681">
        <v>1</v>
      </c>
      <c r="F36" s="669">
        <v>4247.4200502293706</v>
      </c>
    </row>
    <row r="37" spans="1:6" ht="14.4" customHeight="1" x14ac:dyDescent="0.3">
      <c r="A37" s="693" t="s">
        <v>3559</v>
      </c>
      <c r="B37" s="668"/>
      <c r="C37" s="681">
        <v>0</v>
      </c>
      <c r="D37" s="668">
        <v>1260.4181905416967</v>
      </c>
      <c r="E37" s="681">
        <v>1</v>
      </c>
      <c r="F37" s="669">
        <v>1260.4181905416967</v>
      </c>
    </row>
    <row r="38" spans="1:6" ht="14.4" customHeight="1" x14ac:dyDescent="0.3">
      <c r="A38" s="693" t="s">
        <v>3560</v>
      </c>
      <c r="B38" s="668"/>
      <c r="C38" s="681">
        <v>0</v>
      </c>
      <c r="D38" s="668">
        <v>512.04966906664163</v>
      </c>
      <c r="E38" s="681">
        <v>1</v>
      </c>
      <c r="F38" s="669">
        <v>512.04966906664163</v>
      </c>
    </row>
    <row r="39" spans="1:6" ht="14.4" customHeight="1" x14ac:dyDescent="0.3">
      <c r="A39" s="693" t="s">
        <v>3561</v>
      </c>
      <c r="B39" s="668"/>
      <c r="C39" s="681">
        <v>0</v>
      </c>
      <c r="D39" s="668">
        <v>6906.8486477755841</v>
      </c>
      <c r="E39" s="681">
        <v>1</v>
      </c>
      <c r="F39" s="669">
        <v>6906.8486477755841</v>
      </c>
    </row>
    <row r="40" spans="1:6" ht="14.4" customHeight="1" x14ac:dyDescent="0.3">
      <c r="A40" s="693" t="s">
        <v>3562</v>
      </c>
      <c r="B40" s="668"/>
      <c r="C40" s="681">
        <v>0</v>
      </c>
      <c r="D40" s="668">
        <v>234.84000000000006</v>
      </c>
      <c r="E40" s="681">
        <v>1</v>
      </c>
      <c r="F40" s="669">
        <v>234.84000000000006</v>
      </c>
    </row>
    <row r="41" spans="1:6" ht="14.4" customHeight="1" x14ac:dyDescent="0.3">
      <c r="A41" s="693" t="s">
        <v>3563</v>
      </c>
      <c r="B41" s="668"/>
      <c r="C41" s="681">
        <v>0</v>
      </c>
      <c r="D41" s="668">
        <v>4223.0981975845571</v>
      </c>
      <c r="E41" s="681">
        <v>1</v>
      </c>
      <c r="F41" s="669">
        <v>4223.0981975845571</v>
      </c>
    </row>
    <row r="42" spans="1:6" ht="14.4" customHeight="1" x14ac:dyDescent="0.3">
      <c r="A42" s="693" t="s">
        <v>3564</v>
      </c>
      <c r="B42" s="668"/>
      <c r="C42" s="681">
        <v>0</v>
      </c>
      <c r="D42" s="668">
        <v>542.98019468801294</v>
      </c>
      <c r="E42" s="681">
        <v>1</v>
      </c>
      <c r="F42" s="669">
        <v>542.98019468801294</v>
      </c>
    </row>
    <row r="43" spans="1:6" ht="14.4" customHeight="1" x14ac:dyDescent="0.3">
      <c r="A43" s="693" t="s">
        <v>3565</v>
      </c>
      <c r="B43" s="668"/>
      <c r="C43" s="681">
        <v>0</v>
      </c>
      <c r="D43" s="668">
        <v>10713.92</v>
      </c>
      <c r="E43" s="681">
        <v>1</v>
      </c>
      <c r="F43" s="669">
        <v>10713.92</v>
      </c>
    </row>
    <row r="44" spans="1:6" ht="14.4" customHeight="1" x14ac:dyDescent="0.3">
      <c r="A44" s="693" t="s">
        <v>3566</v>
      </c>
      <c r="B44" s="668"/>
      <c r="C44" s="681">
        <v>0</v>
      </c>
      <c r="D44" s="668">
        <v>424201.51240258617</v>
      </c>
      <c r="E44" s="681">
        <v>1</v>
      </c>
      <c r="F44" s="669">
        <v>424201.51240258617</v>
      </c>
    </row>
    <row r="45" spans="1:6" ht="14.4" customHeight="1" x14ac:dyDescent="0.3">
      <c r="A45" s="693" t="s">
        <v>3567</v>
      </c>
      <c r="B45" s="668"/>
      <c r="C45" s="681">
        <v>0</v>
      </c>
      <c r="D45" s="668">
        <v>72.489999999999995</v>
      </c>
      <c r="E45" s="681">
        <v>1</v>
      </c>
      <c r="F45" s="669">
        <v>72.489999999999995</v>
      </c>
    </row>
    <row r="46" spans="1:6" ht="14.4" customHeight="1" x14ac:dyDescent="0.3">
      <c r="A46" s="693" t="s">
        <v>3568</v>
      </c>
      <c r="B46" s="668"/>
      <c r="C46" s="681">
        <v>0</v>
      </c>
      <c r="D46" s="668">
        <v>4508.8398086404659</v>
      </c>
      <c r="E46" s="681">
        <v>1</v>
      </c>
      <c r="F46" s="669">
        <v>4508.8398086404659</v>
      </c>
    </row>
    <row r="47" spans="1:6" ht="14.4" customHeight="1" x14ac:dyDescent="0.3">
      <c r="A47" s="693" t="s">
        <v>3569</v>
      </c>
      <c r="B47" s="668"/>
      <c r="C47" s="681">
        <v>0</v>
      </c>
      <c r="D47" s="668">
        <v>577.79999999999995</v>
      </c>
      <c r="E47" s="681">
        <v>1</v>
      </c>
      <c r="F47" s="669">
        <v>577.79999999999995</v>
      </c>
    </row>
    <row r="48" spans="1:6" ht="14.4" customHeight="1" x14ac:dyDescent="0.3">
      <c r="A48" s="693" t="s">
        <v>3570</v>
      </c>
      <c r="B48" s="668"/>
      <c r="C48" s="681">
        <v>0</v>
      </c>
      <c r="D48" s="668">
        <v>853.90000000000009</v>
      </c>
      <c r="E48" s="681">
        <v>1</v>
      </c>
      <c r="F48" s="669">
        <v>853.90000000000009</v>
      </c>
    </row>
    <row r="49" spans="1:6" ht="14.4" customHeight="1" x14ac:dyDescent="0.3">
      <c r="A49" s="693" t="s">
        <v>3571</v>
      </c>
      <c r="B49" s="668"/>
      <c r="C49" s="681">
        <v>0</v>
      </c>
      <c r="D49" s="668">
        <v>2288.8797328374499</v>
      </c>
      <c r="E49" s="681">
        <v>1</v>
      </c>
      <c r="F49" s="669">
        <v>2288.8797328374499</v>
      </c>
    </row>
    <row r="50" spans="1:6" ht="14.4" customHeight="1" x14ac:dyDescent="0.3">
      <c r="A50" s="693" t="s">
        <v>3572</v>
      </c>
      <c r="B50" s="668"/>
      <c r="C50" s="681">
        <v>0</v>
      </c>
      <c r="D50" s="668">
        <v>1026.8893313416515</v>
      </c>
      <c r="E50" s="681">
        <v>1</v>
      </c>
      <c r="F50" s="669">
        <v>1026.8893313416515</v>
      </c>
    </row>
    <row r="51" spans="1:6" ht="14.4" customHeight="1" x14ac:dyDescent="0.3">
      <c r="A51" s="693" t="s">
        <v>3573</v>
      </c>
      <c r="B51" s="668"/>
      <c r="C51" s="681">
        <v>0</v>
      </c>
      <c r="D51" s="668">
        <v>8696.6876396568405</v>
      </c>
      <c r="E51" s="681">
        <v>1</v>
      </c>
      <c r="F51" s="669">
        <v>8696.6876396568405</v>
      </c>
    </row>
    <row r="52" spans="1:6" ht="14.4" customHeight="1" x14ac:dyDescent="0.3">
      <c r="A52" s="693" t="s">
        <v>3574</v>
      </c>
      <c r="B52" s="668"/>
      <c r="C52" s="681">
        <v>0</v>
      </c>
      <c r="D52" s="668">
        <v>1114.5099891612485</v>
      </c>
      <c r="E52" s="681">
        <v>1</v>
      </c>
      <c r="F52" s="669">
        <v>1114.5099891612485</v>
      </c>
    </row>
    <row r="53" spans="1:6" ht="14.4" customHeight="1" x14ac:dyDescent="0.3">
      <c r="A53" s="693" t="s">
        <v>3575</v>
      </c>
      <c r="B53" s="668"/>
      <c r="C53" s="681">
        <v>0</v>
      </c>
      <c r="D53" s="668">
        <v>460.85999999999996</v>
      </c>
      <c r="E53" s="681">
        <v>1</v>
      </c>
      <c r="F53" s="669">
        <v>460.85999999999996</v>
      </c>
    </row>
    <row r="54" spans="1:6" ht="14.4" customHeight="1" x14ac:dyDescent="0.3">
      <c r="A54" s="693" t="s">
        <v>3576</v>
      </c>
      <c r="B54" s="668"/>
      <c r="C54" s="681">
        <v>0</v>
      </c>
      <c r="D54" s="668">
        <v>157.63999999999999</v>
      </c>
      <c r="E54" s="681">
        <v>1</v>
      </c>
      <c r="F54" s="669">
        <v>157.63999999999999</v>
      </c>
    </row>
    <row r="55" spans="1:6" ht="14.4" customHeight="1" x14ac:dyDescent="0.3">
      <c r="A55" s="693" t="s">
        <v>3577</v>
      </c>
      <c r="B55" s="668"/>
      <c r="C55" s="681">
        <v>0</v>
      </c>
      <c r="D55" s="668">
        <v>219.35998856413204</v>
      </c>
      <c r="E55" s="681">
        <v>1</v>
      </c>
      <c r="F55" s="669">
        <v>219.35998856413204</v>
      </c>
    </row>
    <row r="56" spans="1:6" ht="14.4" customHeight="1" x14ac:dyDescent="0.3">
      <c r="A56" s="693" t="s">
        <v>3578</v>
      </c>
      <c r="B56" s="668"/>
      <c r="C56" s="681">
        <v>0</v>
      </c>
      <c r="D56" s="668">
        <v>224.79000000000002</v>
      </c>
      <c r="E56" s="681">
        <v>1</v>
      </c>
      <c r="F56" s="669">
        <v>224.79000000000002</v>
      </c>
    </row>
    <row r="57" spans="1:6" ht="14.4" customHeight="1" x14ac:dyDescent="0.3">
      <c r="A57" s="693" t="s">
        <v>3579</v>
      </c>
      <c r="B57" s="668"/>
      <c r="C57" s="681">
        <v>0</v>
      </c>
      <c r="D57" s="668">
        <v>4866.67</v>
      </c>
      <c r="E57" s="681">
        <v>1</v>
      </c>
      <c r="F57" s="669">
        <v>4866.67</v>
      </c>
    </row>
    <row r="58" spans="1:6" ht="14.4" customHeight="1" x14ac:dyDescent="0.3">
      <c r="A58" s="693" t="s">
        <v>3580</v>
      </c>
      <c r="B58" s="668"/>
      <c r="C58" s="681">
        <v>0</v>
      </c>
      <c r="D58" s="668">
        <v>154.16000000000003</v>
      </c>
      <c r="E58" s="681">
        <v>1</v>
      </c>
      <c r="F58" s="669">
        <v>154.16000000000003</v>
      </c>
    </row>
    <row r="59" spans="1:6" ht="14.4" customHeight="1" x14ac:dyDescent="0.3">
      <c r="A59" s="693" t="s">
        <v>3581</v>
      </c>
      <c r="B59" s="668"/>
      <c r="C59" s="681">
        <v>0</v>
      </c>
      <c r="D59" s="668">
        <v>173.22</v>
      </c>
      <c r="E59" s="681">
        <v>1</v>
      </c>
      <c r="F59" s="669">
        <v>173.22</v>
      </c>
    </row>
    <row r="60" spans="1:6" ht="14.4" customHeight="1" x14ac:dyDescent="0.3">
      <c r="A60" s="693" t="s">
        <v>3582</v>
      </c>
      <c r="B60" s="668"/>
      <c r="C60" s="681">
        <v>0</v>
      </c>
      <c r="D60" s="668">
        <v>1310.1199999999999</v>
      </c>
      <c r="E60" s="681">
        <v>1</v>
      </c>
      <c r="F60" s="669">
        <v>1310.1199999999999</v>
      </c>
    </row>
    <row r="61" spans="1:6" ht="14.4" customHeight="1" x14ac:dyDescent="0.3">
      <c r="A61" s="693" t="s">
        <v>3583</v>
      </c>
      <c r="B61" s="668"/>
      <c r="C61" s="681">
        <v>0</v>
      </c>
      <c r="D61" s="668">
        <v>1681.719097098116</v>
      </c>
      <c r="E61" s="681">
        <v>1</v>
      </c>
      <c r="F61" s="669">
        <v>1681.719097098116</v>
      </c>
    </row>
    <row r="62" spans="1:6" ht="14.4" customHeight="1" x14ac:dyDescent="0.3">
      <c r="A62" s="693" t="s">
        <v>3584</v>
      </c>
      <c r="B62" s="668"/>
      <c r="C62" s="681">
        <v>0</v>
      </c>
      <c r="D62" s="668">
        <v>252.12000000000003</v>
      </c>
      <c r="E62" s="681">
        <v>1</v>
      </c>
      <c r="F62" s="669">
        <v>252.12000000000003</v>
      </c>
    </row>
    <row r="63" spans="1:6" ht="14.4" customHeight="1" x14ac:dyDescent="0.3">
      <c r="A63" s="693" t="s">
        <v>3585</v>
      </c>
      <c r="B63" s="668"/>
      <c r="C63" s="681">
        <v>0</v>
      </c>
      <c r="D63" s="668">
        <v>376.22</v>
      </c>
      <c r="E63" s="681">
        <v>1</v>
      </c>
      <c r="F63" s="669">
        <v>376.22</v>
      </c>
    </row>
    <row r="64" spans="1:6" ht="14.4" customHeight="1" x14ac:dyDescent="0.3">
      <c r="A64" s="693" t="s">
        <v>3586</v>
      </c>
      <c r="B64" s="668"/>
      <c r="C64" s="681">
        <v>0</v>
      </c>
      <c r="D64" s="668">
        <v>2283.04</v>
      </c>
      <c r="E64" s="681">
        <v>1</v>
      </c>
      <c r="F64" s="669">
        <v>2283.04</v>
      </c>
    </row>
    <row r="65" spans="1:6" ht="14.4" customHeight="1" x14ac:dyDescent="0.3">
      <c r="A65" s="693" t="s">
        <v>3587</v>
      </c>
      <c r="B65" s="668"/>
      <c r="C65" s="681">
        <v>0</v>
      </c>
      <c r="D65" s="668">
        <v>118.10000000000008</v>
      </c>
      <c r="E65" s="681">
        <v>1</v>
      </c>
      <c r="F65" s="669">
        <v>118.10000000000008</v>
      </c>
    </row>
    <row r="66" spans="1:6" ht="14.4" customHeight="1" x14ac:dyDescent="0.3">
      <c r="A66" s="693" t="s">
        <v>3588</v>
      </c>
      <c r="B66" s="668"/>
      <c r="C66" s="681">
        <v>0</v>
      </c>
      <c r="D66" s="668">
        <v>1956.8979999999997</v>
      </c>
      <c r="E66" s="681">
        <v>1</v>
      </c>
      <c r="F66" s="669">
        <v>1956.8979999999997</v>
      </c>
    </row>
    <row r="67" spans="1:6" ht="14.4" customHeight="1" x14ac:dyDescent="0.3">
      <c r="A67" s="693" t="s">
        <v>3589</v>
      </c>
      <c r="B67" s="668"/>
      <c r="C67" s="681">
        <v>0</v>
      </c>
      <c r="D67" s="668">
        <v>8642.8688558439444</v>
      </c>
      <c r="E67" s="681">
        <v>1</v>
      </c>
      <c r="F67" s="669">
        <v>8642.8688558439444</v>
      </c>
    </row>
    <row r="68" spans="1:6" ht="14.4" customHeight="1" x14ac:dyDescent="0.3">
      <c r="A68" s="693" t="s">
        <v>3590</v>
      </c>
      <c r="B68" s="668"/>
      <c r="C68" s="681">
        <v>0</v>
      </c>
      <c r="D68" s="668">
        <v>2994.2</v>
      </c>
      <c r="E68" s="681">
        <v>1</v>
      </c>
      <c r="F68" s="669">
        <v>2994.2</v>
      </c>
    </row>
    <row r="69" spans="1:6" ht="14.4" customHeight="1" x14ac:dyDescent="0.3">
      <c r="A69" s="693" t="s">
        <v>3591</v>
      </c>
      <c r="B69" s="668"/>
      <c r="C69" s="681">
        <v>0</v>
      </c>
      <c r="D69" s="668">
        <v>2872.348912821355</v>
      </c>
      <c r="E69" s="681">
        <v>1</v>
      </c>
      <c r="F69" s="669">
        <v>2872.348912821355</v>
      </c>
    </row>
    <row r="70" spans="1:6" ht="14.4" customHeight="1" x14ac:dyDescent="0.3">
      <c r="A70" s="693" t="s">
        <v>3592</v>
      </c>
      <c r="B70" s="668"/>
      <c r="C70" s="681">
        <v>0</v>
      </c>
      <c r="D70" s="668">
        <v>5010.2699999999995</v>
      </c>
      <c r="E70" s="681">
        <v>1</v>
      </c>
      <c r="F70" s="669">
        <v>5010.2699999999995</v>
      </c>
    </row>
    <row r="71" spans="1:6" ht="14.4" customHeight="1" x14ac:dyDescent="0.3">
      <c r="A71" s="693" t="s">
        <v>3593</v>
      </c>
      <c r="B71" s="668"/>
      <c r="C71" s="681">
        <v>0</v>
      </c>
      <c r="D71" s="668">
        <v>441.35031404410455</v>
      </c>
      <c r="E71" s="681">
        <v>1</v>
      </c>
      <c r="F71" s="669">
        <v>441.35031404410455</v>
      </c>
    </row>
    <row r="72" spans="1:6" ht="14.4" customHeight="1" x14ac:dyDescent="0.3">
      <c r="A72" s="693" t="s">
        <v>3594</v>
      </c>
      <c r="B72" s="668"/>
      <c r="C72" s="681">
        <v>0</v>
      </c>
      <c r="D72" s="668">
        <v>834.62666666666678</v>
      </c>
      <c r="E72" s="681">
        <v>1</v>
      </c>
      <c r="F72" s="669">
        <v>834.62666666666678</v>
      </c>
    </row>
    <row r="73" spans="1:6" ht="14.4" customHeight="1" x14ac:dyDescent="0.3">
      <c r="A73" s="693" t="s">
        <v>3595</v>
      </c>
      <c r="B73" s="668"/>
      <c r="C73" s="681">
        <v>0</v>
      </c>
      <c r="D73" s="668">
        <v>570.57999999999981</v>
      </c>
      <c r="E73" s="681">
        <v>1</v>
      </c>
      <c r="F73" s="669">
        <v>570.57999999999981</v>
      </c>
    </row>
    <row r="74" spans="1:6" ht="14.4" customHeight="1" x14ac:dyDescent="0.3">
      <c r="A74" s="693" t="s">
        <v>3596</v>
      </c>
      <c r="B74" s="668"/>
      <c r="C74" s="681">
        <v>0</v>
      </c>
      <c r="D74" s="668">
        <v>288.49616285046483</v>
      </c>
      <c r="E74" s="681">
        <v>1</v>
      </c>
      <c r="F74" s="669">
        <v>288.49616285046483</v>
      </c>
    </row>
    <row r="75" spans="1:6" ht="14.4" customHeight="1" x14ac:dyDescent="0.3">
      <c r="A75" s="693" t="s">
        <v>3597</v>
      </c>
      <c r="B75" s="668"/>
      <c r="C75" s="681">
        <v>0</v>
      </c>
      <c r="D75" s="668">
        <v>109.55999999999999</v>
      </c>
      <c r="E75" s="681">
        <v>1</v>
      </c>
      <c r="F75" s="669">
        <v>109.55999999999999</v>
      </c>
    </row>
    <row r="76" spans="1:6" ht="14.4" customHeight="1" x14ac:dyDescent="0.3">
      <c r="A76" s="693" t="s">
        <v>3598</v>
      </c>
      <c r="B76" s="668"/>
      <c r="C76" s="681">
        <v>0</v>
      </c>
      <c r="D76" s="668">
        <v>6888.1699999999992</v>
      </c>
      <c r="E76" s="681">
        <v>1</v>
      </c>
      <c r="F76" s="669">
        <v>6888.1699999999992</v>
      </c>
    </row>
    <row r="77" spans="1:6" ht="14.4" customHeight="1" x14ac:dyDescent="0.3">
      <c r="A77" s="693" t="s">
        <v>3599</v>
      </c>
      <c r="B77" s="668"/>
      <c r="C77" s="681">
        <v>0</v>
      </c>
      <c r="D77" s="668">
        <v>618.81999999999994</v>
      </c>
      <c r="E77" s="681">
        <v>1</v>
      </c>
      <c r="F77" s="669">
        <v>618.81999999999994</v>
      </c>
    </row>
    <row r="78" spans="1:6" ht="14.4" customHeight="1" x14ac:dyDescent="0.3">
      <c r="A78" s="693" t="s">
        <v>3600</v>
      </c>
      <c r="B78" s="668"/>
      <c r="C78" s="681">
        <v>0</v>
      </c>
      <c r="D78" s="668">
        <v>788.80000000000007</v>
      </c>
      <c r="E78" s="681">
        <v>1</v>
      </c>
      <c r="F78" s="669">
        <v>788.80000000000007</v>
      </c>
    </row>
    <row r="79" spans="1:6" ht="14.4" customHeight="1" x14ac:dyDescent="0.3">
      <c r="A79" s="693" t="s">
        <v>3601</v>
      </c>
      <c r="B79" s="668"/>
      <c r="C79" s="681">
        <v>0</v>
      </c>
      <c r="D79" s="668">
        <v>239.59000000000009</v>
      </c>
      <c r="E79" s="681">
        <v>1</v>
      </c>
      <c r="F79" s="669">
        <v>239.59000000000009</v>
      </c>
    </row>
    <row r="80" spans="1:6" ht="14.4" customHeight="1" x14ac:dyDescent="0.3">
      <c r="A80" s="693" t="s">
        <v>3602</v>
      </c>
      <c r="B80" s="668"/>
      <c r="C80" s="681">
        <v>0</v>
      </c>
      <c r="D80" s="668">
        <v>1903.9899999999996</v>
      </c>
      <c r="E80" s="681">
        <v>1</v>
      </c>
      <c r="F80" s="669">
        <v>1903.9899999999996</v>
      </c>
    </row>
    <row r="81" spans="1:6" ht="14.4" customHeight="1" x14ac:dyDescent="0.3">
      <c r="A81" s="693" t="s">
        <v>3603</v>
      </c>
      <c r="B81" s="668"/>
      <c r="C81" s="681">
        <v>0</v>
      </c>
      <c r="D81" s="668">
        <v>1615.0800000000006</v>
      </c>
      <c r="E81" s="681">
        <v>1</v>
      </c>
      <c r="F81" s="669">
        <v>1615.0800000000006</v>
      </c>
    </row>
    <row r="82" spans="1:6" ht="14.4" customHeight="1" x14ac:dyDescent="0.3">
      <c r="A82" s="693" t="s">
        <v>3604</v>
      </c>
      <c r="B82" s="668"/>
      <c r="C82" s="681">
        <v>0</v>
      </c>
      <c r="D82" s="668">
        <v>3692.6572791162498</v>
      </c>
      <c r="E82" s="681">
        <v>1</v>
      </c>
      <c r="F82" s="669">
        <v>3692.6572791162498</v>
      </c>
    </row>
    <row r="83" spans="1:6" ht="14.4" customHeight="1" x14ac:dyDescent="0.3">
      <c r="A83" s="693" t="s">
        <v>3605</v>
      </c>
      <c r="B83" s="668"/>
      <c r="C83" s="681">
        <v>0</v>
      </c>
      <c r="D83" s="668">
        <v>363.80000000000013</v>
      </c>
      <c r="E83" s="681">
        <v>1</v>
      </c>
      <c r="F83" s="669">
        <v>363.80000000000013</v>
      </c>
    </row>
    <row r="84" spans="1:6" ht="14.4" customHeight="1" x14ac:dyDescent="0.3">
      <c r="A84" s="693" t="s">
        <v>3606</v>
      </c>
      <c r="B84" s="668"/>
      <c r="C84" s="681">
        <v>0</v>
      </c>
      <c r="D84" s="668">
        <v>48838.68</v>
      </c>
      <c r="E84" s="681">
        <v>1</v>
      </c>
      <c r="F84" s="669">
        <v>48838.68</v>
      </c>
    </row>
    <row r="85" spans="1:6" ht="14.4" customHeight="1" x14ac:dyDescent="0.3">
      <c r="A85" s="693" t="s">
        <v>3607</v>
      </c>
      <c r="B85" s="668"/>
      <c r="C85" s="681">
        <v>0</v>
      </c>
      <c r="D85" s="668">
        <v>1410.4699999999996</v>
      </c>
      <c r="E85" s="681">
        <v>1</v>
      </c>
      <c r="F85" s="669">
        <v>1410.4699999999996</v>
      </c>
    </row>
    <row r="86" spans="1:6" ht="14.4" customHeight="1" x14ac:dyDescent="0.3">
      <c r="A86" s="693" t="s">
        <v>3608</v>
      </c>
      <c r="B86" s="668"/>
      <c r="C86" s="681">
        <v>0</v>
      </c>
      <c r="D86" s="668">
        <v>692.99999999999989</v>
      </c>
      <c r="E86" s="681">
        <v>1</v>
      </c>
      <c r="F86" s="669">
        <v>692.99999999999989</v>
      </c>
    </row>
    <row r="87" spans="1:6" ht="14.4" customHeight="1" x14ac:dyDescent="0.3">
      <c r="A87" s="693" t="s">
        <v>3609</v>
      </c>
      <c r="B87" s="668"/>
      <c r="C87" s="681">
        <v>0</v>
      </c>
      <c r="D87" s="668">
        <v>2731.837791134642</v>
      </c>
      <c r="E87" s="681">
        <v>1</v>
      </c>
      <c r="F87" s="669">
        <v>2731.837791134642</v>
      </c>
    </row>
    <row r="88" spans="1:6" ht="14.4" customHeight="1" x14ac:dyDescent="0.3">
      <c r="A88" s="693" t="s">
        <v>3610</v>
      </c>
      <c r="B88" s="668"/>
      <c r="C88" s="681">
        <v>0</v>
      </c>
      <c r="D88" s="668">
        <v>672.32000000000039</v>
      </c>
      <c r="E88" s="681">
        <v>1</v>
      </c>
      <c r="F88" s="669">
        <v>672.32000000000039</v>
      </c>
    </row>
    <row r="89" spans="1:6" ht="14.4" customHeight="1" x14ac:dyDescent="0.3">
      <c r="A89" s="693" t="s">
        <v>3611</v>
      </c>
      <c r="B89" s="668"/>
      <c r="C89" s="681">
        <v>0</v>
      </c>
      <c r="D89" s="668">
        <v>1241.480034397247</v>
      </c>
      <c r="E89" s="681">
        <v>1</v>
      </c>
      <c r="F89" s="669">
        <v>1241.480034397247</v>
      </c>
    </row>
    <row r="90" spans="1:6" ht="14.4" customHeight="1" x14ac:dyDescent="0.3">
      <c r="A90" s="693" t="s">
        <v>3612</v>
      </c>
      <c r="B90" s="668"/>
      <c r="C90" s="681">
        <v>0</v>
      </c>
      <c r="D90" s="668">
        <v>2329.2599973640049</v>
      </c>
      <c r="E90" s="681">
        <v>1</v>
      </c>
      <c r="F90" s="669">
        <v>2329.2599973640049</v>
      </c>
    </row>
    <row r="91" spans="1:6" ht="14.4" customHeight="1" x14ac:dyDescent="0.3">
      <c r="A91" s="693" t="s">
        <v>3613</v>
      </c>
      <c r="B91" s="668"/>
      <c r="C91" s="681">
        <v>0</v>
      </c>
      <c r="D91" s="668">
        <v>586.69072510986211</v>
      </c>
      <c r="E91" s="681">
        <v>1</v>
      </c>
      <c r="F91" s="669">
        <v>586.69072510986211</v>
      </c>
    </row>
    <row r="92" spans="1:6" ht="14.4" customHeight="1" x14ac:dyDescent="0.3">
      <c r="A92" s="693" t="s">
        <v>3614</v>
      </c>
      <c r="B92" s="668"/>
      <c r="C92" s="681">
        <v>0</v>
      </c>
      <c r="D92" s="668">
        <v>296.24013098030258</v>
      </c>
      <c r="E92" s="681">
        <v>1</v>
      </c>
      <c r="F92" s="669">
        <v>296.24013098030258</v>
      </c>
    </row>
    <row r="93" spans="1:6" ht="14.4" customHeight="1" x14ac:dyDescent="0.3">
      <c r="A93" s="693" t="s">
        <v>3615</v>
      </c>
      <c r="B93" s="668"/>
      <c r="C93" s="681">
        <v>0</v>
      </c>
      <c r="D93" s="668">
        <v>12012</v>
      </c>
      <c r="E93" s="681">
        <v>1</v>
      </c>
      <c r="F93" s="669">
        <v>12012</v>
      </c>
    </row>
    <row r="94" spans="1:6" ht="14.4" customHeight="1" x14ac:dyDescent="0.3">
      <c r="A94" s="693" t="s">
        <v>3616</v>
      </c>
      <c r="B94" s="668"/>
      <c r="C94" s="681">
        <v>0</v>
      </c>
      <c r="D94" s="668">
        <v>631.62999999999977</v>
      </c>
      <c r="E94" s="681">
        <v>1</v>
      </c>
      <c r="F94" s="669">
        <v>631.62999999999977</v>
      </c>
    </row>
    <row r="95" spans="1:6" ht="14.4" customHeight="1" x14ac:dyDescent="0.3">
      <c r="A95" s="693" t="s">
        <v>3617</v>
      </c>
      <c r="B95" s="668"/>
      <c r="C95" s="681">
        <v>0</v>
      </c>
      <c r="D95" s="668">
        <v>1313.9802178389727</v>
      </c>
      <c r="E95" s="681">
        <v>1</v>
      </c>
      <c r="F95" s="669">
        <v>1313.9802178389727</v>
      </c>
    </row>
    <row r="96" spans="1:6" ht="14.4" customHeight="1" x14ac:dyDescent="0.3">
      <c r="A96" s="693" t="s">
        <v>3618</v>
      </c>
      <c r="B96" s="668"/>
      <c r="C96" s="681">
        <v>0</v>
      </c>
      <c r="D96" s="668">
        <v>2396.1479633189301</v>
      </c>
      <c r="E96" s="681">
        <v>1</v>
      </c>
      <c r="F96" s="669">
        <v>2396.1479633189301</v>
      </c>
    </row>
    <row r="97" spans="1:6" ht="14.4" customHeight="1" x14ac:dyDescent="0.3">
      <c r="A97" s="693" t="s">
        <v>3619</v>
      </c>
      <c r="B97" s="668"/>
      <c r="C97" s="681">
        <v>0</v>
      </c>
      <c r="D97" s="668">
        <v>6707.1</v>
      </c>
      <c r="E97" s="681">
        <v>1</v>
      </c>
      <c r="F97" s="669">
        <v>6707.1</v>
      </c>
    </row>
    <row r="98" spans="1:6" ht="14.4" customHeight="1" x14ac:dyDescent="0.3">
      <c r="A98" s="693" t="s">
        <v>3620</v>
      </c>
      <c r="B98" s="668"/>
      <c r="C98" s="681">
        <v>0</v>
      </c>
      <c r="D98" s="668">
        <v>27.759999999999994</v>
      </c>
      <c r="E98" s="681">
        <v>1</v>
      </c>
      <c r="F98" s="669">
        <v>27.759999999999994</v>
      </c>
    </row>
    <row r="99" spans="1:6" ht="14.4" customHeight="1" x14ac:dyDescent="0.3">
      <c r="A99" s="693" t="s">
        <v>3621</v>
      </c>
      <c r="B99" s="668"/>
      <c r="C99" s="681">
        <v>0</v>
      </c>
      <c r="D99" s="668">
        <v>2068</v>
      </c>
      <c r="E99" s="681">
        <v>1</v>
      </c>
      <c r="F99" s="669">
        <v>2068</v>
      </c>
    </row>
    <row r="100" spans="1:6" ht="14.4" customHeight="1" x14ac:dyDescent="0.3">
      <c r="A100" s="693" t="s">
        <v>3622</v>
      </c>
      <c r="B100" s="668"/>
      <c r="C100" s="681">
        <v>0</v>
      </c>
      <c r="D100" s="668">
        <v>2573.0492794867887</v>
      </c>
      <c r="E100" s="681">
        <v>1</v>
      </c>
      <c r="F100" s="669">
        <v>2573.0492794867887</v>
      </c>
    </row>
    <row r="101" spans="1:6" ht="14.4" customHeight="1" x14ac:dyDescent="0.3">
      <c r="A101" s="693" t="s">
        <v>3623</v>
      </c>
      <c r="B101" s="668"/>
      <c r="C101" s="681">
        <v>0</v>
      </c>
      <c r="D101" s="668">
        <v>70491.150000000009</v>
      </c>
      <c r="E101" s="681">
        <v>1</v>
      </c>
      <c r="F101" s="669">
        <v>70491.150000000009</v>
      </c>
    </row>
    <row r="102" spans="1:6" ht="14.4" customHeight="1" x14ac:dyDescent="0.3">
      <c r="A102" s="693" t="s">
        <v>3624</v>
      </c>
      <c r="B102" s="668"/>
      <c r="C102" s="681">
        <v>0</v>
      </c>
      <c r="D102" s="668">
        <v>649.93927813572441</v>
      </c>
      <c r="E102" s="681">
        <v>1</v>
      </c>
      <c r="F102" s="669">
        <v>649.93927813572441</v>
      </c>
    </row>
    <row r="103" spans="1:6" ht="14.4" customHeight="1" thickBot="1" x14ac:dyDescent="0.35">
      <c r="A103" s="691" t="s">
        <v>3625</v>
      </c>
      <c r="B103" s="683"/>
      <c r="C103" s="684">
        <v>0</v>
      </c>
      <c r="D103" s="683">
        <v>308.83199999999988</v>
      </c>
      <c r="E103" s="684">
        <v>1</v>
      </c>
      <c r="F103" s="685">
        <v>308.83199999999988</v>
      </c>
    </row>
    <row r="104" spans="1:6" ht="14.4" customHeight="1" thickBot="1" x14ac:dyDescent="0.35">
      <c r="A104" s="686" t="s">
        <v>3</v>
      </c>
      <c r="B104" s="687">
        <v>27696.5339277639</v>
      </c>
      <c r="C104" s="688">
        <v>3.0336807449973479E-2</v>
      </c>
      <c r="D104" s="687">
        <v>885271.44971509336</v>
      </c>
      <c r="E104" s="688">
        <v>0.96966319255002653</v>
      </c>
      <c r="F104" s="689">
        <v>912967.98364285729</v>
      </c>
    </row>
  </sheetData>
  <mergeCells count="3">
    <mergeCell ref="A1:F1"/>
    <mergeCell ref="B3:C3"/>
    <mergeCell ref="D3:E3"/>
  </mergeCells>
  <conditionalFormatting sqref="C5:C1048576">
    <cfRule type="cellIs" dxfId="60" priority="8" stopIfTrue="1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31</vt:i4>
      </vt:variant>
      <vt:variant>
        <vt:lpstr>Pojmenované oblasti</vt:lpstr>
      </vt:variant>
      <vt:variant>
        <vt:i4>3</vt:i4>
      </vt:variant>
    </vt:vector>
  </HeadingPairs>
  <TitlesOfParts>
    <vt:vector size="34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Vykáz.-H</vt:lpstr>
      <vt:lpstr>ZV Vykáz.-H Detail</vt:lpstr>
      <vt:lpstr>CaseMix</vt:lpstr>
      <vt:lpstr>ALOS</vt:lpstr>
      <vt:lpstr>Total</vt:lpstr>
      <vt:lpstr>ZV Vyžád.</vt:lpstr>
      <vt:lpstr>ZV Vyžád. Detail</vt:lpstr>
      <vt:lpstr>OD TISS</vt:lpstr>
      <vt:lpstr>doměsíce</vt:lpstr>
      <vt:lpstr>ALOS!Oblast_tisku</vt:lpstr>
      <vt:lpstr>CaseMix!Oblast_tisku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2014-08-21T08:13:26Z</cp:lastPrinted>
  <dcterms:created xsi:type="dcterms:W3CDTF">2013-04-17T20:15:29Z</dcterms:created>
  <dcterms:modified xsi:type="dcterms:W3CDTF">2016-12-30T09:33:10Z</dcterms:modified>
</cp:coreProperties>
</file>