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181" i="371" l="1"/>
  <c r="U181" i="371"/>
  <c r="T181" i="371"/>
  <c r="S181" i="371"/>
  <c r="R181" i="371"/>
  <c r="Q181" i="371"/>
  <c r="V180" i="371"/>
  <c r="U180" i="371"/>
  <c r="T180" i="371"/>
  <c r="S180" i="371"/>
  <c r="R180" i="371"/>
  <c r="Q180" i="371"/>
  <c r="V179" i="371"/>
  <c r="T179" i="371"/>
  <c r="U179" i="371" s="1"/>
  <c r="S179" i="371"/>
  <c r="R179" i="371"/>
  <c r="Q179" i="371"/>
  <c r="V178" i="371"/>
  <c r="U178" i="371"/>
  <c r="T178" i="371"/>
  <c r="S178" i="371"/>
  <c r="R178" i="371"/>
  <c r="Q178" i="371"/>
  <c r="V177" i="371"/>
  <c r="U177" i="371"/>
  <c r="T177" i="371"/>
  <c r="S177" i="371"/>
  <c r="R177" i="371"/>
  <c r="Q177" i="371"/>
  <c r="V176" i="371"/>
  <c r="U176" i="371"/>
  <c r="T176" i="371"/>
  <c r="S176" i="371"/>
  <c r="R176" i="371"/>
  <c r="Q176" i="371"/>
  <c r="V175" i="371"/>
  <c r="U175" i="371"/>
  <c r="T175" i="371"/>
  <c r="S175" i="371"/>
  <c r="R175" i="371"/>
  <c r="Q175" i="371"/>
  <c r="V174" i="371"/>
  <c r="U174" i="371"/>
  <c r="T174" i="371"/>
  <c r="S174" i="371"/>
  <c r="R174" i="371"/>
  <c r="Q174" i="371"/>
  <c r="V173" i="371"/>
  <c r="T173" i="371"/>
  <c r="U173" i="371" s="1"/>
  <c r="S173" i="371"/>
  <c r="R173" i="371"/>
  <c r="Q173" i="371"/>
  <c r="T172" i="371"/>
  <c r="V172" i="371" s="1"/>
  <c r="S172" i="371"/>
  <c r="R172" i="371"/>
  <c r="Q172" i="371"/>
  <c r="T171" i="371"/>
  <c r="V171" i="371" s="1"/>
  <c r="S171" i="371"/>
  <c r="R171" i="371"/>
  <c r="Q171" i="371"/>
  <c r="V170" i="371"/>
  <c r="U170" i="371"/>
  <c r="T170" i="371"/>
  <c r="S170" i="371"/>
  <c r="R170" i="371"/>
  <c r="Q170" i="371"/>
  <c r="V169" i="371"/>
  <c r="U169" i="371"/>
  <c r="T169" i="371"/>
  <c r="S169" i="371"/>
  <c r="R169" i="371"/>
  <c r="Q169" i="371"/>
  <c r="T168" i="371"/>
  <c r="V168" i="371" s="1"/>
  <c r="S168" i="371"/>
  <c r="R168" i="371"/>
  <c r="Q168" i="371"/>
  <c r="V167" i="371"/>
  <c r="T167" i="371"/>
  <c r="U167" i="371" s="1"/>
  <c r="S167" i="371"/>
  <c r="R167" i="371"/>
  <c r="Q167" i="371"/>
  <c r="T166" i="371"/>
  <c r="V166" i="371" s="1"/>
  <c r="S166" i="371"/>
  <c r="R166" i="371"/>
  <c r="Q166" i="371"/>
  <c r="V165" i="371"/>
  <c r="U165" i="371"/>
  <c r="T165" i="371"/>
  <c r="S165" i="371"/>
  <c r="R165" i="371"/>
  <c r="Q165" i="371"/>
  <c r="T164" i="371"/>
  <c r="V164" i="371" s="1"/>
  <c r="S164" i="371"/>
  <c r="R164" i="371"/>
  <c r="Q164" i="371"/>
  <c r="V163" i="371"/>
  <c r="T163" i="371"/>
  <c r="U163" i="371" s="1"/>
  <c r="S163" i="371"/>
  <c r="R163" i="371"/>
  <c r="Q163" i="371"/>
  <c r="T162" i="371"/>
  <c r="V162" i="371" s="1"/>
  <c r="S162" i="371"/>
  <c r="R162" i="371"/>
  <c r="Q162" i="371"/>
  <c r="V161" i="371"/>
  <c r="T161" i="371"/>
  <c r="U161" i="371" s="1"/>
  <c r="S161" i="371"/>
  <c r="R161" i="371"/>
  <c r="Q161" i="371"/>
  <c r="T160" i="371"/>
  <c r="V160" i="371" s="1"/>
  <c r="S160" i="371"/>
  <c r="R160" i="371"/>
  <c r="Q160" i="371"/>
  <c r="V159" i="371"/>
  <c r="U159" i="371"/>
  <c r="T159" i="371"/>
  <c r="S159" i="371"/>
  <c r="R159" i="371"/>
  <c r="Q159" i="371"/>
  <c r="T158" i="371"/>
  <c r="V158" i="371" s="1"/>
  <c r="S158" i="371"/>
  <c r="R158" i="371"/>
  <c r="Q158" i="371"/>
  <c r="V157" i="371"/>
  <c r="U157" i="371"/>
  <c r="T157" i="371"/>
  <c r="S157" i="371"/>
  <c r="R157" i="371"/>
  <c r="Q157" i="371"/>
  <c r="V156" i="371"/>
  <c r="U156" i="371"/>
  <c r="T156" i="371"/>
  <c r="S156" i="371"/>
  <c r="R156" i="371"/>
  <c r="Q156" i="371"/>
  <c r="V155" i="371"/>
  <c r="U155" i="371"/>
  <c r="T155" i="371"/>
  <c r="S155" i="371"/>
  <c r="R155" i="371"/>
  <c r="Q155" i="371"/>
  <c r="T154" i="371"/>
  <c r="V154" i="371" s="1"/>
  <c r="S154" i="371"/>
  <c r="R154" i="371"/>
  <c r="Q154" i="371"/>
  <c r="V153" i="371"/>
  <c r="T153" i="371"/>
  <c r="U153" i="371" s="1"/>
  <c r="S153" i="371"/>
  <c r="R153" i="371"/>
  <c r="Q153" i="371"/>
  <c r="T152" i="371"/>
  <c r="V152" i="371" s="1"/>
  <c r="S152" i="371"/>
  <c r="R152" i="371"/>
  <c r="Q152" i="371"/>
  <c r="T151" i="371"/>
  <c r="V151" i="371" s="1"/>
  <c r="S151" i="371"/>
  <c r="R151" i="371"/>
  <c r="Q151" i="371"/>
  <c r="V150" i="371"/>
  <c r="U150" i="371"/>
  <c r="T150" i="371"/>
  <c r="S150" i="371"/>
  <c r="R150" i="371"/>
  <c r="Q150" i="371"/>
  <c r="V149" i="371"/>
  <c r="U149" i="371"/>
  <c r="T149" i="371"/>
  <c r="S149" i="371"/>
  <c r="R149" i="371"/>
  <c r="Q149" i="371"/>
  <c r="T148" i="371"/>
  <c r="V148" i="371" s="1"/>
  <c r="S148" i="371"/>
  <c r="R148" i="371"/>
  <c r="Q148" i="371"/>
  <c r="V147" i="371"/>
  <c r="U147" i="371"/>
  <c r="T147" i="371"/>
  <c r="S147" i="371"/>
  <c r="R147" i="371"/>
  <c r="Q147" i="371"/>
  <c r="T146" i="371"/>
  <c r="V146" i="371" s="1"/>
  <c r="S146" i="371"/>
  <c r="R146" i="371"/>
  <c r="Q146" i="371"/>
  <c r="V145" i="371"/>
  <c r="U145" i="371"/>
  <c r="T145" i="371"/>
  <c r="S145" i="371"/>
  <c r="R145" i="371"/>
  <c r="Q145" i="371"/>
  <c r="V144" i="371"/>
  <c r="U144" i="371"/>
  <c r="T144" i="371"/>
  <c r="S144" i="371"/>
  <c r="R144" i="371"/>
  <c r="Q144" i="371"/>
  <c r="V143" i="371"/>
  <c r="T143" i="371"/>
  <c r="U143" i="371" s="1"/>
  <c r="S143" i="371"/>
  <c r="R143" i="371"/>
  <c r="Q143" i="371"/>
  <c r="V142" i="371"/>
  <c r="U142" i="371"/>
  <c r="T142" i="371"/>
  <c r="S142" i="371"/>
  <c r="R142" i="371"/>
  <c r="Q142" i="371"/>
  <c r="V141" i="371"/>
  <c r="T141" i="371"/>
  <c r="U141" i="371" s="1"/>
  <c r="S141" i="371"/>
  <c r="R141" i="371"/>
  <c r="Q141" i="371"/>
  <c r="V140" i="371"/>
  <c r="U140" i="371"/>
  <c r="T140" i="371"/>
  <c r="S140" i="371"/>
  <c r="R140" i="371"/>
  <c r="Q140" i="371"/>
  <c r="V139" i="371"/>
  <c r="T139" i="371"/>
  <c r="U139" i="371" s="1"/>
  <c r="S139" i="371"/>
  <c r="R139" i="371"/>
  <c r="Q139" i="371"/>
  <c r="T138" i="371"/>
  <c r="V138" i="371" s="1"/>
  <c r="S138" i="371"/>
  <c r="R138" i="371"/>
  <c r="Q138" i="371"/>
  <c r="V137" i="371"/>
  <c r="U137" i="371"/>
  <c r="T137" i="371"/>
  <c r="S137" i="371"/>
  <c r="R137" i="371"/>
  <c r="Q137" i="371"/>
  <c r="V136" i="371"/>
  <c r="U136" i="371"/>
  <c r="T136" i="371"/>
  <c r="S136" i="371"/>
  <c r="R136" i="371"/>
  <c r="Q136" i="371"/>
  <c r="V135" i="371"/>
  <c r="U135" i="371"/>
  <c r="T135" i="371"/>
  <c r="S135" i="371"/>
  <c r="R135" i="371"/>
  <c r="Q135" i="371"/>
  <c r="T134" i="371"/>
  <c r="V134" i="371" s="1"/>
  <c r="S134" i="371"/>
  <c r="R134" i="371"/>
  <c r="Q134" i="371"/>
  <c r="V133" i="371"/>
  <c r="U133" i="371"/>
  <c r="T133" i="371"/>
  <c r="S133" i="371"/>
  <c r="R133" i="371"/>
  <c r="Q133" i="371"/>
  <c r="T132" i="371"/>
  <c r="V132" i="371" s="1"/>
  <c r="S132" i="371"/>
  <c r="R132" i="371"/>
  <c r="Q132" i="371"/>
  <c r="U131" i="371"/>
  <c r="T131" i="371"/>
  <c r="V131" i="371" s="1"/>
  <c r="S131" i="371"/>
  <c r="R131" i="371"/>
  <c r="Q131" i="371"/>
  <c r="T130" i="371"/>
  <c r="V130" i="371" s="1"/>
  <c r="S130" i="371"/>
  <c r="R130" i="371"/>
  <c r="Q130" i="371"/>
  <c r="V129" i="371"/>
  <c r="U129" i="371"/>
  <c r="T129" i="371"/>
  <c r="S129" i="371"/>
  <c r="R129" i="371"/>
  <c r="Q129" i="371"/>
  <c r="T128" i="371"/>
  <c r="V128" i="371" s="1"/>
  <c r="S128" i="371"/>
  <c r="R128" i="371"/>
  <c r="Q128" i="371"/>
  <c r="V127" i="371"/>
  <c r="U127" i="371"/>
  <c r="T127" i="371"/>
  <c r="S127" i="371"/>
  <c r="R127" i="371"/>
  <c r="Q127" i="371"/>
  <c r="T126" i="371"/>
  <c r="V126" i="371" s="1"/>
  <c r="S126" i="371"/>
  <c r="R126" i="371"/>
  <c r="Q126" i="371"/>
  <c r="U125" i="371"/>
  <c r="T125" i="371"/>
  <c r="V125" i="371" s="1"/>
  <c r="S125" i="371"/>
  <c r="R125" i="371"/>
  <c r="Q125" i="371"/>
  <c r="V124" i="371"/>
  <c r="U124" i="371"/>
  <c r="T124" i="371"/>
  <c r="S124" i="371"/>
  <c r="R124" i="371"/>
  <c r="Q124" i="371"/>
  <c r="V123" i="371"/>
  <c r="U123" i="371"/>
  <c r="T123" i="371"/>
  <c r="S123" i="371"/>
  <c r="R123" i="371"/>
  <c r="Q123" i="371"/>
  <c r="V122" i="371"/>
  <c r="U122" i="371"/>
  <c r="T122" i="371"/>
  <c r="S122" i="371"/>
  <c r="R122" i="371"/>
  <c r="Q122" i="371"/>
  <c r="T121" i="371"/>
  <c r="V121" i="371" s="1"/>
  <c r="S121" i="371"/>
  <c r="R121" i="371"/>
  <c r="Q121" i="371"/>
  <c r="T120" i="371"/>
  <c r="V120" i="371" s="1"/>
  <c r="S120" i="371"/>
  <c r="R120" i="371"/>
  <c r="Q120" i="371"/>
  <c r="V119" i="371"/>
  <c r="U119" i="371"/>
  <c r="T119" i="371"/>
  <c r="S119" i="371"/>
  <c r="R119" i="371"/>
  <c r="Q119" i="371"/>
  <c r="T118" i="371"/>
  <c r="V118" i="371" s="1"/>
  <c r="S118" i="371"/>
  <c r="R118" i="371"/>
  <c r="Q118" i="371"/>
  <c r="T117" i="371"/>
  <c r="V117" i="371" s="1"/>
  <c r="S117" i="371"/>
  <c r="R117" i="371"/>
  <c r="Q117" i="371"/>
  <c r="V116" i="371"/>
  <c r="U116" i="371"/>
  <c r="T116" i="371"/>
  <c r="S116" i="371"/>
  <c r="R116" i="371"/>
  <c r="Q116" i="371"/>
  <c r="V115" i="371"/>
  <c r="U115" i="371"/>
  <c r="T115" i="371"/>
  <c r="S115" i="371"/>
  <c r="R115" i="371"/>
  <c r="Q115" i="371"/>
  <c r="V114" i="371"/>
  <c r="U114" i="371"/>
  <c r="T114" i="371"/>
  <c r="S114" i="371"/>
  <c r="R114" i="371"/>
  <c r="Q114" i="371"/>
  <c r="U113" i="371"/>
  <c r="T113" i="371"/>
  <c r="V113" i="371" s="1"/>
  <c r="S113" i="371"/>
  <c r="R113" i="371"/>
  <c r="Q113" i="371"/>
  <c r="T112" i="371"/>
  <c r="U112" i="371" s="1"/>
  <c r="S112" i="371"/>
  <c r="V112" i="371" s="1"/>
  <c r="R112" i="371"/>
  <c r="Q112" i="371"/>
  <c r="T111" i="371"/>
  <c r="V111" i="371" s="1"/>
  <c r="S111" i="371"/>
  <c r="R111" i="371"/>
  <c r="Q111" i="371"/>
  <c r="V110" i="371"/>
  <c r="U110" i="371"/>
  <c r="T110" i="371"/>
  <c r="S110" i="371"/>
  <c r="R110" i="371"/>
  <c r="Q110" i="371"/>
  <c r="U109" i="371"/>
  <c r="T109" i="371"/>
  <c r="V109" i="371" s="1"/>
  <c r="S109" i="371"/>
  <c r="R109" i="371"/>
  <c r="Q109" i="371"/>
  <c r="T108" i="371"/>
  <c r="U108" i="371" s="1"/>
  <c r="S108" i="371"/>
  <c r="V108" i="371" s="1"/>
  <c r="R108" i="371"/>
  <c r="Q108" i="371"/>
  <c r="V107" i="371"/>
  <c r="U107" i="371"/>
  <c r="T107" i="371"/>
  <c r="S107" i="371"/>
  <c r="R107" i="371"/>
  <c r="Q107" i="371"/>
  <c r="T106" i="371"/>
  <c r="U106" i="371" s="1"/>
  <c r="S106" i="371"/>
  <c r="V106" i="371" s="1"/>
  <c r="R106" i="371"/>
  <c r="Q106" i="371"/>
  <c r="V105" i="371"/>
  <c r="U105" i="371"/>
  <c r="T105" i="371"/>
  <c r="S105" i="371"/>
  <c r="R105" i="371"/>
  <c r="Q105" i="371"/>
  <c r="V104" i="371"/>
  <c r="U104" i="371"/>
  <c r="T104" i="371"/>
  <c r="S104" i="371"/>
  <c r="R104" i="371"/>
  <c r="Q104" i="371"/>
  <c r="V103" i="371"/>
  <c r="U103" i="371"/>
  <c r="T103" i="371"/>
  <c r="S103" i="371"/>
  <c r="R103" i="371"/>
  <c r="Q103" i="371"/>
  <c r="V102" i="371"/>
  <c r="U102" i="371"/>
  <c r="T102" i="371"/>
  <c r="S102" i="371"/>
  <c r="R102" i="371"/>
  <c r="Q102" i="371"/>
  <c r="V101" i="371"/>
  <c r="U101" i="371"/>
  <c r="T101" i="371"/>
  <c r="S101" i="371"/>
  <c r="R101" i="371"/>
  <c r="Q101" i="371"/>
  <c r="V100" i="371"/>
  <c r="U100" i="371"/>
  <c r="T100" i="371"/>
  <c r="S100" i="371"/>
  <c r="R100" i="371"/>
  <c r="Q100" i="371"/>
  <c r="V99" i="371"/>
  <c r="U99" i="371"/>
  <c r="T99" i="371"/>
  <c r="S99" i="371"/>
  <c r="R99" i="371"/>
  <c r="Q99" i="371"/>
  <c r="T98" i="371"/>
  <c r="U98" i="371" s="1"/>
  <c r="S98" i="371"/>
  <c r="V98" i="371" s="1"/>
  <c r="R98" i="371"/>
  <c r="Q98" i="371"/>
  <c r="V97" i="371"/>
  <c r="U97" i="371"/>
  <c r="T97" i="371"/>
  <c r="S97" i="371"/>
  <c r="R97" i="371"/>
  <c r="Q97" i="371"/>
  <c r="T96" i="371"/>
  <c r="U96" i="371" s="1"/>
  <c r="S96" i="371"/>
  <c r="V96" i="371" s="1"/>
  <c r="R96" i="371"/>
  <c r="Q96" i="371"/>
  <c r="U95" i="371"/>
  <c r="T95" i="371"/>
  <c r="V95" i="371" s="1"/>
  <c r="S95" i="371"/>
  <c r="R95" i="371"/>
  <c r="Q95" i="371"/>
  <c r="T94" i="371"/>
  <c r="U94" i="371" s="1"/>
  <c r="S94" i="371"/>
  <c r="V94" i="371" s="1"/>
  <c r="R94" i="371"/>
  <c r="Q94" i="371"/>
  <c r="V93" i="371"/>
  <c r="U93" i="371"/>
  <c r="T93" i="371"/>
  <c r="S93" i="371"/>
  <c r="R93" i="371"/>
  <c r="Q93" i="371"/>
  <c r="V92" i="371"/>
  <c r="U92" i="371"/>
  <c r="T92" i="371"/>
  <c r="S92" i="371"/>
  <c r="R92" i="371"/>
  <c r="Q92" i="371"/>
  <c r="V91" i="371"/>
  <c r="U91" i="371"/>
  <c r="T91" i="371"/>
  <c r="S91" i="371"/>
  <c r="R91" i="371"/>
  <c r="Q91" i="371"/>
  <c r="T90" i="371"/>
  <c r="U90" i="371" s="1"/>
  <c r="S90" i="371"/>
  <c r="V90" i="371" s="1"/>
  <c r="R90" i="371"/>
  <c r="Q90" i="371"/>
  <c r="U89" i="371"/>
  <c r="T89" i="371"/>
  <c r="V89" i="371" s="1"/>
  <c r="S89" i="371"/>
  <c r="R89" i="371"/>
  <c r="Q89" i="371"/>
  <c r="V88" i="371"/>
  <c r="U88" i="371"/>
  <c r="T88" i="371"/>
  <c r="S88" i="371"/>
  <c r="R88" i="371"/>
  <c r="Q88" i="371"/>
  <c r="V87" i="371"/>
  <c r="U87" i="371"/>
  <c r="T87" i="371"/>
  <c r="S87" i="371"/>
  <c r="R87" i="371"/>
  <c r="Q87" i="371"/>
  <c r="V86" i="371"/>
  <c r="U86" i="371"/>
  <c r="T86" i="371"/>
  <c r="S86" i="371"/>
  <c r="R86" i="371"/>
  <c r="Q86" i="371"/>
  <c r="V85" i="371"/>
  <c r="U85" i="371"/>
  <c r="T85" i="371"/>
  <c r="S85" i="371"/>
  <c r="R85" i="371"/>
  <c r="Q85" i="371"/>
  <c r="T84" i="371"/>
  <c r="U84" i="371" s="1"/>
  <c r="S84" i="371"/>
  <c r="V84" i="371" s="1"/>
  <c r="R84" i="371"/>
  <c r="Q84" i="371"/>
  <c r="V83" i="371"/>
  <c r="U83" i="371"/>
  <c r="T83" i="371"/>
  <c r="S83" i="371"/>
  <c r="R83" i="371"/>
  <c r="Q83" i="371"/>
  <c r="V82" i="371"/>
  <c r="U82" i="371"/>
  <c r="T82" i="371"/>
  <c r="S82" i="371"/>
  <c r="R82" i="371"/>
  <c r="Q82" i="371"/>
  <c r="V81" i="371"/>
  <c r="U81" i="371"/>
  <c r="T81" i="371"/>
  <c r="S81" i="371"/>
  <c r="R81" i="371"/>
  <c r="Q81" i="371"/>
  <c r="T80" i="371"/>
  <c r="U80" i="371" s="1"/>
  <c r="S80" i="371"/>
  <c r="V80" i="371" s="1"/>
  <c r="R80" i="371"/>
  <c r="Q80" i="371"/>
  <c r="U79" i="371"/>
  <c r="T79" i="371"/>
  <c r="V79" i="371" s="1"/>
  <c r="S79" i="371"/>
  <c r="R79" i="371"/>
  <c r="Q79" i="371"/>
  <c r="T78" i="371"/>
  <c r="U78" i="371" s="1"/>
  <c r="S78" i="371"/>
  <c r="V78" i="371" s="1"/>
  <c r="R78" i="371"/>
  <c r="Q78" i="371"/>
  <c r="V77" i="371"/>
  <c r="U77" i="371"/>
  <c r="T77" i="371"/>
  <c r="S77" i="371"/>
  <c r="R77" i="371"/>
  <c r="Q77" i="371"/>
  <c r="V76" i="371"/>
  <c r="U76" i="371"/>
  <c r="T76" i="371"/>
  <c r="S76" i="371"/>
  <c r="R76" i="371"/>
  <c r="Q76" i="371"/>
  <c r="V75" i="371"/>
  <c r="U75" i="371"/>
  <c r="T75" i="371"/>
  <c r="S75" i="371"/>
  <c r="R75" i="371"/>
  <c r="Q75" i="371"/>
  <c r="V74" i="371"/>
  <c r="U74" i="371"/>
  <c r="T74" i="371"/>
  <c r="S74" i="371"/>
  <c r="R74" i="371"/>
  <c r="Q74" i="371"/>
  <c r="U73" i="371"/>
  <c r="T73" i="371"/>
  <c r="V73" i="371" s="1"/>
  <c r="S73" i="371"/>
  <c r="R73" i="371"/>
  <c r="Q73" i="371"/>
  <c r="T72" i="371"/>
  <c r="U72" i="371" s="1"/>
  <c r="S72" i="371"/>
  <c r="V72" i="371" s="1"/>
  <c r="R72" i="371"/>
  <c r="Q72" i="371"/>
  <c r="U71" i="371"/>
  <c r="T71" i="371"/>
  <c r="V71" i="371" s="1"/>
  <c r="S71" i="371"/>
  <c r="R71" i="371"/>
  <c r="Q71" i="371"/>
  <c r="V70" i="371"/>
  <c r="U70" i="371"/>
  <c r="T70" i="371"/>
  <c r="S70" i="371"/>
  <c r="R70" i="371"/>
  <c r="Q70" i="371"/>
  <c r="V69" i="371"/>
  <c r="U69" i="371"/>
  <c r="T69" i="371"/>
  <c r="S69" i="371"/>
  <c r="R69" i="371"/>
  <c r="Q69" i="371"/>
  <c r="T68" i="371"/>
  <c r="U68" i="371" s="1"/>
  <c r="S68" i="371"/>
  <c r="V68" i="371" s="1"/>
  <c r="R68" i="371"/>
  <c r="Q68" i="371"/>
  <c r="U67" i="371"/>
  <c r="T67" i="371"/>
  <c r="V67" i="371" s="1"/>
  <c r="S67" i="371"/>
  <c r="R67" i="371"/>
  <c r="Q67" i="371"/>
  <c r="T66" i="371"/>
  <c r="U66" i="371" s="1"/>
  <c r="S66" i="371"/>
  <c r="V66" i="371" s="1"/>
  <c r="R66" i="371"/>
  <c r="Q66" i="371"/>
  <c r="U65" i="371"/>
  <c r="T65" i="371"/>
  <c r="V65" i="371" s="1"/>
  <c r="S65" i="371"/>
  <c r="R65" i="371"/>
  <c r="Q65" i="371"/>
  <c r="T64" i="371"/>
  <c r="U64" i="371" s="1"/>
  <c r="S64" i="371"/>
  <c r="V64" i="371" s="1"/>
  <c r="R64" i="371"/>
  <c r="Q64" i="371"/>
  <c r="U63" i="371"/>
  <c r="T63" i="371"/>
  <c r="V63" i="371" s="1"/>
  <c r="S63" i="371"/>
  <c r="R63" i="371"/>
  <c r="Q63" i="371"/>
  <c r="T62" i="371"/>
  <c r="U62" i="371" s="1"/>
  <c r="S62" i="371"/>
  <c r="V62" i="371" s="1"/>
  <c r="R62" i="371"/>
  <c r="Q62" i="371"/>
  <c r="V61" i="371"/>
  <c r="U61" i="371"/>
  <c r="T61" i="371"/>
  <c r="S61" i="371"/>
  <c r="R61" i="371"/>
  <c r="Q61" i="371"/>
  <c r="T60" i="371"/>
  <c r="U60" i="371" s="1"/>
  <c r="S60" i="371"/>
  <c r="V60" i="371" s="1"/>
  <c r="R60" i="371"/>
  <c r="Q60" i="371"/>
  <c r="V59" i="371"/>
  <c r="U59" i="371"/>
  <c r="T59" i="371"/>
  <c r="S59" i="371"/>
  <c r="R59" i="371"/>
  <c r="Q59" i="371"/>
  <c r="V58" i="371"/>
  <c r="U58" i="371"/>
  <c r="T58" i="371"/>
  <c r="S58" i="371"/>
  <c r="R58" i="371"/>
  <c r="Q58" i="371"/>
  <c r="U57" i="371"/>
  <c r="T57" i="371"/>
  <c r="V57" i="371" s="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V53" i="371"/>
  <c r="U53" i="371"/>
  <c r="T53" i="371"/>
  <c r="S53" i="371"/>
  <c r="R53" i="371"/>
  <c r="Q53" i="371"/>
  <c r="T52" i="371"/>
  <c r="U52" i="371" s="1"/>
  <c r="S52" i="371"/>
  <c r="V52" i="371" s="1"/>
  <c r="R52" i="371"/>
  <c r="Q52" i="371"/>
  <c r="U51" i="371"/>
  <c r="T51" i="371"/>
  <c r="V51" i="371" s="1"/>
  <c r="S51" i="371"/>
  <c r="R51" i="371"/>
  <c r="Q51" i="371"/>
  <c r="T50" i="371"/>
  <c r="U50" i="371" s="1"/>
  <c r="S50" i="371"/>
  <c r="V50" i="371" s="1"/>
  <c r="R50" i="371"/>
  <c r="Q50" i="371"/>
  <c r="U49" i="371"/>
  <c r="T49" i="371"/>
  <c r="V49" i="371" s="1"/>
  <c r="S49" i="371"/>
  <c r="R49" i="371"/>
  <c r="Q49" i="371"/>
  <c r="V48" i="371"/>
  <c r="U48" i="371"/>
  <c r="T48" i="371"/>
  <c r="S48" i="371"/>
  <c r="R48" i="371"/>
  <c r="Q48" i="371"/>
  <c r="U47" i="371"/>
  <c r="T47" i="371"/>
  <c r="V47" i="371" s="1"/>
  <c r="S47" i="371"/>
  <c r="R47" i="371"/>
  <c r="Q47" i="371"/>
  <c r="T46" i="371"/>
  <c r="U46" i="371" s="1"/>
  <c r="S46" i="371"/>
  <c r="V46" i="371" s="1"/>
  <c r="R46" i="371"/>
  <c r="Q46" i="371"/>
  <c r="U45" i="371"/>
  <c r="T45" i="371"/>
  <c r="V45" i="371" s="1"/>
  <c r="S45" i="371"/>
  <c r="R45" i="371"/>
  <c r="Q45" i="371"/>
  <c r="T44" i="371"/>
  <c r="U44" i="371" s="1"/>
  <c r="S44" i="371"/>
  <c r="V44" i="371" s="1"/>
  <c r="R44" i="371"/>
  <c r="Q44" i="371"/>
  <c r="V43" i="371"/>
  <c r="U43" i="371"/>
  <c r="T43" i="371"/>
  <c r="S43" i="371"/>
  <c r="R43" i="371"/>
  <c r="Q43" i="371"/>
  <c r="T42" i="371"/>
  <c r="U42" i="371" s="1"/>
  <c r="S42" i="371"/>
  <c r="V42" i="371" s="1"/>
  <c r="R42" i="371"/>
  <c r="Q42" i="371"/>
  <c r="U41" i="371"/>
  <c r="T41" i="371"/>
  <c r="V41" i="371" s="1"/>
  <c r="S41" i="371"/>
  <c r="R41" i="371"/>
  <c r="Q41" i="371"/>
  <c r="T40" i="371"/>
  <c r="U40" i="371" s="1"/>
  <c r="S40" i="371"/>
  <c r="V40" i="371" s="1"/>
  <c r="R40" i="371"/>
  <c r="Q40" i="371"/>
  <c r="V39" i="371"/>
  <c r="U39" i="371"/>
  <c r="T39" i="371"/>
  <c r="S39" i="371"/>
  <c r="R39" i="371"/>
  <c r="Q39" i="371"/>
  <c r="T38" i="371"/>
  <c r="U38" i="371" s="1"/>
  <c r="S38" i="371"/>
  <c r="V38" i="371" s="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V35" i="371"/>
  <c r="U35" i="371"/>
  <c r="T35" i="371"/>
  <c r="S35" i="371"/>
  <c r="R35" i="371"/>
  <c r="Q35" i="371"/>
  <c r="V34" i="371"/>
  <c r="U34" i="371"/>
  <c r="T34" i="371"/>
  <c r="S34" i="371"/>
  <c r="R34" i="371"/>
  <c r="Q34" i="371"/>
  <c r="T33" i="371"/>
  <c r="V33" i="371" s="1"/>
  <c r="S33" i="371"/>
  <c r="R33" i="371"/>
  <c r="Q33" i="371"/>
  <c r="V32" i="371"/>
  <c r="T32" i="371"/>
  <c r="U32" i="371" s="1"/>
  <c r="S32" i="371"/>
  <c r="R32" i="371"/>
  <c r="Q32" i="371"/>
  <c r="T31" i="371"/>
  <c r="V31" i="371" s="1"/>
  <c r="S31" i="371"/>
  <c r="R31" i="371"/>
  <c r="Q31" i="371"/>
  <c r="V30" i="371"/>
  <c r="T30" i="371"/>
  <c r="U30" i="371" s="1"/>
  <c r="S30" i="371"/>
  <c r="R30" i="371"/>
  <c r="Q30" i="371"/>
  <c r="T29" i="371"/>
  <c r="V29" i="371" s="1"/>
  <c r="S29" i="371"/>
  <c r="R29" i="371"/>
  <c r="Q29" i="371"/>
  <c r="V28" i="371"/>
  <c r="U28" i="371"/>
  <c r="T28" i="371"/>
  <c r="S28" i="371"/>
  <c r="R28" i="371"/>
  <c r="Q28" i="371"/>
  <c r="V27" i="371"/>
  <c r="U27" i="371"/>
  <c r="T27" i="371"/>
  <c r="S27" i="371"/>
  <c r="R27" i="371"/>
  <c r="Q27" i="371"/>
  <c r="V26" i="371"/>
  <c r="U26" i="371"/>
  <c r="T26" i="371"/>
  <c r="S26" i="371"/>
  <c r="R26" i="371"/>
  <c r="Q26" i="371"/>
  <c r="T25" i="371"/>
  <c r="V25" i="371" s="1"/>
  <c r="S25" i="371"/>
  <c r="R25" i="371"/>
  <c r="Q25" i="371"/>
  <c r="V24" i="371"/>
  <c r="T24" i="371"/>
  <c r="U24" i="371" s="1"/>
  <c r="S24" i="371"/>
  <c r="R24" i="371"/>
  <c r="Q24" i="371"/>
  <c r="T23" i="371"/>
  <c r="V23" i="371" s="1"/>
  <c r="S23" i="371"/>
  <c r="R23" i="371"/>
  <c r="Q23" i="371"/>
  <c r="V22" i="371"/>
  <c r="T22" i="371"/>
  <c r="U22" i="371" s="1"/>
  <c r="S22" i="371"/>
  <c r="R22" i="371"/>
  <c r="Q22" i="371"/>
  <c r="V21" i="371"/>
  <c r="U21" i="371"/>
  <c r="T21" i="371"/>
  <c r="S21" i="371"/>
  <c r="R21" i="371"/>
  <c r="Q21" i="371"/>
  <c r="V20" i="371"/>
  <c r="U20" i="371"/>
  <c r="T20" i="371"/>
  <c r="S20" i="371"/>
  <c r="R20" i="371"/>
  <c r="Q20" i="371"/>
  <c r="V19" i="371"/>
  <c r="U19" i="371"/>
  <c r="T19" i="371"/>
  <c r="S19" i="371"/>
  <c r="R19" i="371"/>
  <c r="Q19" i="371"/>
  <c r="V18" i="371"/>
  <c r="T18" i="371"/>
  <c r="U18" i="371" s="1"/>
  <c r="S18" i="371"/>
  <c r="R18" i="371"/>
  <c r="Q18" i="371"/>
  <c r="T17" i="371"/>
  <c r="U17" i="371" s="1"/>
  <c r="S17" i="371"/>
  <c r="R17" i="371"/>
  <c r="Q17" i="371"/>
  <c r="V16" i="371"/>
  <c r="U16" i="371"/>
  <c r="T16" i="371"/>
  <c r="S16" i="371"/>
  <c r="R16" i="371"/>
  <c r="Q16" i="371"/>
  <c r="V15" i="371"/>
  <c r="U15" i="371"/>
  <c r="T15" i="371"/>
  <c r="S15" i="371"/>
  <c r="R15" i="371"/>
  <c r="Q15" i="371"/>
  <c r="V14" i="371"/>
  <c r="T14" i="371"/>
  <c r="U14" i="371" s="1"/>
  <c r="S14" i="371"/>
  <c r="R14" i="371"/>
  <c r="Q14" i="371"/>
  <c r="V13" i="371"/>
  <c r="U13" i="371"/>
  <c r="T13" i="371"/>
  <c r="S13" i="371"/>
  <c r="R13" i="371"/>
  <c r="Q13" i="371"/>
  <c r="V12" i="371"/>
  <c r="T12" i="371"/>
  <c r="U12" i="371" s="1"/>
  <c r="S12" i="371"/>
  <c r="R12" i="371"/>
  <c r="Q12" i="371"/>
  <c r="T11" i="371"/>
  <c r="V11" i="371" s="1"/>
  <c r="S11" i="371"/>
  <c r="R11" i="371"/>
  <c r="Q11" i="371"/>
  <c r="V10" i="371"/>
  <c r="T10" i="371"/>
  <c r="U10" i="371" s="1"/>
  <c r="S10" i="371"/>
  <c r="R10" i="371"/>
  <c r="Q10" i="371"/>
  <c r="T9" i="371"/>
  <c r="V9" i="371" s="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9" i="371" l="1"/>
  <c r="U11" i="371"/>
  <c r="U23" i="371"/>
  <c r="U29" i="371"/>
  <c r="U31" i="371"/>
  <c r="V17" i="371"/>
  <c r="U118" i="371"/>
  <c r="U120" i="371"/>
  <c r="U126" i="371"/>
  <c r="U128" i="371"/>
  <c r="U130" i="371"/>
  <c r="U132" i="371"/>
  <c r="U134" i="371"/>
  <c r="U138" i="371"/>
  <c r="U146" i="371"/>
  <c r="U148" i="371"/>
  <c r="U152" i="371"/>
  <c r="U154" i="371"/>
  <c r="U158" i="371"/>
  <c r="U160" i="371"/>
  <c r="U162" i="371"/>
  <c r="U164" i="371"/>
  <c r="U166" i="371"/>
  <c r="U168" i="371"/>
  <c r="U172" i="371"/>
  <c r="U111" i="371"/>
  <c r="U117" i="371"/>
  <c r="U121" i="371"/>
  <c r="U151" i="371"/>
  <c r="U171" i="371"/>
  <c r="U25" i="371"/>
  <c r="U33" i="371"/>
  <c r="K26" i="419"/>
  <c r="K27" i="419" s="1"/>
  <c r="K25" i="419"/>
  <c r="D26" i="419"/>
  <c r="K28" i="419" l="1"/>
  <c r="D25" i="419"/>
  <c r="K20" i="419"/>
  <c r="J20" i="419"/>
  <c r="I20" i="419"/>
  <c r="K19" i="419"/>
  <c r="J19" i="419"/>
  <c r="I19" i="419"/>
  <c r="K17" i="419"/>
  <c r="J17" i="419"/>
  <c r="I17" i="419"/>
  <c r="K16" i="419"/>
  <c r="J16" i="419"/>
  <c r="I16" i="419"/>
  <c r="K14" i="419"/>
  <c r="J14" i="419"/>
  <c r="I14" i="419"/>
  <c r="K13" i="419"/>
  <c r="J13" i="419"/>
  <c r="I13" i="419"/>
  <c r="K12" i="419"/>
  <c r="J12" i="419"/>
  <c r="I12" i="419"/>
  <c r="K11" i="419"/>
  <c r="J11" i="419"/>
  <c r="I11" i="419"/>
  <c r="AW3" i="418"/>
  <c r="AV3" i="418"/>
  <c r="AU3" i="418"/>
  <c r="AT3" i="418"/>
  <c r="AS3" i="418"/>
  <c r="AR3" i="418"/>
  <c r="AQ3" i="418"/>
  <c r="AP3" i="418"/>
  <c r="J18" i="419" l="1"/>
  <c r="I18" i="419"/>
  <c r="K18" i="419"/>
  <c r="B25" i="419"/>
  <c r="D27" i="419" l="1"/>
  <c r="B26" i="419"/>
  <c r="B27" i="419" s="1"/>
  <c r="D28" i="419"/>
  <c r="A12" i="414"/>
  <c r="A11" i="414"/>
  <c r="A9" i="414"/>
  <c r="A8" i="414"/>
  <c r="A7" i="414"/>
  <c r="F3" i="344" l="1"/>
  <c r="D3" i="344"/>
  <c r="B3" i="344"/>
  <c r="I21" i="419" l="1"/>
  <c r="H21" i="419"/>
  <c r="G21" i="419"/>
  <c r="G22" i="419" s="1"/>
  <c r="F21" i="419"/>
  <c r="E21" i="419"/>
  <c r="D21" i="419"/>
  <c r="H20" i="419"/>
  <c r="G20" i="419"/>
  <c r="F20" i="419"/>
  <c r="E20" i="419"/>
  <c r="D20" i="419"/>
  <c r="H19" i="419"/>
  <c r="G19" i="419"/>
  <c r="F19" i="419"/>
  <c r="E19" i="419"/>
  <c r="D19" i="419"/>
  <c r="H17" i="419"/>
  <c r="G17" i="419"/>
  <c r="F17" i="419"/>
  <c r="E17" i="419"/>
  <c r="D17" i="419"/>
  <c r="H16" i="419"/>
  <c r="G16" i="419"/>
  <c r="F16" i="419"/>
  <c r="E16" i="419"/>
  <c r="D16" i="419"/>
  <c r="H14" i="419"/>
  <c r="G14" i="419"/>
  <c r="F14" i="419"/>
  <c r="E14" i="419"/>
  <c r="D14" i="419"/>
  <c r="H13" i="419"/>
  <c r="G13" i="419"/>
  <c r="F13" i="419"/>
  <c r="E13" i="419"/>
  <c r="D13" i="419"/>
  <c r="H12" i="419"/>
  <c r="G12" i="419"/>
  <c r="F12" i="419"/>
  <c r="E12" i="419"/>
  <c r="D12" i="419"/>
  <c r="H11" i="419"/>
  <c r="G11" i="419"/>
  <c r="F11" i="419"/>
  <c r="E11" i="419"/>
  <c r="D11" i="419"/>
  <c r="D18" i="419" l="1"/>
  <c r="H18" i="419"/>
  <c r="D23" i="419"/>
  <c r="H23" i="419"/>
  <c r="F18" i="419"/>
  <c r="G23" i="419"/>
  <c r="G18" i="419"/>
  <c r="E23" i="419"/>
  <c r="H22" i="419"/>
  <c r="F23" i="419"/>
  <c r="I23" i="419"/>
  <c r="E18" i="419"/>
  <c r="D22" i="419"/>
  <c r="E22" i="419"/>
  <c r="F22" i="419"/>
  <c r="I22" i="419"/>
  <c r="M3" i="418"/>
  <c r="C21" i="419" l="1"/>
  <c r="C22" i="419" s="1"/>
  <c r="C20" i="419"/>
  <c r="C19" i="419"/>
  <c r="C17" i="419"/>
  <c r="C16" i="419"/>
  <c r="C14" i="419"/>
  <c r="C13" i="419"/>
  <c r="C12" i="419"/>
  <c r="C11" i="419"/>
  <c r="C18" i="419" l="1"/>
  <c r="C23" i="419"/>
  <c r="B21" i="419"/>
  <c r="B22" i="419" l="1"/>
  <c r="A27" i="383"/>
  <c r="G3" i="429"/>
  <c r="F3" i="429"/>
  <c r="E3" i="429"/>
  <c r="D3" i="429"/>
  <c r="C3" i="429"/>
  <c r="B3" i="429"/>
  <c r="A36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J6" i="419" l="1"/>
  <c r="K6" i="419"/>
  <c r="I6" i="419"/>
  <c r="G6" i="419"/>
  <c r="F6" i="419"/>
  <c r="E6" i="419"/>
  <c r="H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H3" i="390" l="1"/>
  <c r="Q3" i="347"/>
  <c r="S3" i="347"/>
  <c r="U3" i="347"/>
  <c r="N3" i="372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<sst xmlns="http://schemas.openxmlformats.org/spreadsheetml/2006/main" count="19765" uniqueCount="4686">
  <si>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</si>
  <si>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</si>
  <si>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</si>
  <si>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</si>
  <si>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</si>
  <si>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</si>
  <si>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</si>
  <si>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</si>
  <si>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</si>
  <si>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</si>
  <si>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</si>
  <si>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</si>
  <si>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</si>
  <si>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</si>
  <si>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</si>
  <si>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</si>
  <si>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</si>
  <si>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</si>
  <si>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</si>
  <si>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</si>
  <si>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</si>
  <si>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</si>
  <si>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</si>
  <si>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</si>
  <si>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</si>
  <si>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</si>
  <si>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</si>
  <si>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</si>
  <si>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</si>
  <si>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</si>
  <si>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</si>
  <si>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</si>
  <si>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</si>
  <si>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</si>
  <si>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</si>
  <si>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</si>
  <si>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</si>
  <si>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</si>
  <si>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</si>
  <si>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</si>
  <si>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</si>
  <si>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</si>
  <si>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</si>
  <si>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</si>
  <si>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</si>
  <si>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</si>
  <si>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</si>
  <si>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</si>
  <si>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</si>
  <si>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</si>
  <si>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</si>
  <si>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</si>
  <si>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</si>
  <si>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</si>
  <si>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</si>
  <si>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</si>
  <si>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</si>
  <si>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</si>
  <si>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</si>
  <si>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</si>
  <si>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</si>
  <si>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</si>
  <si>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</si>
  <si>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</si>
  <si>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</si>
  <si>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</si>
  <si>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</si>
  <si>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</si>
  <si>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</si>
  <si>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</si>
  <si>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</si>
  <si>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</si>
  <si>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</si>
  <si>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</si>
  <si>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</si>
  <si>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</si>
  <si>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</si>
  <si>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</si>
  <si>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</si>
  <si>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</si>
  <si>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</si>
  <si>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</si>
  <si>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</si>
  <si>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</si>
  <si>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</si>
  <si>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</si>
  <si>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</si>
  <si>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</si>
  <si>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</si>
  <si>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</si>
  <si>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</si>
  <si>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</si>
  <si>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</si>
  <si>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</si>
  <si>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</si>
  <si>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</si>
  <si>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</si>
  <si>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</si>
  <si>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</si>
  <si>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</si>
  <si>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</si>
  <si>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</si>
  <si>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</si>
  <si>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</si>
  <si>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</si>
  <si>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</si>
  <si>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</si>
  <si>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</si>
  <si>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</si>
  <si>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</si>
  <si>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</si>
  <si>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</si>
  <si>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</si>
  <si>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</si>
  <si>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</si>
  <si>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</si>
  <si>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</si>
  <si>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</si>
  <si>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</si>
  <si>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</si>
  <si>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</si>
  <si>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</si>
  <si>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</si>
  <si>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</si>
  <si>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</si>
  <si>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</si>
  <si>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</si>
  <si>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</si>
  <si>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</si>
  <si>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</si>
  <si>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</si>
  <si>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</si>
  <si>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</si>
  <si>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</si>
  <si>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</si>
  <si>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</si>
  <si>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</si>
  <si>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</si>
  <si>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</si>
  <si>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</si>
  <si>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</si>
  <si>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</si>
  <si>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</si>
  <si>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</si>
  <si>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</si>
  <si>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</si>
  <si>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</si>
  <si>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</si>
  <si>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</si>
  <si>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</si>
  <si>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</si>
  <si>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</si>
  <si>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</si>
  <si>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</si>
  <si>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</si>
  <si>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</si>
  <si>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</si>
  <si>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</si>
  <si>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</si>
  <si>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</si>
  <si>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</si>
  <si>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</si>
  <si>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</si>
  <si>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</si>
  <si>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</si>
  <si>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</si>
  <si>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</si>
  <si>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</si>
  <si>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</si>
  <si>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</si>
  <si>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</si>
  <si>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</si>
  <si>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</si>
  <si>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</si>
  <si>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</si>
  <si>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</si>
  <si>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</si>
  <si>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</si>
  <si>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</si>
  <si>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</si>
  <si>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</si>
  <si>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</si>
  <si>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</si>
  <si>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</si>
  <si>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</si>
  <si>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</si>
  <si>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</si>
  <si>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</si>
  <si>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</si>
  <si>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</si>
  <si>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</si>
  <si>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</si>
  <si>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</si>
  <si>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</si>
  <si>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</si>
  <si>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</si>
  <si>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</si>
  <si>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</si>
  <si>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</si>
  <si>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</si>
  <si>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</si>
  <si>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</si>
  <si>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</si>
  <si>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</si>
  <si>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</si>
  <si>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</si>
  <si>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</si>
  <si>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</si>
  <si>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</si>
  <si>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</si>
  <si>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</si>
  <si>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</si>
  <si>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</si>
  <si>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</si>
  <si>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</si>
  <si>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</si>
  <si>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</si>
  <si>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</si>
  <si>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</si>
  <si>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</si>
  <si>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</si>
  <si>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</si>
  <si>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</si>
  <si>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</si>
  <si>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</si>
  <si>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</si>
  <si>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</si>
  <si>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</si>
  <si>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</si>
  <si>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</si>
  <si>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</si>
  <si>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</si>
  <si>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</si>
  <si>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</si>
  <si>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</si>
  <si>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</si>
  <si>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</si>
  <si>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</si>
  <si>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</si>
  <si>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</si>
  <si>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</si>
  <si>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</si>
  <si>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</si>
  <si>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</si>
  <si>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</si>
  <si>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</si>
  <si>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</si>
  <si>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</si>
  <si>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</si>
  <si>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</si>
  <si>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</si>
  <si>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zdravotničtí asistenti</t>
  </si>
  <si>
    <t>ošetřovatelé</t>
  </si>
  <si>
    <t>sanitáři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</si>
  <si>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</si>
  <si>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</si>
  <si>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</si>
  <si>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</si>
  <si>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</si>
  <si>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</si>
  <si>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</si>
  <si>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</si>
  <si>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</si>
  <si>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</si>
  <si>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</si>
  <si>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</si>
  <si>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</si>
  <si>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</si>
  <si>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</si>
  <si>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</si>
  <si>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</si>
  <si>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</si>
  <si>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</si>
  <si>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Dle vyhlášky FNOL musí dosáhnout casemixu 96 % a počtu případů hospitalizací 92 % u každé pojišťovny (se zohledněním přesunu pojištěnců)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</si>
  <si>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</si>
  <si>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</si>
  <si>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</si>
  <si>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</si>
  <si>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</si>
  <si>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</si>
  <si>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</si>
  <si>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</si>
  <si>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</si>
  <si>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</si>
  <si>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</si>
  <si>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</si>
  <si>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</si>
  <si>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</si>
  <si>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</si>
  <si>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</si>
  <si>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</si>
  <si>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</si>
  <si>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</si>
  <si>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</si>
  <si>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</si>
  <si>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</si>
  <si>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</si>
  <si>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</si>
  <si>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</si>
  <si>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</si>
  <si>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</si>
  <si>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</si>
  <si>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</si>
  <si>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</si>
  <si>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</si>
  <si>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</si>
  <si>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</si>
  <si>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geriatrie</t>
    </r>
  </si>
  <si>
    <t>/0</t>
  </si>
  <si>
    <t>--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</si>
  <si>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</si>
  <si>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</si>
  <si>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</si>
  <si>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</si>
  <si>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</si>
  <si>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</si>
  <si>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</si>
  <si>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</si>
  <si>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</si>
  <si>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</si>
  <si>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</si>
  <si>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</si>
  <si>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</si>
  <si>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</si>
  <si>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</si>
  <si>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</si>
  <si>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</si>
  <si>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</si>
  <si>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</si>
  <si>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</si>
  <si>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</si>
  <si>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</si>
  <si>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</si>
  <si>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</si>
  <si>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</si>
  <si>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</si>
  <si>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</si>
  <si>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</si>
  <si>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</si>
  <si>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</si>
  <si>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</si>
  <si>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</si>
  <si>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</si>
  <si>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</si>
  <si>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</si>
  <si>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</si>
  <si>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</si>
  <si>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</si>
  <si>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</si>
  <si>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</si>
  <si>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</si>
  <si>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</si>
  <si>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</si>
  <si>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</si>
  <si>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</si>
  <si>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</si>
  <si>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</si>
  <si>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</si>
  <si>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</si>
  <si>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</si>
  <si>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</si>
  <si>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</si>
  <si>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</si>
  <si>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</si>
  <si>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</si>
  <si>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</si>
  <si>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</si>
  <si>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</si>
  <si>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</si>
  <si>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</si>
  <si>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</si>
  <si>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</si>
  <si>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</si>
  <si>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</si>
  <si>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</si>
  <si>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</si>
  <si>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</si>
  <si>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</si>
  <si>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</si>
  <si>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</si>
  <si>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</si>
  <si>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</si>
  <si>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</si>
  <si>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</si>
  <si>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</si>
  <si>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</si>
  <si>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</si>
  <si>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</si>
  <si>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</si>
  <si>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</si>
  <si>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</si>
  <si>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</si>
  <si>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</si>
  <si>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</si>
  <si>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</si>
  <si>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</si>
  <si>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</si>
  <si>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</si>
  <si>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</si>
  <si>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</si>
  <si>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</si>
  <si>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</si>
  <si>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</si>
  <si>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</si>
  <si>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</si>
  <si>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</si>
  <si>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</si>
  <si>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</si>
  <si>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</si>
  <si>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</si>
  <si>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</si>
  <si>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</si>
  <si>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</si>
  <si>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</si>
  <si>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</si>
  <si>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</si>
  <si>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</si>
  <si>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</si>
  <si>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</si>
  <si>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</si>
  <si>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</si>
  <si>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</si>
  <si>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</si>
  <si>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</si>
  <si>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</si>
  <si>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</si>
  <si>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</si>
  <si>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</si>
  <si>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</si>
  <si>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</si>
  <si>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</si>
  <si>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</si>
  <si>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</si>
  <si>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</si>
  <si>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</si>
  <si>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</si>
  <si>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</si>
  <si>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</si>
  <si>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</si>
  <si>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</si>
  <si>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</si>
  <si>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</si>
  <si>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55805     DDHM - inventář</t>
  </si>
  <si>
    <t>55805080     DDHM - inventář (věcné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</si>
  <si>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</si>
  <si>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</si>
  <si>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</si>
  <si>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</si>
  <si>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</si>
  <si>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</si>
  <si>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</si>
  <si>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</si>
  <si>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</si>
  <si>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</si>
  <si>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</si>
  <si>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</si>
  <si>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</si>
  <si>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</si>
  <si>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</si>
  <si>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</si>
  <si>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</si>
  <si>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</si>
  <si>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</si>
  <si>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</si>
  <si>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</si>
  <si>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</si>
  <si>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</si>
  <si>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</si>
  <si>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</si>
  <si>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</si>
  <si>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</si>
  <si>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</si>
  <si>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</si>
  <si>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</si>
  <si>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</si>
  <si>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</si>
  <si>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64925     Služby k pronájmu          FAKTURACE</t>
  </si>
  <si>
    <t>64925449     ost. služby k pronájmům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</si>
  <si>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</si>
  <si>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</si>
  <si>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</si>
  <si>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</si>
  <si>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</si>
  <si>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</si>
  <si>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</si>
  <si>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</si>
  <si>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</si>
  <si>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</si>
  <si>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</si>
  <si>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</si>
  <si>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</si>
  <si>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</si>
  <si>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</si>
  <si>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</si>
  <si>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</si>
  <si>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</si>
  <si>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</si>
  <si>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</si>
  <si>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</si>
  <si>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</si>
  <si>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</si>
  <si>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</si>
  <si>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</si>
  <si>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</si>
  <si>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30</t>
  </si>
  <si>
    <t>Oddělení geriatrie</t>
  </si>
  <si>
    <t/>
  </si>
  <si>
    <t>Oddělení geriatrie Celkem</t>
  </si>
  <si>
    <t>SumaKL</t>
  </si>
  <si>
    <t>3001</t>
  </si>
  <si>
    <t>vedení klinického pracoviště</t>
  </si>
  <si>
    <t>vedení klinického pracoviště Celkem</t>
  </si>
  <si>
    <t>SumaNS</t>
  </si>
  <si>
    <t>mezeraNS</t>
  </si>
  <si>
    <t>3011</t>
  </si>
  <si>
    <t>lůžkové oddělení 46, 47</t>
  </si>
  <si>
    <t>lůžkové oddělení 46, 47 Celkem</t>
  </si>
  <si>
    <t>3021</t>
  </si>
  <si>
    <t>ambulance</t>
  </si>
  <si>
    <t>ambulance Celkem</t>
  </si>
  <si>
    <t>50113001</t>
  </si>
  <si>
    <t>115900</t>
  </si>
  <si>
    <t>15900</t>
  </si>
  <si>
    <t>FORADIL</t>
  </si>
  <si>
    <t>INH PLV CPS 60X12RG</t>
  </si>
  <si>
    <t>132393</t>
  </si>
  <si>
    <t>32393</t>
  </si>
  <si>
    <t>SPIRIVA</t>
  </si>
  <si>
    <t>INH PLV CPS 30X18RG</t>
  </si>
  <si>
    <t>192607</t>
  </si>
  <si>
    <t>92607</t>
  </si>
  <si>
    <t>HUMULIN N(NPH)CARTRIDGE</t>
  </si>
  <si>
    <t>INJ 5X3ML/300UT</t>
  </si>
  <si>
    <t>192608</t>
  </si>
  <si>
    <t>92608</t>
  </si>
  <si>
    <t>HUMULIN R CARTRIDGE</t>
  </si>
  <si>
    <t>844148</t>
  </si>
  <si>
    <t>104694</t>
  </si>
  <si>
    <t>MUCOSOLVAN PRO DOSPĚLÉ</t>
  </si>
  <si>
    <t>POR SIR 1X100ML</t>
  </si>
  <si>
    <t>112686</t>
  </si>
  <si>
    <t>12686</t>
  </si>
  <si>
    <t>TRAMAL RETARD 100</t>
  </si>
  <si>
    <t>TBL OBD 10X100MG</t>
  </si>
  <si>
    <t>116469</t>
  </si>
  <si>
    <t>16469</t>
  </si>
  <si>
    <t>FEMARA</t>
  </si>
  <si>
    <t>POR TBL FLM30X2.5MG</t>
  </si>
  <si>
    <t>132628</t>
  </si>
  <si>
    <t>SINGULAIR 10</t>
  </si>
  <si>
    <t>POR TBL FLM 28X10MG</t>
  </si>
  <si>
    <t>186200</t>
  </si>
  <si>
    <t>ISOPTIN 40 MG</t>
  </si>
  <si>
    <t>POR TBL FLM 50X40MG</t>
  </si>
  <si>
    <t>214433</t>
  </si>
  <si>
    <t>CONTROLOC 20 MG</t>
  </si>
  <si>
    <t>POR TBL ENT 28X20MG I</t>
  </si>
  <si>
    <t>214526</t>
  </si>
  <si>
    <t>CONTROLOC 40 MG</t>
  </si>
  <si>
    <t>POR TBL ENT 100X40MG I</t>
  </si>
  <si>
    <t>132853</t>
  </si>
  <si>
    <t>AULIN</t>
  </si>
  <si>
    <t>POR TBL NOB 30X100MG</t>
  </si>
  <si>
    <t>110654</t>
  </si>
  <si>
    <t>PERINALON 2 MG</t>
  </si>
  <si>
    <t>POR TBL NOB 30X2MG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</si>
  <si>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</si>
  <si>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</si>
  <si>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</si>
  <si>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</si>
  <si>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</si>
  <si>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</si>
  <si>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</si>
  <si>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</si>
  <si>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</si>
  <si>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47995</t>
  </si>
  <si>
    <t>EZETROL 10 MG TABLETY</t>
  </si>
  <si>
    <t>POR TBL NOB 30X10MG B</t>
  </si>
  <si>
    <t>49941</t>
  </si>
  <si>
    <t>BETALOC ZOK 100 MG</t>
  </si>
  <si>
    <t>POR TBL PRO 100X100MG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</si>
  <si>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</si>
  <si>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</si>
  <si>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</si>
  <si>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</si>
  <si>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</si>
  <si>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</si>
  <si>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</si>
  <si>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</si>
  <si>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</si>
  <si>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</si>
  <si>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</si>
  <si>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</si>
  <si>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</si>
  <si>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</si>
  <si>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</si>
  <si>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</si>
  <si>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</si>
  <si>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</si>
  <si>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</si>
  <si>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</si>
  <si>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</si>
  <si>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</si>
  <si>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</si>
  <si>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</si>
  <si>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</si>
  <si>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</si>
  <si>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</si>
  <si>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</si>
  <si>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</si>
  <si>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</si>
  <si>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</si>
  <si>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</si>
  <si>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</si>
  <si>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</si>
  <si>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</si>
  <si>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</si>
  <si>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</si>
  <si>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</si>
  <si>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</si>
  <si>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</si>
  <si>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</si>
  <si>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</si>
  <si>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</si>
  <si>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100843</t>
  </si>
  <si>
    <t>843</t>
  </si>
  <si>
    <t>DERMAZULEN</t>
  </si>
  <si>
    <t>UNG 1X30GM</t>
  </si>
  <si>
    <t>100889</t>
  </si>
  <si>
    <t>889</t>
  </si>
  <si>
    <t>PITYOL</t>
  </si>
  <si>
    <t>101328</t>
  </si>
  <si>
    <t>1328</t>
  </si>
  <si>
    <t>DOPEGYT</t>
  </si>
  <si>
    <t>TBL 50X250MG</t>
  </si>
  <si>
    <t>101710</t>
  </si>
  <si>
    <t>1710</t>
  </si>
  <si>
    <t>MILURIT 300</t>
  </si>
  <si>
    <t>TBL 30X300MG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</si>
  <si>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</si>
  <si>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</si>
  <si>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</si>
  <si>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</si>
  <si>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</si>
  <si>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</si>
  <si>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</si>
  <si>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102478</t>
  </si>
  <si>
    <t>2478</t>
  </si>
  <si>
    <t>TBL 20X10MG</t>
  </si>
  <si>
    <t>102479</t>
  </si>
  <si>
    <t>2479</t>
  </si>
  <si>
    <t>DITHIADEN</t>
  </si>
  <si>
    <t>TBL 20X2MG</t>
  </si>
  <si>
    <t>102486</t>
  </si>
  <si>
    <t>2486</t>
  </si>
  <si>
    <t>KALIUM CHLORATUM LECIVA 7.5%</t>
  </si>
  <si>
    <t>INJ 5X10ML 7.5%</t>
  </si>
  <si>
    <t>102538</t>
  </si>
  <si>
    <t>2538</t>
  </si>
  <si>
    <t>HALOPERIDOL</t>
  </si>
  <si>
    <t>INJ 5X1ML/5MG</t>
  </si>
  <si>
    <t>102592</t>
  </si>
  <si>
    <t>2592</t>
  </si>
  <si>
    <t>MILURIT</t>
  </si>
  <si>
    <t>TBL 50X100MG</t>
  </si>
  <si>
    <t>102679</t>
  </si>
  <si>
    <t>2679</t>
  </si>
  <si>
    <t>BERODUAL N</t>
  </si>
  <si>
    <t>INH SOL PSS 200DÁV</t>
  </si>
  <si>
    <t>102871</t>
  </si>
  <si>
    <t>2871</t>
  </si>
  <si>
    <t>VIREGYT-K</t>
  </si>
  <si>
    <t>CPS 50X100MG</t>
  </si>
  <si>
    <t>103550</t>
  </si>
  <si>
    <t>3550</t>
  </si>
  <si>
    <t>VEROSPIRON</t>
  </si>
  <si>
    <t>103575</t>
  </si>
  <si>
    <t>3575</t>
  </si>
  <si>
    <t>HEPAROID LECIVA</t>
  </si>
  <si>
    <t>103591</t>
  </si>
  <si>
    <t>3591</t>
  </si>
  <si>
    <t>NAKOM</t>
  </si>
  <si>
    <t>TBL 100X275MG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</si>
  <si>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</si>
  <si>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</si>
  <si>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</si>
  <si>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</si>
  <si>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</si>
  <si>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</si>
  <si>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</si>
  <si>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</si>
  <si>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</si>
  <si>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</si>
  <si>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</si>
  <si>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</si>
  <si>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</si>
  <si>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</si>
  <si>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</si>
  <si>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</si>
  <si>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</si>
  <si>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</si>
  <si>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</si>
  <si>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</si>
  <si>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111696</t>
  </si>
  <si>
    <t>11696</t>
  </si>
  <si>
    <t>PLASMALYTE ROZTOK S GLUKOZOU 5%</t>
  </si>
  <si>
    <t>INF SOL 10X1000ML</t>
  </si>
  <si>
    <t>113808</t>
  </si>
  <si>
    <t>13808</t>
  </si>
  <si>
    <t>URSOSAN</t>
  </si>
  <si>
    <t>POR CPSDUR100X250MG</t>
  </si>
  <si>
    <t>114075</t>
  </si>
  <si>
    <t>14075</t>
  </si>
  <si>
    <t>DETRALEX</t>
  </si>
  <si>
    <t>POR TBL FLM 60</t>
  </si>
  <si>
    <t>114937</t>
  </si>
  <si>
    <t>14937</t>
  </si>
  <si>
    <t>ROCALTROL 0.25 MCG</t>
  </si>
  <si>
    <t>POR CPSMOL30X0.25RG</t>
  </si>
  <si>
    <t>114957</t>
  </si>
  <si>
    <t>14957</t>
  </si>
  <si>
    <t>RIVOTRIL 0.5 MG</t>
  </si>
  <si>
    <t>TBL 50X0.5MG</t>
  </si>
  <si>
    <t>116055</t>
  </si>
  <si>
    <t>16055</t>
  </si>
  <si>
    <t>LESCOL XL</t>
  </si>
  <si>
    <t>POR TBL PRO 28X80MG</t>
  </si>
  <si>
    <t>117189</t>
  </si>
  <si>
    <t>17189</t>
  </si>
  <si>
    <t>KALIUM CHLORATUM BIOMEDICA</t>
  </si>
  <si>
    <t>POR TBLFLM100X500MG</t>
  </si>
  <si>
    <t>117992</t>
  </si>
  <si>
    <t>17992</t>
  </si>
  <si>
    <t>MAGNESII LACTICI 0.5 TBL.MVM</t>
  </si>
  <si>
    <t>PORTBLNOB100X0.5GM</t>
  </si>
  <si>
    <t>118304</t>
  </si>
  <si>
    <t>18304</t>
  </si>
  <si>
    <t>RINGERFUNDIN B.BRAUN</t>
  </si>
  <si>
    <t>INF SOL 10X500ML PE</t>
  </si>
  <si>
    <t>119571</t>
  </si>
  <si>
    <t>19571</t>
  </si>
  <si>
    <t>LAGOSA</t>
  </si>
  <si>
    <t>DRG 100X150MG</t>
  </si>
  <si>
    <t>124067</t>
  </si>
  <si>
    <t>HYDROCORTISON VUAB 100 MG</t>
  </si>
  <si>
    <t>INJ PLV SOL 1X100MG</t>
  </si>
  <si>
    <t>126578</t>
  </si>
  <si>
    <t>26578</t>
  </si>
  <si>
    <t>MICARDISPLUS 80/12.5 MG</t>
  </si>
  <si>
    <t>POR TBL NOB 28</t>
  </si>
  <si>
    <t>130434</t>
  </si>
  <si>
    <t>30434</t>
  </si>
  <si>
    <t>TBL 100X25MG</t>
  </si>
  <si>
    <t>131215</t>
  </si>
  <si>
    <t>31215</t>
  </si>
  <si>
    <t>TENSIOMIN</t>
  </si>
  <si>
    <t>TBL 30X25MG</t>
  </si>
  <si>
    <t>131536</t>
  </si>
  <si>
    <t>31536</t>
  </si>
  <si>
    <t>BETALOC ZOK 25 MG</t>
  </si>
  <si>
    <t>TBL RET 100X25MG</t>
  </si>
  <si>
    <t>132225</t>
  </si>
  <si>
    <t>32225</t>
  </si>
  <si>
    <t>TBL RET 28X25MG</t>
  </si>
  <si>
    <t>132917</t>
  </si>
  <si>
    <t>32917</t>
  </si>
  <si>
    <t>PREDUCTAL MR</t>
  </si>
  <si>
    <t>POR TBL RET 60X35MG</t>
  </si>
  <si>
    <t>132992</t>
  </si>
  <si>
    <t>32992</t>
  </si>
  <si>
    <t>ATROVENT N</t>
  </si>
  <si>
    <t>INH SOL PSS200X20RG</t>
  </si>
  <si>
    <t>145244</t>
  </si>
  <si>
    <t>45244</t>
  </si>
  <si>
    <t>ISICOM 250MG</t>
  </si>
  <si>
    <t>145499</t>
  </si>
  <si>
    <t>45499</t>
  </si>
  <si>
    <t>TBL RET 30X100MG</t>
  </si>
  <si>
    <t>147193</t>
  </si>
  <si>
    <t>47193</t>
  </si>
  <si>
    <t>HUMULIN R 100 M.J./ML</t>
  </si>
  <si>
    <t>INJ 1X10ML/1KU</t>
  </si>
  <si>
    <t>148578</t>
  </si>
  <si>
    <t>48578</t>
  </si>
  <si>
    <t>TIAPRIDAL</t>
  </si>
  <si>
    <t>POR TBLNOB 50X100MG</t>
  </si>
  <si>
    <t>149013</t>
  </si>
  <si>
    <t>49013</t>
  </si>
  <si>
    <t>SOTAHEXAL 80</t>
  </si>
  <si>
    <t>POR TBL NOB 50X80MG</t>
  </si>
  <si>
    <t>150117</t>
  </si>
  <si>
    <t>50117</t>
  </si>
  <si>
    <t>TRIASYN 5/5 MG</t>
  </si>
  <si>
    <t>POR TBL RET 30</t>
  </si>
  <si>
    <t>152266</t>
  </si>
  <si>
    <t>52266</t>
  </si>
  <si>
    <t>INFADOLAN</t>
  </si>
  <si>
    <t>DRM UNG 1X30GM</t>
  </si>
  <si>
    <t>154424</t>
  </si>
  <si>
    <t>54424</t>
  </si>
  <si>
    <t>PLAQUENIL</t>
  </si>
  <si>
    <t>TBL OBD 60X200MG</t>
  </si>
  <si>
    <t>155823</t>
  </si>
  <si>
    <t>55823</t>
  </si>
  <si>
    <t>TBL OBD 20X500MG</t>
  </si>
  <si>
    <t>156804</t>
  </si>
  <si>
    <t>56804</t>
  </si>
  <si>
    <t>FURORESE 40</t>
  </si>
  <si>
    <t>TBL 50X40MG</t>
  </si>
  <si>
    <t>156807</t>
  </si>
  <si>
    <t>56807</t>
  </si>
  <si>
    <t>FURORESE 125</t>
  </si>
  <si>
    <t>TBL 30X125MG</t>
  </si>
  <si>
    <t>156808</t>
  </si>
  <si>
    <t>56808</t>
  </si>
  <si>
    <t>TBL 50X125MG</t>
  </si>
  <si>
    <t>156810</t>
  </si>
  <si>
    <t>56810</t>
  </si>
  <si>
    <t>FURORESE 250</t>
  </si>
  <si>
    <t>TBL 20X250MG</t>
  </si>
  <si>
    <t>156811</t>
  </si>
  <si>
    <t>56811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</si>
  <si>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</si>
  <si>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</si>
  <si>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</si>
  <si>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</si>
  <si>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</si>
  <si>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</si>
  <si>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</si>
  <si>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</si>
  <si>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157525</t>
  </si>
  <si>
    <t>57525</t>
  </si>
  <si>
    <t>MYDOCALM 150MG</t>
  </si>
  <si>
    <t>TBL OBD 30X150MG</t>
  </si>
  <si>
    <t>157542</t>
  </si>
  <si>
    <t>57542</t>
  </si>
  <si>
    <t>DOLGIT GEL</t>
  </si>
  <si>
    <t>GEL 1X50GM</t>
  </si>
  <si>
    <t>158037</t>
  </si>
  <si>
    <t>58037</t>
  </si>
  <si>
    <t>BETALOC ZOK 50MG</t>
  </si>
  <si>
    <t>TBL RET 30X50MG</t>
  </si>
  <si>
    <t>158249</t>
  </si>
  <si>
    <t>58249</t>
  </si>
  <si>
    <t>GUAJACURAN « 5 % INJ</t>
  </si>
  <si>
    <t>159941</t>
  </si>
  <si>
    <t>59941</t>
  </si>
  <si>
    <t>SMECTA</t>
  </si>
  <si>
    <t>PLV POR 1X30SACKU</t>
  </si>
  <si>
    <t>162316</t>
  </si>
  <si>
    <t>62316</t>
  </si>
  <si>
    <t>BETADINE - zelená</t>
  </si>
  <si>
    <t>LIQ 1X120ML</t>
  </si>
  <si>
    <t>162318</t>
  </si>
  <si>
    <t>62318</t>
  </si>
  <si>
    <t>BETADINE (CHIRURG.) - hnědá</t>
  </si>
  <si>
    <t>162859</t>
  </si>
  <si>
    <t>ASPIRIN PROTECT 100</t>
  </si>
  <si>
    <t>POR TBL ENT 98X100MG</t>
  </si>
  <si>
    <t>166015</t>
  </si>
  <si>
    <t>66015</t>
  </si>
  <si>
    <t>ENELBIN 100 RETARD</t>
  </si>
  <si>
    <t>TBL RET 100X100MG</t>
  </si>
  <si>
    <t>166555</t>
  </si>
  <si>
    <t>66555</t>
  </si>
  <si>
    <t>MAGNOSOLV</t>
  </si>
  <si>
    <t>GRA 30X6.1GM(SACKY)</t>
  </si>
  <si>
    <t>169623</t>
  </si>
  <si>
    <t>KAPIDIN 10 MG</t>
  </si>
  <si>
    <t>POR TBL FLM 30X10MG</t>
  </si>
  <si>
    <t>176064</t>
  </si>
  <si>
    <t>76064</t>
  </si>
  <si>
    <t>ACIDUM FOLICUM LECIVA</t>
  </si>
  <si>
    <t>DRG 30X10MG</t>
  </si>
  <si>
    <t>176155</t>
  </si>
  <si>
    <t>76155</t>
  </si>
  <si>
    <t>CORVATON FORTE</t>
  </si>
  <si>
    <t>TBL 30X4MG</t>
  </si>
  <si>
    <t>176496</t>
  </si>
  <si>
    <t>76496</t>
  </si>
  <si>
    <t>BERODUAL</t>
  </si>
  <si>
    <t>INH LIQ 1X20ML</t>
  </si>
  <si>
    <t>180058</t>
  </si>
  <si>
    <t>80058</t>
  </si>
  <si>
    <t>SECTRAL 400</t>
  </si>
  <si>
    <t>TBL OBD 30X400MG</t>
  </si>
  <si>
    <t>183272</t>
  </si>
  <si>
    <t>215478</t>
  </si>
  <si>
    <t>EBRANTIL 60 RETARD</t>
  </si>
  <si>
    <t>POR CPS PRO 50X60MG</t>
  </si>
  <si>
    <t>183318</t>
  </si>
  <si>
    <t>83318</t>
  </si>
  <si>
    <t>DIGOXIN 0.125 LECIVA</t>
  </si>
  <si>
    <t>TBL 30X0.125MG</t>
  </si>
  <si>
    <t>184090</t>
  </si>
  <si>
    <t>84090</t>
  </si>
  <si>
    <t>DEXAMED</t>
  </si>
  <si>
    <t>INJ 10X2ML/8MG</t>
  </si>
  <si>
    <t>184360</t>
  </si>
  <si>
    <t>84360</t>
  </si>
  <si>
    <t>TENAXUM</t>
  </si>
  <si>
    <t>TBL 30X1MG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</si>
  <si>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</si>
  <si>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</si>
  <si>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</si>
  <si>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</si>
  <si>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</si>
  <si>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</si>
  <si>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</si>
  <si>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</si>
  <si>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188219</t>
  </si>
  <si>
    <t>88219</t>
  </si>
  <si>
    <t>TBL 30X3MG</t>
  </si>
  <si>
    <t>188630</t>
  </si>
  <si>
    <t>88630</t>
  </si>
  <si>
    <t>TBL.MAGNESII LACTICI 0.5 GLO</t>
  </si>
  <si>
    <t>TBL 100X500MG</t>
  </si>
  <si>
    <t>189079</t>
  </si>
  <si>
    <t>CALCICHEW D3 LEMON 400 IU</t>
  </si>
  <si>
    <t>POR TBL MND 60</t>
  </si>
  <si>
    <t>189212</t>
  </si>
  <si>
    <t>89212</t>
  </si>
  <si>
    <t>INJECTIO PROCAIN.CHLOR.0.2% ARD</t>
  </si>
  <si>
    <t>INJ 1X200ML 0.2%</t>
  </si>
  <si>
    <t>191587</t>
  </si>
  <si>
    <t>91587</t>
  </si>
  <si>
    <t>DOLGIT</t>
  </si>
  <si>
    <t>CRM 1X50GM/2.5GM</t>
  </si>
  <si>
    <t>192351</t>
  </si>
  <si>
    <t>92351</t>
  </si>
  <si>
    <t>ATROVENT 0.025%</t>
  </si>
  <si>
    <t>INH SOL 1X20ML</t>
  </si>
  <si>
    <t>192853</t>
  </si>
  <si>
    <t>POR CPS DUR 20X2MG</t>
  </si>
  <si>
    <t>193105</t>
  </si>
  <si>
    <t>93105</t>
  </si>
  <si>
    <t>DEGAN</t>
  </si>
  <si>
    <t>INJ 50X2ML/10MG</t>
  </si>
  <si>
    <t>193746</t>
  </si>
  <si>
    <t>93746</t>
  </si>
  <si>
    <t>HEPARIN LECIVA</t>
  </si>
  <si>
    <t>INJ 1X10ML/50KU</t>
  </si>
  <si>
    <t>194959</t>
  </si>
  <si>
    <t>94959</t>
  </si>
  <si>
    <t>ACCUPRO 10</t>
  </si>
  <si>
    <t>TBL OBD 30X10MG</t>
  </si>
  <si>
    <t>196118</t>
  </si>
  <si>
    <t>96118</t>
  </si>
  <si>
    <t>VESSEL DUE F</t>
  </si>
  <si>
    <t>CPS 50X250LSU</t>
  </si>
  <si>
    <t>196303</t>
  </si>
  <si>
    <t>96303</t>
  </si>
  <si>
    <t>ASCORUTIN (BLISTR)</t>
  </si>
  <si>
    <t>TBL OBD 50</t>
  </si>
  <si>
    <t>196696</t>
  </si>
  <si>
    <t>96696</t>
  </si>
  <si>
    <t>INDAP</t>
  </si>
  <si>
    <t>CPS 30X2.5MG</t>
  </si>
  <si>
    <t>197026</t>
  </si>
  <si>
    <t>97026</t>
  </si>
  <si>
    <t>ENELBIN RETARD</t>
  </si>
  <si>
    <t>TBL OBD 50X100MG</t>
  </si>
  <si>
    <t>197522</t>
  </si>
  <si>
    <t>97522</t>
  </si>
  <si>
    <t>TBL OBD 30</t>
  </si>
  <si>
    <t>198219</t>
  </si>
  <si>
    <t>98219</t>
  </si>
  <si>
    <t>FURON</t>
  </si>
  <si>
    <t>199333</t>
  </si>
  <si>
    <t>99333</t>
  </si>
  <si>
    <t>FUROSEMID BIOTIKA FORTE</t>
  </si>
  <si>
    <t>INJ 10X10ML/125MG</t>
  </si>
  <si>
    <t>199680</t>
  </si>
  <si>
    <t>ERDOMED</t>
  </si>
  <si>
    <t>POR CPS DUR 60X300MG</t>
  </si>
  <si>
    <t>395294</t>
  </si>
  <si>
    <t>180306</t>
  </si>
  <si>
    <t>TANTUM VERDE</t>
  </si>
  <si>
    <t>LIQ 1X240ML-PET TR</t>
  </si>
  <si>
    <t>500618</t>
  </si>
  <si>
    <t>125753</t>
  </si>
  <si>
    <t xml:space="preserve">Essentiale Forte N </t>
  </si>
  <si>
    <t>por.cps.dur.100</t>
  </si>
  <si>
    <t>500798</t>
  </si>
  <si>
    <t>0</t>
  </si>
  <si>
    <t>DZ DEBRIEKASAN roztok s rozpraš. 500 ml</t>
  </si>
  <si>
    <t>roztok</t>
  </si>
  <si>
    <t>840464</t>
  </si>
  <si>
    <t>Vitar Soda tbl.150</t>
  </si>
  <si>
    <t>neleč.</t>
  </si>
  <si>
    <t>843905</t>
  </si>
  <si>
    <t>103391</t>
  </si>
  <si>
    <t>MUCOSOLVAN</t>
  </si>
  <si>
    <t>POR GTT SOL+INH SOL 60ML</t>
  </si>
  <si>
    <t>844145</t>
  </si>
  <si>
    <t>56350</t>
  </si>
  <si>
    <t>SPECIES UROLOGICAE PLANTA LEROS</t>
  </si>
  <si>
    <t>SPC 20X1.5GM(SÁČKY)</t>
  </si>
  <si>
    <t>844960</t>
  </si>
  <si>
    <t>125114</t>
  </si>
  <si>
    <t>ANOPYRIN 100MG</t>
  </si>
  <si>
    <t>TBL 60X100 MG</t>
  </si>
  <si>
    <t>845075</t>
  </si>
  <si>
    <t>125641</t>
  </si>
  <si>
    <t>POR TBL NOB 90X1MG</t>
  </si>
  <si>
    <t>845237</t>
  </si>
  <si>
    <t>125589</t>
  </si>
  <si>
    <t>VALSACOR 80 MG</t>
  </si>
  <si>
    <t>POR TBL FLM 28X80MG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</si>
  <si>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</si>
  <si>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</si>
  <si>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</si>
  <si>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</si>
  <si>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</si>
  <si>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</si>
  <si>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</si>
  <si>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</si>
  <si>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846413</t>
  </si>
  <si>
    <t>57585</t>
  </si>
  <si>
    <t>Espumisan cps.100x40mg-blistr</t>
  </si>
  <si>
    <t>0057585</t>
  </si>
  <si>
    <t>847488</t>
  </si>
  <si>
    <t>107869</t>
  </si>
  <si>
    <t>APO-ALLOPURINOL</t>
  </si>
  <si>
    <t>POR TBL NOB 100X100MG</t>
  </si>
  <si>
    <t>847713</t>
  </si>
  <si>
    <t>125526</t>
  </si>
  <si>
    <t>APO-IBUPROFEN 400 MG</t>
  </si>
  <si>
    <t>POR TBL FLM 100X400MG</t>
  </si>
  <si>
    <t>848335</t>
  </si>
  <si>
    <t>155782</t>
  </si>
  <si>
    <t>GODASAL 100</t>
  </si>
  <si>
    <t>POR TBL NOB 100</t>
  </si>
  <si>
    <t>848632</t>
  </si>
  <si>
    <t>125315</t>
  </si>
  <si>
    <t>INJ SOL 12X2ML/100MG</t>
  </si>
  <si>
    <t>848866</t>
  </si>
  <si>
    <t>119654</t>
  </si>
  <si>
    <t>SORBIFER DURULES</t>
  </si>
  <si>
    <t>POR TBL FLM 100X100MG</t>
  </si>
  <si>
    <t>849559</t>
  </si>
  <si>
    <t>125066</t>
  </si>
  <si>
    <t>APO-AMLO 5</t>
  </si>
  <si>
    <t>POR TBL NOB 100X5MG</t>
  </si>
  <si>
    <t>849561</t>
  </si>
  <si>
    <t>125060</t>
  </si>
  <si>
    <t>POR TBL NOB 30X5MG</t>
  </si>
  <si>
    <t>849941</t>
  </si>
  <si>
    <t>162142</t>
  </si>
  <si>
    <t>PARALEN 500</t>
  </si>
  <si>
    <t>POR TBL NOB 24X500MG</t>
  </si>
  <si>
    <t>850552</t>
  </si>
  <si>
    <t>167852</t>
  </si>
  <si>
    <t>TWYNSTA 80 MG/5 MG</t>
  </si>
  <si>
    <t>905098</t>
  </si>
  <si>
    <t>23989</t>
  </si>
  <si>
    <t>DZ OCTENISEPT 1 l</t>
  </si>
  <si>
    <t>921064</t>
  </si>
  <si>
    <t>KL UNG.LENIENS, 100G</t>
  </si>
  <si>
    <t>930065</t>
  </si>
  <si>
    <t>DZ PRONTOSAN ROZTOK 350ml</t>
  </si>
  <si>
    <t>29328</t>
  </si>
  <si>
    <t>PRADAXA 110 MG</t>
  </si>
  <si>
    <t>POR CPS DUR 60X1X110MG</t>
  </si>
  <si>
    <t>51384</t>
  </si>
  <si>
    <t>INF SOL 10X1000MLPLAH</t>
  </si>
  <si>
    <t>102539</t>
  </si>
  <si>
    <t>2539</t>
  </si>
  <si>
    <t>GTT 1X10ML/20MG</t>
  </si>
  <si>
    <t>102818</t>
  </si>
  <si>
    <t>2818</t>
  </si>
  <si>
    <t>ENDIARON</t>
  </si>
  <si>
    <t>TBL OBD 20X250MG</t>
  </si>
  <si>
    <t>109139</t>
  </si>
  <si>
    <t>176129</t>
  </si>
  <si>
    <t>HEMINEVRIN 300 MG</t>
  </si>
  <si>
    <t>POR CPS MOL 100X300MG</t>
  </si>
  <si>
    <t>111242</t>
  </si>
  <si>
    <t>11242</t>
  </si>
  <si>
    <t>GERATAM 1200</t>
  </si>
  <si>
    <t>TBL OBD 60X1200MG</t>
  </si>
  <si>
    <t>114479</t>
  </si>
  <si>
    <t>14479</t>
  </si>
  <si>
    <t>TOBRADEX OČNÍ MAST</t>
  </si>
  <si>
    <t>OPH UNG 3.5GM</t>
  </si>
  <si>
    <t>116467</t>
  </si>
  <si>
    <t>16467</t>
  </si>
  <si>
    <t>IMACORT</t>
  </si>
  <si>
    <t>DRM CRM 1X20GM</t>
  </si>
  <si>
    <t>116468</t>
  </si>
  <si>
    <t>16468</t>
  </si>
  <si>
    <t>KERASAL</t>
  </si>
  <si>
    <t>DRM UNG 1X50GM</t>
  </si>
  <si>
    <t>116594</t>
  </si>
  <si>
    <t>16594</t>
  </si>
  <si>
    <t>MALTOFER TABLETY</t>
  </si>
  <si>
    <t>POR TBL MND30X100MG</t>
  </si>
  <si>
    <t>118305</t>
  </si>
  <si>
    <t>18305</t>
  </si>
  <si>
    <t>INF SOL10X1000ML PE</t>
  </si>
  <si>
    <t>118390</t>
  </si>
  <si>
    <t>18390</t>
  </si>
  <si>
    <t>DIAPREL MR</t>
  </si>
  <si>
    <t>POR TBL RET 120X30MG</t>
  </si>
  <si>
    <t>121794</t>
  </si>
  <si>
    <t>21794</t>
  </si>
  <si>
    <t>MONOTAB SR</t>
  </si>
  <si>
    <t>POR TBL PRO50X100MG</t>
  </si>
  <si>
    <t>146991</t>
  </si>
  <si>
    <t>46991</t>
  </si>
  <si>
    <t>IMODIUM</t>
  </si>
  <si>
    <t>CPS 20X2MG</t>
  </si>
  <si>
    <t>147514</t>
  </si>
  <si>
    <t>47514</t>
  </si>
  <si>
    <t>CALCICHEW D3</t>
  </si>
  <si>
    <t>CTB 20</t>
  </si>
  <si>
    <t>154094</t>
  </si>
  <si>
    <t>54094</t>
  </si>
  <si>
    <t>TRITTICO AC 75</t>
  </si>
  <si>
    <t>TBL RET 30X75MG</t>
  </si>
  <si>
    <t>157866</t>
  </si>
  <si>
    <t>57866</t>
  </si>
  <si>
    <t>TOBRADEX</t>
  </si>
  <si>
    <t>GTT OPH 1X5ML</t>
  </si>
  <si>
    <t>159448</t>
  </si>
  <si>
    <t>59448</t>
  </si>
  <si>
    <t>DUROGESIC 25MCG/H</t>
  </si>
  <si>
    <t>EMP 5X2.5MG(10CM2)</t>
  </si>
  <si>
    <t>162858</t>
  </si>
  <si>
    <t>POR TBL ENT 28X100MG</t>
  </si>
  <si>
    <t>163425</t>
  </si>
  <si>
    <t>POR TBL ENT 50X100MG</t>
  </si>
  <si>
    <t>164888</t>
  </si>
  <si>
    <t>CALTRATE 600 MG/400 IU D3 POTAHOVANÁ TABLETA</t>
  </si>
  <si>
    <t>POR TBL FLM 90</t>
  </si>
  <si>
    <t>175567</t>
  </si>
  <si>
    <t>75567</t>
  </si>
  <si>
    <t>SALOFALK 500</t>
  </si>
  <si>
    <t>TBLOBD ENT100X500MG</t>
  </si>
  <si>
    <t>184319</t>
  </si>
  <si>
    <t>ATIMOS 12 MCG</t>
  </si>
  <si>
    <t>INH SOL PSS 100X12RG</t>
  </si>
  <si>
    <t>188115</t>
  </si>
  <si>
    <t>88115</t>
  </si>
  <si>
    <t>KETOSTERIL</t>
  </si>
  <si>
    <t>TBL 1X100</t>
  </si>
  <si>
    <t>188967</t>
  </si>
  <si>
    <t>88967</t>
  </si>
  <si>
    <t>STOPTUSSIN</t>
  </si>
  <si>
    <t>POR GTT SOL 1X50ML</t>
  </si>
  <si>
    <t>192757</t>
  </si>
  <si>
    <t>92757</t>
  </si>
  <si>
    <t>CPS 10X300MG</t>
  </si>
  <si>
    <t>199336</t>
  </si>
  <si>
    <t>99336</t>
  </si>
  <si>
    <t>GLURENORM</t>
  </si>
  <si>
    <t>TBL 30X30MG</t>
  </si>
  <si>
    <t>199339</t>
  </si>
  <si>
    <t>99339</t>
  </si>
  <si>
    <t>PINOSOL</t>
  </si>
  <si>
    <t>GTT NAS 1X10ML</t>
  </si>
  <si>
    <t>845329</t>
  </si>
  <si>
    <t>Biopron9 tob.60</t>
  </si>
  <si>
    <t>846023</t>
  </si>
  <si>
    <t>125266</t>
  </si>
  <si>
    <t>DOLGIT KRÉM</t>
  </si>
  <si>
    <t>DRM CRM 1X150GM</t>
  </si>
  <si>
    <t>846346</t>
  </si>
  <si>
    <t>119672</t>
  </si>
  <si>
    <t>DICLOFENAC DUO PHARMASWISS 75 MG</t>
  </si>
  <si>
    <t>POR CPS RDR 30X75MG</t>
  </si>
  <si>
    <t>848560</t>
  </si>
  <si>
    <t>125752</t>
  </si>
  <si>
    <t>ESSENTIALE FORTE N</t>
  </si>
  <si>
    <t>POR CPS DUR 50</t>
  </si>
  <si>
    <t>848625</t>
  </si>
  <si>
    <t>138841</t>
  </si>
  <si>
    <t>DORETA 37,5 MG/325 MG</t>
  </si>
  <si>
    <t>POR TBL FLM 30</t>
  </si>
  <si>
    <t>848802</t>
  </si>
  <si>
    <t>163138</t>
  </si>
  <si>
    <t>FLAVOBION</t>
  </si>
  <si>
    <t>POR TBL FLM 50X70MG</t>
  </si>
  <si>
    <t>850072</t>
  </si>
  <si>
    <t>162502</t>
  </si>
  <si>
    <t>TRIAMCINOLON TEVA</t>
  </si>
  <si>
    <t>DRM EML 1X30GM</t>
  </si>
  <si>
    <t>900875</t>
  </si>
  <si>
    <t>KL POLYSAN, OL.HELIANTHI AA AD 500G</t>
  </si>
  <si>
    <t>100231</t>
  </si>
  <si>
    <t>231</t>
  </si>
  <si>
    <t>NITROGLYCERIN SLOVAKOFARMA</t>
  </si>
  <si>
    <t>TBL 20X0.5MG</t>
  </si>
  <si>
    <t>102684</t>
  </si>
  <si>
    <t>2684</t>
  </si>
  <si>
    <t>GEL 1X20GM</t>
  </si>
  <si>
    <t>104071</t>
  </si>
  <si>
    <t>4071</t>
  </si>
  <si>
    <t>INJ 10X2ML</t>
  </si>
  <si>
    <t>185071</t>
  </si>
  <si>
    <t>85071</t>
  </si>
  <si>
    <t>NITROMINT</t>
  </si>
  <si>
    <t>ORM SPR SLG 1X10GM</t>
  </si>
  <si>
    <t>47247</t>
  </si>
  <si>
    <t>INF SOL 10X1000ML-PE</t>
  </si>
  <si>
    <t>100874</t>
  </si>
  <si>
    <t>874</t>
  </si>
  <si>
    <t>OPHTHALMO-AZULEN</t>
  </si>
  <si>
    <t>UNG OPH 1X5GM</t>
  </si>
  <si>
    <t>109415</t>
  </si>
  <si>
    <t>119683</t>
  </si>
  <si>
    <t>NASIVIN 0,05%</t>
  </si>
  <si>
    <t>NAS SPR SOL 10ML-SK</t>
  </si>
  <si>
    <t>110555</t>
  </si>
  <si>
    <t>10555</t>
  </si>
  <si>
    <t>AQUA PRO INJECTIONE BRAUN</t>
  </si>
  <si>
    <t>PAR LQF 20X100ML-PE</t>
  </si>
  <si>
    <t>146980</t>
  </si>
  <si>
    <t>46980</t>
  </si>
  <si>
    <t>BETALOC SR 200MG</t>
  </si>
  <si>
    <t>TBL RET 100X200MG</t>
  </si>
  <si>
    <t>184288</t>
  </si>
  <si>
    <t>CONCOR COMBI 5 MG/10 MG</t>
  </si>
  <si>
    <t>POR TBL NOB 30</t>
  </si>
  <si>
    <t>194916</t>
  </si>
  <si>
    <t>94916</t>
  </si>
  <si>
    <t>AMBROBENE</t>
  </si>
  <si>
    <t>INJ 5X2ML/15MG</t>
  </si>
  <si>
    <t>113373</t>
  </si>
  <si>
    <t>154858</t>
  </si>
  <si>
    <t xml:space="preserve">PROTAMIN MEDA AMPULLEN </t>
  </si>
  <si>
    <t>INJ 5X5ML/5KU</t>
  </si>
  <si>
    <t>841498</t>
  </si>
  <si>
    <t>Carbosorb tbl.20-blistr</t>
  </si>
  <si>
    <t>147033</t>
  </si>
  <si>
    <t>47033</t>
  </si>
  <si>
    <t>POR GRA SUS 1X100ML</t>
  </si>
  <si>
    <t>198864</t>
  </si>
  <si>
    <t>98864</t>
  </si>
  <si>
    <t>FYZIOLOGICKÝ ROZTOK VIAFLO</t>
  </si>
  <si>
    <t>INF SOL 50X100ML</t>
  </si>
  <si>
    <t>198872</t>
  </si>
  <si>
    <t>98872</t>
  </si>
  <si>
    <t>INF SOL 30X250ML</t>
  </si>
  <si>
    <t>900321</t>
  </si>
  <si>
    <t>KL PRIPRAVEK</t>
  </si>
  <si>
    <t>100641</t>
  </si>
  <si>
    <t>641</t>
  </si>
  <si>
    <t>VITAMIN B12 LECIVA 300RG</t>
  </si>
  <si>
    <t>INJ 5X1ML/300RG</t>
  </si>
  <si>
    <t>101940</t>
  </si>
  <si>
    <t>1940</t>
  </si>
  <si>
    <t>OXAZEPAM TBL.20X10MG</t>
  </si>
  <si>
    <t>TBL 20X10MG(BLISTR)</t>
  </si>
  <si>
    <t>104207</t>
  </si>
  <si>
    <t>4207</t>
  </si>
  <si>
    <t>PROTHIADEN</t>
  </si>
  <si>
    <t>DRG 30X25MG</t>
  </si>
  <si>
    <t>114958</t>
  </si>
  <si>
    <t>14958</t>
  </si>
  <si>
    <t>RIVOTRIL 2 MG</t>
  </si>
  <si>
    <t>TBL 30X2MG</t>
  </si>
  <si>
    <t>117011</t>
  </si>
  <si>
    <t>17011</t>
  </si>
  <si>
    <t>DICYNONE 250</t>
  </si>
  <si>
    <t>INJ SOL 4X2ML/250MG</t>
  </si>
  <si>
    <t>126502</t>
  </si>
  <si>
    <t>26502</t>
  </si>
  <si>
    <t>EBIXA 10 MG</t>
  </si>
  <si>
    <t>POR TBL FLM 56X10MG</t>
  </si>
  <si>
    <t>128217</t>
  </si>
  <si>
    <t>28217</t>
  </si>
  <si>
    <t>LYRICA 75 MG</t>
  </si>
  <si>
    <t>POR CPSDUR56X75MG</t>
  </si>
  <si>
    <t>144357</t>
  </si>
  <si>
    <t>44357</t>
  </si>
  <si>
    <t>REMESTYP 1.0</t>
  </si>
  <si>
    <t>INJ 5X10ML/1MG</t>
  </si>
  <si>
    <t>147535</t>
  </si>
  <si>
    <t>47535</t>
  </si>
  <si>
    <t>DOGMATIL 50 MG</t>
  </si>
  <si>
    <t>POR CPS DUR 30X50MG</t>
  </si>
  <si>
    <t>149018</t>
  </si>
  <si>
    <t>49018</t>
  </si>
  <si>
    <t>GUTTALAX</t>
  </si>
  <si>
    <t>POR GTT SOL 1X30ML</t>
  </si>
  <si>
    <t>152334</t>
  </si>
  <si>
    <t>52334</t>
  </si>
  <si>
    <t>FORTECORTIN 4</t>
  </si>
  <si>
    <t>POR TBL NOB 20X4MG</t>
  </si>
  <si>
    <t>157351</t>
  </si>
  <si>
    <t>57351</t>
  </si>
  <si>
    <t>OXANTIL</t>
  </si>
  <si>
    <t>INJ 5X2ML</t>
  </si>
  <si>
    <t>159449</t>
  </si>
  <si>
    <t>59449</t>
  </si>
  <si>
    <t>DUROGESIC 50MCG/H</t>
  </si>
  <si>
    <t>EMP 5X5MG(20CM2)</t>
  </si>
  <si>
    <t>167547</t>
  </si>
  <si>
    <t>67547</t>
  </si>
  <si>
    <t>ALMIRAL</t>
  </si>
  <si>
    <t>INJ 10X3ML/75MG</t>
  </si>
  <si>
    <t>168447</t>
  </si>
  <si>
    <t>TRAJENTA 5 MG</t>
  </si>
  <si>
    <t>POR TBL FLM 30X5MG</t>
  </si>
  <si>
    <t>175289</t>
  </si>
  <si>
    <t>75289</t>
  </si>
  <si>
    <t>CRM 1X100GM/5GM</t>
  </si>
  <si>
    <t>841543</t>
  </si>
  <si>
    <t>MENALIND Krém na ruce 200ml</t>
  </si>
  <si>
    <t>846873</t>
  </si>
  <si>
    <t>82012</t>
  </si>
  <si>
    <t>DZ PRONTODERM ROZTOK 500 ml</t>
  </si>
  <si>
    <t>104160</t>
  </si>
  <si>
    <t>4160</t>
  </si>
  <si>
    <t>TRIAMCINOLON S LECIVA</t>
  </si>
  <si>
    <t>UNG 30GM</t>
  </si>
  <si>
    <t>104178</t>
  </si>
  <si>
    <t>4178</t>
  </si>
  <si>
    <t>TRIAMCINOLON E LECIVA</t>
  </si>
  <si>
    <t>UNG 1X20GM</t>
  </si>
  <si>
    <t>119372</t>
  </si>
  <si>
    <t>19372</t>
  </si>
  <si>
    <t>OFTAQUIX 5MG/ML OČNÍ KAPKY</t>
  </si>
  <si>
    <t>OPH GTT SOL 5X5MG</t>
  </si>
  <si>
    <t>129188</t>
  </si>
  <si>
    <t>29188</t>
  </si>
  <si>
    <t>EXELON 9,5 MG/24H</t>
  </si>
  <si>
    <t>DRM EMP TDR 30X18MG</t>
  </si>
  <si>
    <t>145241</t>
  </si>
  <si>
    <t>45241</t>
  </si>
  <si>
    <t>ISICOM 100 MG</t>
  </si>
  <si>
    <t>POR TBL NOB 100X125MG</t>
  </si>
  <si>
    <t>146444</t>
  </si>
  <si>
    <t>46444</t>
  </si>
  <si>
    <t>TRITTICO AC 150</t>
  </si>
  <si>
    <t>TBL RET 60X150MG</t>
  </si>
  <si>
    <t>146754</t>
  </si>
  <si>
    <t>46754</t>
  </si>
  <si>
    <t>VEROSPIRON 100MG</t>
  </si>
  <si>
    <t>CPS 30X100MG</t>
  </si>
  <si>
    <t>147271</t>
  </si>
  <si>
    <t>47271</t>
  </si>
  <si>
    <t>MOTILIUM</t>
  </si>
  <si>
    <t>159714</t>
  </si>
  <si>
    <t>59714</t>
  </si>
  <si>
    <t>BEPANTHEN PLUS</t>
  </si>
  <si>
    <t>CRM 1X30GM</t>
  </si>
  <si>
    <t>169755</t>
  </si>
  <si>
    <t>69755</t>
  </si>
  <si>
    <t>ARDEANUTRISOL G 40</t>
  </si>
  <si>
    <t>INF 1X80ML</t>
  </si>
  <si>
    <t>185350</t>
  </si>
  <si>
    <t>85350</t>
  </si>
  <si>
    <t>ADVANTAN KRÉM</t>
  </si>
  <si>
    <t>DRM CRM 1X15GM</t>
  </si>
  <si>
    <t>199466</t>
  </si>
  <si>
    <t>BURONIL 25 MG</t>
  </si>
  <si>
    <t>POR TBL OBD 50X25MG</t>
  </si>
  <si>
    <t>850308</t>
  </si>
  <si>
    <t>130719</t>
  </si>
  <si>
    <t>Espumisan kapky 100mg/ml por. gtt.30ml</t>
  </si>
  <si>
    <t>900518</t>
  </si>
  <si>
    <t>KL UNG.LENIENS, 500G</t>
  </si>
  <si>
    <t>920356</t>
  </si>
  <si>
    <t>KL SOL.BORGLYCEROLI  3% 100 G</t>
  </si>
  <si>
    <t>131385</t>
  </si>
  <si>
    <t>31385</t>
  </si>
  <si>
    <t>TBL 30X12.5MG</t>
  </si>
  <si>
    <t>900496</t>
  </si>
  <si>
    <t>KL OLIVAE OLEUM 20G</t>
  </si>
  <si>
    <t>112023</t>
  </si>
  <si>
    <t>12023</t>
  </si>
  <si>
    <t>VIGANTOL</t>
  </si>
  <si>
    <t>POR GTT SOL 1x10ML</t>
  </si>
  <si>
    <t>116444</t>
  </si>
  <si>
    <t>16444</t>
  </si>
  <si>
    <t>TEGRETOL CR 200</t>
  </si>
  <si>
    <t>TBL RET 50X200MG</t>
  </si>
  <si>
    <t>117996</t>
  </si>
  <si>
    <t>17996</t>
  </si>
  <si>
    <t>KINEDRYL</t>
  </si>
  <si>
    <t>TBL 10</t>
  </si>
  <si>
    <t>140275</t>
  </si>
  <si>
    <t>40275</t>
  </si>
  <si>
    <t>BACLOFEN</t>
  </si>
  <si>
    <t>TBL 50X25MG</t>
  </si>
  <si>
    <t>147515</t>
  </si>
  <si>
    <t>47515</t>
  </si>
  <si>
    <t>CTB 60</t>
  </si>
  <si>
    <t>162322</t>
  </si>
  <si>
    <t>62322</t>
  </si>
  <si>
    <t>MAXI-KALZ 500</t>
  </si>
  <si>
    <t>TBL EFF 20X500MG</t>
  </si>
  <si>
    <t>188900</t>
  </si>
  <si>
    <t>88900</t>
  </si>
  <si>
    <t>POR GTT SOL 1X25ML</t>
  </si>
  <si>
    <t>191032</t>
  </si>
  <si>
    <t>91032</t>
  </si>
  <si>
    <t>SECATOXIN /R/ FORTE</t>
  </si>
  <si>
    <t>GTT 25ML 25MG/10ML</t>
  </si>
  <si>
    <t>394072</t>
  </si>
  <si>
    <t>KL KAPSLE</t>
  </si>
  <si>
    <t>849382</t>
  </si>
  <si>
    <t>119697</t>
  </si>
  <si>
    <t>COLCHICUM-DISPERT</t>
  </si>
  <si>
    <t>POR TBL OBD 20X500RG</t>
  </si>
  <si>
    <t>900071</t>
  </si>
  <si>
    <t>KL TBL MAGN.LACT 0,5G+B6 0,02G, 100TBL</t>
  </si>
  <si>
    <t>900881</t>
  </si>
  <si>
    <t>KL BALS.VISNEVSKI 100G</t>
  </si>
  <si>
    <t>921184</t>
  </si>
  <si>
    <t>KL UNGUENTUM</t>
  </si>
  <si>
    <t>921533</t>
  </si>
  <si>
    <t>KL UNG.ELOCOM 15G,LENIENS AD 100G</t>
  </si>
  <si>
    <t>98901</t>
  </si>
  <si>
    <t>GLUKÓZA 5% VIAFLO</t>
  </si>
  <si>
    <t>INF SOL 20X500ML</t>
  </si>
  <si>
    <t>101807</t>
  </si>
  <si>
    <t>40538</t>
  </si>
  <si>
    <t>DICYNONE</t>
  </si>
  <si>
    <t>TBL 30x 500 mg</t>
  </si>
  <si>
    <t>114808</t>
  </si>
  <si>
    <t>14808</t>
  </si>
  <si>
    <t>COAXIL</t>
  </si>
  <si>
    <t>TBL OBD 90X12.5MG</t>
  </si>
  <si>
    <t>128223</t>
  </si>
  <si>
    <t>28223</t>
  </si>
  <si>
    <t>LYRICA 150 MG</t>
  </si>
  <si>
    <t>POR CPSDUR 56X150MG</t>
  </si>
  <si>
    <t>141669</t>
  </si>
  <si>
    <t>41669</t>
  </si>
  <si>
    <t>ALENDRONATE-TEVA 70 MG</t>
  </si>
  <si>
    <t>POR TBL NOB 4X70MG</t>
  </si>
  <si>
    <t>177047</t>
  </si>
  <si>
    <t>77047</t>
  </si>
  <si>
    <t>PROTHIADEN 75</t>
  </si>
  <si>
    <t>TBL OBD 30X75MG</t>
  </si>
  <si>
    <t>192254</t>
  </si>
  <si>
    <t>92254</t>
  </si>
  <si>
    <t>MICTONORM</t>
  </si>
  <si>
    <t>DRG 30X15MG</t>
  </si>
  <si>
    <t>847727</t>
  </si>
  <si>
    <t>500717</t>
  </si>
  <si>
    <t>XARELTO 10 MG</t>
  </si>
  <si>
    <t>POR TBL FLM 10X10MG</t>
  </si>
  <si>
    <t>921547</t>
  </si>
  <si>
    <t>KL UNG.ELOCOM 45G,LENIENS AD 300G</t>
  </si>
  <si>
    <t>930127</t>
  </si>
  <si>
    <t>KL CHLADIVE MAZANI 800 g FAGRON</t>
  </si>
  <si>
    <t>140274</t>
  </si>
  <si>
    <t>40274</t>
  </si>
  <si>
    <t>TBL 50X10MG</t>
  </si>
  <si>
    <t>921394</t>
  </si>
  <si>
    <t>KL SUPP.BISACODYLI 0,01G  50KS</t>
  </si>
  <si>
    <t>141824</t>
  </si>
  <si>
    <t>41824</t>
  </si>
  <si>
    <t>DHC CONTINUS 60 MG</t>
  </si>
  <si>
    <t>PORTBLRET60X60MG B</t>
  </si>
  <si>
    <t>920154</t>
  </si>
  <si>
    <t>DZ PRONTODERM PENA 200ml</t>
  </si>
  <si>
    <t>116306</t>
  </si>
  <si>
    <t>16306</t>
  </si>
  <si>
    <t>MIFLONID 400</t>
  </si>
  <si>
    <t>INH PLV CPS60X400RG</t>
  </si>
  <si>
    <t>100584</t>
  </si>
  <si>
    <t>584</t>
  </si>
  <si>
    <t>PYRIDOXIN LECIVA</t>
  </si>
  <si>
    <t>INJ 5X1ML 50MG</t>
  </si>
  <si>
    <t>121698</t>
  </si>
  <si>
    <t>21698</t>
  </si>
  <si>
    <t>DEXAMETHASONE WZF POLFA</t>
  </si>
  <si>
    <t>OPHGTTSUS1X5ML0.1%</t>
  </si>
  <si>
    <t>920270</t>
  </si>
  <si>
    <t>KL PERSTERIL 10% 100 G</t>
  </si>
  <si>
    <t>131345</t>
  </si>
  <si>
    <t>31345</t>
  </si>
  <si>
    <t>PK-MERZ INFUSION</t>
  </si>
  <si>
    <t>INF 10X500ML</t>
  </si>
  <si>
    <t>846745</t>
  </si>
  <si>
    <t>Hyal- Drop multi oční kapky</t>
  </si>
  <si>
    <t>850305</t>
  </si>
  <si>
    <t>Biopron9 tob.120</t>
  </si>
  <si>
    <t>169417</t>
  </si>
  <si>
    <t>69417</t>
  </si>
  <si>
    <t>DIAZEPAM DESITIN RECTAL TUBE</t>
  </si>
  <si>
    <t>ENM 5X2.5ML/5MG</t>
  </si>
  <si>
    <t>395164</t>
  </si>
  <si>
    <t>Hylo-Comod gtt. 2 x10 ml</t>
  </si>
  <si>
    <t>921135</t>
  </si>
  <si>
    <t>KL UNG.ICHT.2G,CaCO3 10G,ZnO 6G,VAS.LEN. AA AD</t>
  </si>
  <si>
    <t>100G, 2% ichtamolu</t>
  </si>
  <si>
    <t>845827</t>
  </si>
  <si>
    <t>Recugel oční gel 10g</t>
  </si>
  <si>
    <t>921117</t>
  </si>
  <si>
    <t>KL ONDREJOVA MAST, 50G</t>
  </si>
  <si>
    <t>183741</t>
  </si>
  <si>
    <t>83741</t>
  </si>
  <si>
    <t>GLUCAGEN 1MG HYPOKIT</t>
  </si>
  <si>
    <t>INJ SIC 1MG+STRIK.</t>
  </si>
  <si>
    <t>114938</t>
  </si>
  <si>
    <t>14938</t>
  </si>
  <si>
    <t>ROCALTROL 0.50 MCG</t>
  </si>
  <si>
    <t>POR CPSMOL30X0.50RG</t>
  </si>
  <si>
    <t>112895</t>
  </si>
  <si>
    <t>12895</t>
  </si>
  <si>
    <t>POR GRA SOL30SÁČKŮ</t>
  </si>
  <si>
    <t>849009</t>
  </si>
  <si>
    <t>162304</t>
  </si>
  <si>
    <t>TIMO-COMOD 0,5%</t>
  </si>
  <si>
    <t>OPH GTT SOL 1X10ML</t>
  </si>
  <si>
    <t>99884</t>
  </si>
  <si>
    <t>CINARIZIN LEK 75 MG</t>
  </si>
  <si>
    <t>POR TBL NOB 50X75MG</t>
  </si>
  <si>
    <t>19117</t>
  </si>
  <si>
    <t>FOSINOPRIL-TEVA 20 MG</t>
  </si>
  <si>
    <t>POR TBL NOB 30X20MG</t>
  </si>
  <si>
    <t>138541</t>
  </si>
  <si>
    <t>TARGIN 20/10 MG TABLETY S PRODLOUŽENÝM UVOLŇOVÁNÍM</t>
  </si>
  <si>
    <t>POR TBL PRO 60X20/10MG</t>
  </si>
  <si>
    <t>168903</t>
  </si>
  <si>
    <t>XARELTO 20 MG</t>
  </si>
  <si>
    <t>POR TBL FLM 28X20MG</t>
  </si>
  <si>
    <t>849055</t>
  </si>
  <si>
    <t>125314</t>
  </si>
  <si>
    <t>136089</t>
  </si>
  <si>
    <t>QUETIAPIN TEVA 25 MG POTAHOVANÉ TABLETY</t>
  </si>
  <si>
    <t>POR TBL FLM 30X25MG</t>
  </si>
  <si>
    <t>500530</t>
  </si>
  <si>
    <t>KL UNG.ELOCOM 45G,LENIENS AD 500G</t>
  </si>
  <si>
    <t>131036</t>
  </si>
  <si>
    <t>31036</t>
  </si>
  <si>
    <t>JUMEX</t>
  </si>
  <si>
    <t>TBL 50X5MG</t>
  </si>
  <si>
    <t>116033</t>
  </si>
  <si>
    <t>16033</t>
  </si>
  <si>
    <t>LEPONEX 25 MG</t>
  </si>
  <si>
    <t>132738</t>
  </si>
  <si>
    <t>32738</t>
  </si>
  <si>
    <t>FLUZAK</t>
  </si>
  <si>
    <t>POR CPS DUR 30X20MG</t>
  </si>
  <si>
    <t>136107</t>
  </si>
  <si>
    <t>QUETIAPIN TEVA 200 MG POTAHOVANÉ TABLETY</t>
  </si>
  <si>
    <t>POR TBL FLM 60X200MG</t>
  </si>
  <si>
    <t>192216</t>
  </si>
  <si>
    <t>DIPROSONE</t>
  </si>
  <si>
    <t>930247</t>
  </si>
  <si>
    <t>KL ALUMIN.ACETOTAR.CREMOR 500g</t>
  </si>
  <si>
    <t>930248</t>
  </si>
  <si>
    <t>KL ONDREJ. MAST FAGRON 500 g</t>
  </si>
  <si>
    <t>930258</t>
  </si>
  <si>
    <t>KL DETSKA MAST FAGRON 500g</t>
  </si>
  <si>
    <t>988011</t>
  </si>
  <si>
    <t>HemaGel PROCTO čípky 5ks</t>
  </si>
  <si>
    <t>107812</t>
  </si>
  <si>
    <t>BRUFEN 400</t>
  </si>
  <si>
    <t>282667</t>
  </si>
  <si>
    <t>82667</t>
  </si>
  <si>
    <t>DEBRIECASAN ROZTOK 500 ML</t>
  </si>
  <si>
    <t>ROZPRAŠOVAČ  KAT.ČÍSLO  0210</t>
  </si>
  <si>
    <t>199011</t>
  </si>
  <si>
    <t>SENNA LIST LEROS</t>
  </si>
  <si>
    <t>POR SPC 20X1GM(SÁČKY)</t>
  </si>
  <si>
    <t>157871</t>
  </si>
  <si>
    <t>PARACETAMOL KABI 10 MG/ML</t>
  </si>
  <si>
    <t>INF SOL 10X50ML/500MG</t>
  </si>
  <si>
    <t>198190</t>
  </si>
  <si>
    <t>98190</t>
  </si>
  <si>
    <t>CYTEAL</t>
  </si>
  <si>
    <t>LIQ 1X250ML</t>
  </si>
  <si>
    <t>158892</t>
  </si>
  <si>
    <t>58892</t>
  </si>
  <si>
    <t>XALATAN</t>
  </si>
  <si>
    <t>GTT OPH 3X2.5ML</t>
  </si>
  <si>
    <t>158893</t>
  </si>
  <si>
    <t>58893</t>
  </si>
  <si>
    <t>GTT OPH 1X2.5ML</t>
  </si>
  <si>
    <t>842703</t>
  </si>
  <si>
    <t>Hypromeloza -P 10ml</t>
  </si>
  <si>
    <t>176954</t>
  </si>
  <si>
    <t>ALGIFEN NEO</t>
  </si>
  <si>
    <t>161158</t>
  </si>
  <si>
    <t>61158</t>
  </si>
  <si>
    <t>JODID 100</t>
  </si>
  <si>
    <t>TBL 100</t>
  </si>
  <si>
    <t>394153</t>
  </si>
  <si>
    <t>Calcium pantotenicum mast 30g Generica</t>
  </si>
  <si>
    <t>202701</t>
  </si>
  <si>
    <t>AESCIN-TEVA</t>
  </si>
  <si>
    <t>POR TBL ENT 90X20MG</t>
  </si>
  <si>
    <t>200305</t>
  </si>
  <si>
    <t>KREON 10 000</t>
  </si>
  <si>
    <t>POR CPS ETD 50</t>
  </si>
  <si>
    <t>198054</t>
  </si>
  <si>
    <t>SANVAL 10 MG</t>
  </si>
  <si>
    <t>POR TBL FLM 20X10MG</t>
  </si>
  <si>
    <t>202789</t>
  </si>
  <si>
    <t>VERAL 1% GEL</t>
  </si>
  <si>
    <t>DRM GEL 1X50GM II</t>
  </si>
  <si>
    <t>198058</t>
  </si>
  <si>
    <t>POR TBL FLM 100X10MG</t>
  </si>
  <si>
    <t>202924</t>
  </si>
  <si>
    <t>POR TBL FLM 10X250MG</t>
  </si>
  <si>
    <t>125251</t>
  </si>
  <si>
    <t>25251</t>
  </si>
  <si>
    <t>POR TBL NOB 20X5MG</t>
  </si>
  <si>
    <t>500829</t>
  </si>
  <si>
    <t>KL UNG.SEPT0,2gDEX 0,025gPROPYLENGL2,5gAMB.AD 100G</t>
  </si>
  <si>
    <t>100G</t>
  </si>
  <si>
    <t>197782</t>
  </si>
  <si>
    <t>URIZIA 6 MG/0,4 MG TABLETY S ŘÍZENÝM UVOLŇOVÁNÍM</t>
  </si>
  <si>
    <t>POR TBL FRT 30X6MG/0.4MG</t>
  </si>
  <si>
    <t>203055</t>
  </si>
  <si>
    <t>EPLERENON SANDOZ 50 MG</t>
  </si>
  <si>
    <t>POR TBL FLM 30X50MG</t>
  </si>
  <si>
    <t>202790</t>
  </si>
  <si>
    <t>DRM GEL 1X100GM II</t>
  </si>
  <si>
    <t>179333</t>
  </si>
  <si>
    <t>DORETA 75 MG/650 MG</t>
  </si>
  <si>
    <t>190958</t>
  </si>
  <si>
    <t>TRIPLIXAM 5 MG/1,25 MG/5 MG</t>
  </si>
  <si>
    <t>202821</t>
  </si>
  <si>
    <t>STOPTUSSIN SIRUP</t>
  </si>
  <si>
    <t>POR SIR 1X100ML + PIP</t>
  </si>
  <si>
    <t>191877</t>
  </si>
  <si>
    <t>INDAPAMID PMCS 2,5 MG</t>
  </si>
  <si>
    <t>POR TBL NOB 30X2.5MG</t>
  </si>
  <si>
    <t>988837</t>
  </si>
  <si>
    <t>Calcium pantothenicum krém Generica  30g</t>
  </si>
  <si>
    <t>500458</t>
  </si>
  <si>
    <t>B-komplex forte 100tbl. Zentiva</t>
  </si>
  <si>
    <t>202998</t>
  </si>
  <si>
    <t>ADVANTAN MLÉKO</t>
  </si>
  <si>
    <t>DRM EML 20GM</t>
  </si>
  <si>
    <t>124903</t>
  </si>
  <si>
    <t>SPASMED 30 MG</t>
  </si>
  <si>
    <t>POR TBL FLM 50X30MG</t>
  </si>
  <si>
    <t>990410</t>
  </si>
  <si>
    <t>196974</t>
  </si>
  <si>
    <t>CILOSTAZOL STADA 100 MG TABLETY</t>
  </si>
  <si>
    <t>POR TBL NOB 28X100MG</t>
  </si>
  <si>
    <t>203170</t>
  </si>
  <si>
    <t>GOPTEN 0,5 MG</t>
  </si>
  <si>
    <t>POR CPS DUR 28X0.5MG</t>
  </si>
  <si>
    <t>116032</t>
  </si>
  <si>
    <t>16032</t>
  </si>
  <si>
    <t>VOLTAREN RAPID 50 MG</t>
  </si>
  <si>
    <t>DRG 10X50MG</t>
  </si>
  <si>
    <t>188848</t>
  </si>
  <si>
    <t>STACYL 100 MG ENTEROSOLVENTNÍ TABLETY</t>
  </si>
  <si>
    <t>POR TBL ENT 60X100MG I</t>
  </si>
  <si>
    <t>215172</t>
  </si>
  <si>
    <t>KREON 25 000</t>
  </si>
  <si>
    <t>214421</t>
  </si>
  <si>
    <t>ALVESCO 160 INHALER</t>
  </si>
  <si>
    <t>INH SOL PSS 60X160RG</t>
  </si>
  <si>
    <t>215476</t>
  </si>
  <si>
    <t>EBRANTIL 30 RETARD</t>
  </si>
  <si>
    <t>POR CPS PRO 50X30MG</t>
  </si>
  <si>
    <t>214904</t>
  </si>
  <si>
    <t>EUPHYLLIN CR N 200</t>
  </si>
  <si>
    <t>POR CPS PRO 50X200MG</t>
  </si>
  <si>
    <t>990723</t>
  </si>
  <si>
    <t>Indulona Original 85ml</t>
  </si>
  <si>
    <t>203954</t>
  </si>
  <si>
    <t>BISEPTOL 480</t>
  </si>
  <si>
    <t>POR TBL NOB 28X480MG</t>
  </si>
  <si>
    <t>214745</t>
  </si>
  <si>
    <t>THIOGAMMA TURBO SET 600 MG</t>
  </si>
  <si>
    <t>INJ SOL 10X50ML</t>
  </si>
  <si>
    <t>214615</t>
  </si>
  <si>
    <t>TENOLOC 200</t>
  </si>
  <si>
    <t>POR TBL FLM 30X200MG</t>
  </si>
  <si>
    <t>210402</t>
  </si>
  <si>
    <t>TOUJEO 300 JEDNOTEK/ML</t>
  </si>
  <si>
    <t>SDR INJ SOL 3X1.5ML</t>
  </si>
  <si>
    <t>189677</t>
  </si>
  <si>
    <t>TEZEO HCT 40 MG/12,5 MG</t>
  </si>
  <si>
    <t>162083</t>
  </si>
  <si>
    <t>ENTEROL</t>
  </si>
  <si>
    <t>POR CPS DUR 50X250MG</t>
  </si>
  <si>
    <t>501542</t>
  </si>
  <si>
    <t>KL CPS NITROFURANTOIN 100MG</t>
  </si>
  <si>
    <t>50 CPS</t>
  </si>
  <si>
    <t>115318</t>
  </si>
  <si>
    <t>HELICID 20 ZENTIVA</t>
  </si>
  <si>
    <t>POR CPS ETD 90X20MG</t>
  </si>
  <si>
    <t>138847</t>
  </si>
  <si>
    <t>POR TBL FLM 9X10</t>
  </si>
  <si>
    <t>990947</t>
  </si>
  <si>
    <t>Klysma salinické 10x135ml</t>
  </si>
  <si>
    <t>197864</t>
  </si>
  <si>
    <t>97864</t>
  </si>
  <si>
    <t>CPS 50X250MG</t>
  </si>
  <si>
    <t>214598</t>
  </si>
  <si>
    <t>990977</t>
  </si>
  <si>
    <t>VitA-POS oční mast 5g</t>
  </si>
  <si>
    <t>215168</t>
  </si>
  <si>
    <t>127243</t>
  </si>
  <si>
    <t>27243</t>
  </si>
  <si>
    <t>RAPAMUNE 2 MG</t>
  </si>
  <si>
    <t>POR TBL OBD 30X2MG</t>
  </si>
  <si>
    <t>132577</t>
  </si>
  <si>
    <t>216199</t>
  </si>
  <si>
    <t>KLACID 500</t>
  </si>
  <si>
    <t>POR TBL FLM 14X500MG</t>
  </si>
  <si>
    <t>930586</t>
  </si>
  <si>
    <t>23988</t>
  </si>
  <si>
    <t>DZ OCTENISEPT 500 ml</t>
  </si>
  <si>
    <t>132638</t>
  </si>
  <si>
    <t>VASOCARDIN 50</t>
  </si>
  <si>
    <t>POR TBL NOB 50X50MG</t>
  </si>
  <si>
    <t>111110</t>
  </si>
  <si>
    <t>11110</t>
  </si>
  <si>
    <t>OXYCONTIN 40 MG</t>
  </si>
  <si>
    <t>POR TBL PRO 60X40MG</t>
  </si>
  <si>
    <t>215606</t>
  </si>
  <si>
    <t>185724</t>
  </si>
  <si>
    <t>AFONILUM SR 125 MG</t>
  </si>
  <si>
    <t>POR CPS PRO 50X125MG</t>
  </si>
  <si>
    <t>P</t>
  </si>
  <si>
    <t>56972</t>
  </si>
  <si>
    <t>TRITACE 1,25 MG</t>
  </si>
  <si>
    <t>POR TBL NOB 20X1.25MG</t>
  </si>
  <si>
    <t>56976</t>
  </si>
  <si>
    <t>TRITACE 2,5 MG</t>
  </si>
  <si>
    <t>POR TBL NOB 20X2.5MG</t>
  </si>
  <si>
    <t>105496</t>
  </si>
  <si>
    <t>5496</t>
  </si>
  <si>
    <t>ZODAC</t>
  </si>
  <si>
    <t>TBL OBD 60X10MG</t>
  </si>
  <si>
    <t>110252</t>
  </si>
  <si>
    <t>10252</t>
  </si>
  <si>
    <t>CAVINTON FORTE</t>
  </si>
  <si>
    <t>POR TBL NOB 30X10MG</t>
  </si>
  <si>
    <t>112892</t>
  </si>
  <si>
    <t>12892</t>
  </si>
  <si>
    <t>113603</t>
  </si>
  <si>
    <t>13603</t>
  </si>
  <si>
    <t>LODOZ 5 MG</t>
  </si>
  <si>
    <t>113768</t>
  </si>
  <si>
    <t>13768</t>
  </si>
  <si>
    <t>CORDARONE</t>
  </si>
  <si>
    <t>POR TBL NOB60X200MG</t>
  </si>
  <si>
    <t>130560</t>
  </si>
  <si>
    <t>30560</t>
  </si>
  <si>
    <t>CADUET 10MG/10MG</t>
  </si>
  <si>
    <t>132063</t>
  </si>
  <si>
    <t>32063</t>
  </si>
  <si>
    <t>FRAXIPARINE</t>
  </si>
  <si>
    <t>INJ SOL 10X0.8ML</t>
  </si>
  <si>
    <t>132086</t>
  </si>
  <si>
    <t>32086</t>
  </si>
  <si>
    <t>TRALGIT</t>
  </si>
  <si>
    <t>POR CPS DUR 20X50MG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</si>
  <si>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</si>
  <si>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</si>
  <si>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</si>
  <si>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</si>
  <si>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</si>
  <si>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</si>
  <si>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</si>
  <si>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</si>
  <si>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140368</t>
  </si>
  <si>
    <t>40368</t>
  </si>
  <si>
    <t>MEDROL 4 MG</t>
  </si>
  <si>
    <t>POR TBL NOB30X4MG-L</t>
  </si>
  <si>
    <t>142547</t>
  </si>
  <si>
    <t>42547</t>
  </si>
  <si>
    <t>LACTULOSE AL SIRUP</t>
  </si>
  <si>
    <t>POR SIR 1X500ML</t>
  </si>
  <si>
    <t>147740</t>
  </si>
  <si>
    <t>47740</t>
  </si>
  <si>
    <t>RIVOCOR 5</t>
  </si>
  <si>
    <t>147741</t>
  </si>
  <si>
    <t>47741</t>
  </si>
  <si>
    <t>RIVOCOR 10</t>
  </si>
  <si>
    <t>149910</t>
  </si>
  <si>
    <t>49910</t>
  </si>
  <si>
    <t>LOKREN 20 MG</t>
  </si>
  <si>
    <t>POR TBL FLM 98X20MG</t>
  </si>
  <si>
    <t>156503</t>
  </si>
  <si>
    <t>56503</t>
  </si>
  <si>
    <t>SIOFOR 500</t>
  </si>
  <si>
    <t>TBL OBD 60X500MG</t>
  </si>
  <si>
    <t>156504</t>
  </si>
  <si>
    <t>56504</t>
  </si>
  <si>
    <t>SIOFOR 850</t>
  </si>
  <si>
    <t>TBL OBD 60X850MG</t>
  </si>
  <si>
    <t>156981</t>
  </si>
  <si>
    <t>56981</t>
  </si>
  <si>
    <t>TRITACE 5</t>
  </si>
  <si>
    <t>TBL 30X5MG</t>
  </si>
  <si>
    <t>157396</t>
  </si>
  <si>
    <t>57396</t>
  </si>
  <si>
    <t>ACC LONG</t>
  </si>
  <si>
    <t>TBL EFF 20X600MG</t>
  </si>
  <si>
    <t>158271</t>
  </si>
  <si>
    <t>58271</t>
  </si>
  <si>
    <t>LIPANTHYL 267 M</t>
  </si>
  <si>
    <t>POR CPS DUR 30X267MG</t>
  </si>
  <si>
    <t>159671</t>
  </si>
  <si>
    <t>59671</t>
  </si>
  <si>
    <t>TRALGIT SR 100</t>
  </si>
  <si>
    <t>POR TBL RET10X100MG</t>
  </si>
  <si>
    <t>159672</t>
  </si>
  <si>
    <t>59672</t>
  </si>
  <si>
    <t>POR TBL RET30X100MG</t>
  </si>
  <si>
    <t>159673</t>
  </si>
  <si>
    <t>59673</t>
  </si>
  <si>
    <t>POR TBL RET50X100MG</t>
  </si>
  <si>
    <t>159808</t>
  </si>
  <si>
    <t>59808</t>
  </si>
  <si>
    <t>FRAXIPARINE FORTE</t>
  </si>
  <si>
    <t>INJ 10X0.8ML/15.2KU</t>
  </si>
  <si>
    <t>164788</t>
  </si>
  <si>
    <t>64788</t>
  </si>
  <si>
    <t>ACCUZIDE 20</t>
  </si>
  <si>
    <t>166030</t>
  </si>
  <si>
    <t>66030</t>
  </si>
  <si>
    <t>166759</t>
  </si>
  <si>
    <t>KINITO 50 MG, POTAHOVANÉ TABLETY</t>
  </si>
  <si>
    <t>POR TBL FLM 40X50MG</t>
  </si>
  <si>
    <t>176690</t>
  </si>
  <si>
    <t>BETAHISTIN ACTAVIS 24 MG</t>
  </si>
  <si>
    <t>POR TBL NOB 60X24MG</t>
  </si>
  <si>
    <t>176708</t>
  </si>
  <si>
    <t>76708</t>
  </si>
  <si>
    <t>ACCUZIDE</t>
  </si>
  <si>
    <t>184398</t>
  </si>
  <si>
    <t>84398</t>
  </si>
  <si>
    <t>NEURONTIN 100MG</t>
  </si>
  <si>
    <t>CPS 100X100MG</t>
  </si>
  <si>
    <t>184399</t>
  </si>
  <si>
    <t>84399</t>
  </si>
  <si>
    <t>NEURONTIN 300MG</t>
  </si>
  <si>
    <t>CPS 50X300MG</t>
  </si>
  <si>
    <t>184400</t>
  </si>
  <si>
    <t>84400</t>
  </si>
  <si>
    <t>NEURONTIN 300 MG</t>
  </si>
  <si>
    <t>POR CPS DUR 100X300MG</t>
  </si>
  <si>
    <t>190957</t>
  </si>
  <si>
    <t>90957</t>
  </si>
  <si>
    <t>XANAX</t>
  </si>
  <si>
    <t>TBL 30X0.25MG</t>
  </si>
  <si>
    <t>192340</t>
  </si>
  <si>
    <t>WARFARIN PMCS 2 MG</t>
  </si>
  <si>
    <t>POR TBL NOB 100X2MG</t>
  </si>
  <si>
    <t>193013</t>
  </si>
  <si>
    <t>93013</t>
  </si>
  <si>
    <t>SORTIS 10MG</t>
  </si>
  <si>
    <t>193016</t>
  </si>
  <si>
    <t>93016</t>
  </si>
  <si>
    <t>SORTIS 20MG</t>
  </si>
  <si>
    <t>TBL OBD 30X20MG</t>
  </si>
  <si>
    <t>193018</t>
  </si>
  <si>
    <t>93018</t>
  </si>
  <si>
    <t>SORTIS 20 MG</t>
  </si>
  <si>
    <t>POR TBL FLM100X20MG</t>
  </si>
  <si>
    <t>196977</t>
  </si>
  <si>
    <t>96977</t>
  </si>
  <si>
    <t>844410</t>
  </si>
  <si>
    <t>106344</t>
  </si>
  <si>
    <t>LANZUL 15 MG</t>
  </si>
  <si>
    <t>POR CPS ETD 28X15MG</t>
  </si>
  <si>
    <t>844651</t>
  </si>
  <si>
    <t>101205</t>
  </si>
  <si>
    <t>PRESTARIUM NEO</t>
  </si>
  <si>
    <t>844738</t>
  </si>
  <si>
    <t>101227</t>
  </si>
  <si>
    <t>PRESTARIUM NEO FORTE</t>
  </si>
  <si>
    <t>845220</t>
  </si>
  <si>
    <t>101211</t>
  </si>
  <si>
    <t>POR TBL FLM 90X5MG</t>
  </si>
  <si>
    <t>846338</t>
  </si>
  <si>
    <t>122685</t>
  </si>
  <si>
    <t>PRESTARIUM NEO COMBI 5mg/1,25mg</t>
  </si>
  <si>
    <t>846446</t>
  </si>
  <si>
    <t>124343</t>
  </si>
  <si>
    <t>CEZERA 5 MG</t>
  </si>
  <si>
    <t>848765</t>
  </si>
  <si>
    <t>107938</t>
  </si>
  <si>
    <t>INJ SOL 6X3ML/150MG</t>
  </si>
  <si>
    <t>848907</t>
  </si>
  <si>
    <t>148072</t>
  </si>
  <si>
    <t>ROSUCARD 20 MG POTAHOVANÉ TABLETY</t>
  </si>
  <si>
    <t>POR TBL FLM 30X20MG</t>
  </si>
  <si>
    <t>849453</t>
  </si>
  <si>
    <t>163077</t>
  </si>
  <si>
    <t>AMARYL 2 MG</t>
  </si>
  <si>
    <t>849831</t>
  </si>
  <si>
    <t>162008</t>
  </si>
  <si>
    <t>PRESTARIUM NEO COMBI 10 MG/2,5 MG</t>
  </si>
  <si>
    <t>849990</t>
  </si>
  <si>
    <t>102596</t>
  </si>
  <si>
    <t>CARVESAN 6,25</t>
  </si>
  <si>
    <t>POR TBL NOB 30X6,25MG</t>
  </si>
  <si>
    <t>850124</t>
  </si>
  <si>
    <t>125082</t>
  </si>
  <si>
    <t>APO-SIMVA 20</t>
  </si>
  <si>
    <t>112891</t>
  </si>
  <si>
    <t>12891</t>
  </si>
  <si>
    <t>TBL 15X100MG</t>
  </si>
  <si>
    <t>116923</t>
  </si>
  <si>
    <t>16923</t>
  </si>
  <si>
    <t>MOXOSTAD 0.3 MG</t>
  </si>
  <si>
    <t>POR TBL FLM30X0.3MG</t>
  </si>
  <si>
    <t>117425</t>
  </si>
  <si>
    <t>17425</t>
  </si>
  <si>
    <t>CITALEC 10 ZENTIVA</t>
  </si>
  <si>
    <t>POR TBL FLM30X10MG</t>
  </si>
  <si>
    <t>131934</t>
  </si>
  <si>
    <t>31934</t>
  </si>
  <si>
    <t>VENTOLIN INHALER N</t>
  </si>
  <si>
    <t>INHSUSPSS200X100RG</t>
  </si>
  <si>
    <t>142755</t>
  </si>
  <si>
    <t>42755</t>
  </si>
  <si>
    <t>TRANSTEC 35 MCG/H</t>
  </si>
  <si>
    <t>DRM EMP TDR 5X20MG</t>
  </si>
  <si>
    <t>145215</t>
  </si>
  <si>
    <t>45215</t>
  </si>
  <si>
    <t>ZOXON 4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</si>
  <si>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</si>
  <si>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</si>
  <si>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</si>
  <si>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</si>
  <si>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</si>
  <si>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</si>
  <si>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</si>
  <si>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180050</t>
  </si>
  <si>
    <t>HELIDES 20 MG ENTEROSOLVENTNÍ TVRDÉ TOBOLKY</t>
  </si>
  <si>
    <t>POR CPS ETD 28X20MG</t>
  </si>
  <si>
    <t>192587</t>
  </si>
  <si>
    <t>92587</t>
  </si>
  <si>
    <t>DEPAKINE CHRONO 500MG(PULENE)</t>
  </si>
  <si>
    <t>TBL RET 30X500MG</t>
  </si>
  <si>
    <t>193019</t>
  </si>
  <si>
    <t>93019</t>
  </si>
  <si>
    <t>SORTIS 40MG</t>
  </si>
  <si>
    <t>TBL OBD 30X40MG</t>
  </si>
  <si>
    <t>193021</t>
  </si>
  <si>
    <t>93021</t>
  </si>
  <si>
    <t>SORTIS 40 MG</t>
  </si>
  <si>
    <t>POR TBL FLM100X40MG</t>
  </si>
  <si>
    <t>194113</t>
  </si>
  <si>
    <t>94113</t>
  </si>
  <si>
    <t>WARFARIN</t>
  </si>
  <si>
    <t>TBL 100X3MG</t>
  </si>
  <si>
    <t>844377</t>
  </si>
  <si>
    <t>BETAHISTIN ACTAVIS 16 MG</t>
  </si>
  <si>
    <t>POR TBL NOB 60X16MG</t>
  </si>
  <si>
    <t>844480</t>
  </si>
  <si>
    <t>114059</t>
  </si>
  <si>
    <t>LOZAP 12.5 ZENTIVA</t>
  </si>
  <si>
    <t>PORTBLFLM 30X12.5MG</t>
  </si>
  <si>
    <t>846340</t>
  </si>
  <si>
    <t>122690</t>
  </si>
  <si>
    <t>846824</t>
  </si>
  <si>
    <t>124087</t>
  </si>
  <si>
    <t>PRESTANCE 5 MG/5 MG</t>
  </si>
  <si>
    <t>846980</t>
  </si>
  <si>
    <t>124129</t>
  </si>
  <si>
    <t>PRESTANCE 10 MG/10 MG</t>
  </si>
  <si>
    <t>848947</t>
  </si>
  <si>
    <t>135928</t>
  </si>
  <si>
    <t>ESOPREX 10 MG</t>
  </si>
  <si>
    <t>849187</t>
  </si>
  <si>
    <t>111902</t>
  </si>
  <si>
    <t>NITRESAN 20 MG</t>
  </si>
  <si>
    <t>199600</t>
  </si>
  <si>
    <t>99600</t>
  </si>
  <si>
    <t>POR TBL FLM 90X10MG</t>
  </si>
  <si>
    <t>126486</t>
  </si>
  <si>
    <t>26486</t>
  </si>
  <si>
    <t>ACTRAPID PENFILL 100IU/ML</t>
  </si>
  <si>
    <t>INJ SOL 5X3ML</t>
  </si>
  <si>
    <t>132058</t>
  </si>
  <si>
    <t>32058</t>
  </si>
  <si>
    <t>INJ SOL 10X0.3ML</t>
  </si>
  <si>
    <t>153951</t>
  </si>
  <si>
    <t>53951</t>
  </si>
  <si>
    <t>ZOLOFT 100MG</t>
  </si>
  <si>
    <t>TBL OBD 28X100MG</t>
  </si>
  <si>
    <t>184262</t>
  </si>
  <si>
    <t>84262</t>
  </si>
  <si>
    <t>TRALGIT GTT.</t>
  </si>
  <si>
    <t>POR GTT SOL 1X96ML</t>
  </si>
  <si>
    <t>844306</t>
  </si>
  <si>
    <t>102674</t>
  </si>
  <si>
    <t>BETAHISTIN ACTAVIS 8 MG</t>
  </si>
  <si>
    <t>POR TBL NOB100X8MG</t>
  </si>
  <si>
    <t>146692</t>
  </si>
  <si>
    <t>46692</t>
  </si>
  <si>
    <t>EUTHYROX 75</t>
  </si>
  <si>
    <t>TBL 100X75RG</t>
  </si>
  <si>
    <t>147454</t>
  </si>
  <si>
    <t>EUTHYROX 88 MIKROGRAMŮ</t>
  </si>
  <si>
    <t>POR TBL NOB 100X88RG II</t>
  </si>
  <si>
    <t>190959</t>
  </si>
  <si>
    <t>90959</t>
  </si>
  <si>
    <t>TBL 30X0.5MG</t>
  </si>
  <si>
    <t>845219</t>
  </si>
  <si>
    <t>101233</t>
  </si>
  <si>
    <t>849767</t>
  </si>
  <si>
    <t>162012</t>
  </si>
  <si>
    <t>117431</t>
  </si>
  <si>
    <t>17431</t>
  </si>
  <si>
    <t>CITALEC 20 ZENTIVA</t>
  </si>
  <si>
    <t>POR TBL FLM30X20MG</t>
  </si>
  <si>
    <t>132083</t>
  </si>
  <si>
    <t>32083</t>
  </si>
  <si>
    <t>153950</t>
  </si>
  <si>
    <t>53950</t>
  </si>
  <si>
    <t>ZOLOFT 50MG</t>
  </si>
  <si>
    <t>TBL OBD 28X50MG</t>
  </si>
  <si>
    <t>845493</t>
  </si>
  <si>
    <t>105844</t>
  </si>
  <si>
    <t>MIRTAZAPIN ORION 15 MG</t>
  </si>
  <si>
    <t>POR TBL DIS 30X15MG</t>
  </si>
  <si>
    <t>166760</t>
  </si>
  <si>
    <t>POR TBL FLM 100X50MG</t>
  </si>
  <si>
    <t>846979</t>
  </si>
  <si>
    <t>124133</t>
  </si>
  <si>
    <t>POR TBL NOB 90</t>
  </si>
  <si>
    <t>117135</t>
  </si>
  <si>
    <t>17135</t>
  </si>
  <si>
    <t>LAMICTAL 25 MG</t>
  </si>
  <si>
    <t>POR TBL NOB 42X25MG</t>
  </si>
  <si>
    <t>175080</t>
  </si>
  <si>
    <t>DRETACEN 250 MG</t>
  </si>
  <si>
    <t>POR TBL FLM 50X250MG</t>
  </si>
  <si>
    <t>113601</t>
  </si>
  <si>
    <t>13601</t>
  </si>
  <si>
    <t>LODOZ 2,5 MG</t>
  </si>
  <si>
    <t>142758</t>
  </si>
  <si>
    <t>42758</t>
  </si>
  <si>
    <t>TRANSTEC 52.5 MCG/H</t>
  </si>
  <si>
    <t>DRM EMP TDR 5X30MG</t>
  </si>
  <si>
    <t>500566</t>
  </si>
  <si>
    <t>ZARZIO 30 MU/0,5 ML</t>
  </si>
  <si>
    <t>INJ+INF SOL 5X0.5ML</t>
  </si>
  <si>
    <t>175091</t>
  </si>
  <si>
    <t>DRETACEN 500 MG</t>
  </si>
  <si>
    <t>POR TBL FLM 100X500MG</t>
  </si>
  <si>
    <t>849578</t>
  </si>
  <si>
    <t>149480</t>
  </si>
  <si>
    <t>ZYLLT 75 MG</t>
  </si>
  <si>
    <t>POR TBL FLM 28X75MG</t>
  </si>
  <si>
    <t>26794</t>
  </si>
  <si>
    <t>NOVORAPID FLEXPEN 100 U/ML</t>
  </si>
  <si>
    <t>187425</t>
  </si>
  <si>
    <t>LETROX 50</t>
  </si>
  <si>
    <t>POR TBL NOB 100X50RG II</t>
  </si>
  <si>
    <t>184245</t>
  </si>
  <si>
    <t>LETROX 75</t>
  </si>
  <si>
    <t>POR TBL NOB 100X75MCG II</t>
  </si>
  <si>
    <t>191922</t>
  </si>
  <si>
    <t>SIOFOR 1000</t>
  </si>
  <si>
    <t>POR TBL FLM 60X1000MG</t>
  </si>
  <si>
    <t>846141</t>
  </si>
  <si>
    <t>107794</t>
  </si>
  <si>
    <t>POR TBL NOB 90X4MG</t>
  </si>
  <si>
    <t>169714</t>
  </si>
  <si>
    <t>LETROX 125</t>
  </si>
  <si>
    <t>POR TBL NOB 100X125MCG</t>
  </si>
  <si>
    <t>848935</t>
  </si>
  <si>
    <t>148070</t>
  </si>
  <si>
    <t>ROSUCARD 10 MG POTAHOVANÉ TABLETY</t>
  </si>
  <si>
    <t>203097</t>
  </si>
  <si>
    <t>AMOKSIKLAV 1 G</t>
  </si>
  <si>
    <t>POR TBL FLM 21X1GM</t>
  </si>
  <si>
    <t>149483</t>
  </si>
  <si>
    <t>POR TBL FLM 56X75MG</t>
  </si>
  <si>
    <t>213480</t>
  </si>
  <si>
    <t>INJ SOL 10X0.6ML</t>
  </si>
  <si>
    <t>213477</t>
  </si>
  <si>
    <t>FRAXIPARIN MULTI</t>
  </si>
  <si>
    <t>INJ 10X5ML/47.5KU</t>
  </si>
  <si>
    <t>213494</t>
  </si>
  <si>
    <t>INJ SOL 10X0.4ML</t>
  </si>
  <si>
    <t>168326</t>
  </si>
  <si>
    <t>ELIQUIS 2,5 MG</t>
  </si>
  <si>
    <t>POR TBL FLM 20X2.5MG</t>
  </si>
  <si>
    <t>214427</t>
  </si>
  <si>
    <t>CONTROLOC I.V.</t>
  </si>
  <si>
    <t>INJ PLV SOL 1X40MG</t>
  </si>
  <si>
    <t>213487</t>
  </si>
  <si>
    <t>213489</t>
  </si>
  <si>
    <t>176192</t>
  </si>
  <si>
    <t>REQUIP-MODUTAB 2 MG</t>
  </si>
  <si>
    <t>POR TBL PRO 84X2MG</t>
  </si>
  <si>
    <t>990810</t>
  </si>
  <si>
    <t>195939</t>
  </si>
  <si>
    <t>SERTRALIN APOTEX 50 MG POTAHOVANÉ TABLETY</t>
  </si>
  <si>
    <t>214435</t>
  </si>
  <si>
    <t>POR TBL ENT 100X20MG</t>
  </si>
  <si>
    <t>124135</t>
  </si>
  <si>
    <t>POR TBL NOB 120</t>
  </si>
  <si>
    <t>132799</t>
  </si>
  <si>
    <t>POR TBL NOB 90X10MG</t>
  </si>
  <si>
    <t>50113006</t>
  </si>
  <si>
    <t>33557</t>
  </si>
  <si>
    <t>NUTRILAC NATURAL-Objednávat po 6 ks!</t>
  </si>
  <si>
    <t>POR SOL 1X500ML</t>
  </si>
  <si>
    <t>33564</t>
  </si>
  <si>
    <t>NUTRILAC COFFEE S-Objednávat po 18ks!</t>
  </si>
  <si>
    <t>POR SOL 1X200ML</t>
  </si>
  <si>
    <t>33567</t>
  </si>
  <si>
    <t>NUTRILAC VANILKA S-Objednávat po 18ks!</t>
  </si>
  <si>
    <t>33561</t>
  </si>
  <si>
    <t>NUTRILAC NATURAL PLUS-Objednávat po 18ks!</t>
  </si>
  <si>
    <t>988740</t>
  </si>
  <si>
    <t>Nutrison Advanced Diason 1000ml</t>
  </si>
  <si>
    <t>991213</t>
  </si>
  <si>
    <t>NutrilaC Natural 1 000 ml-Objednávat po 8ks!!</t>
  </si>
  <si>
    <t>33900</t>
  </si>
  <si>
    <t>NUTRISEN VANILKA 200 ML-Objednávat po 18ks!</t>
  </si>
  <si>
    <t>33901</t>
  </si>
  <si>
    <t>NUTRISEN ČOKOLÁDA 200 ML-Objednávat po 18ks!</t>
  </si>
  <si>
    <t>133339</t>
  </si>
  <si>
    <t>33339</t>
  </si>
  <si>
    <t>DIASIP S PŘÍCHUTÍ JAHODOVOU</t>
  </si>
  <si>
    <t>133340</t>
  </si>
  <si>
    <t>33340</t>
  </si>
  <si>
    <t>DIASIP S PŘÍCHUTÍ VANILKOVOU</t>
  </si>
  <si>
    <t>133341</t>
  </si>
  <si>
    <t>33341</t>
  </si>
  <si>
    <t>CUBITAN S PŘÍCHUTÍ VANILKOVOU (SOL)</t>
  </si>
  <si>
    <t>133342</t>
  </si>
  <si>
    <t>33342</t>
  </si>
  <si>
    <t>CUBITAN S PŘÍCHUTÍ ČOKOLÁDOVOU (SOL)</t>
  </si>
  <si>
    <t>133343</t>
  </si>
  <si>
    <t>33343</t>
  </si>
  <si>
    <t>CUBITAN S PŘÍCHUTÍ JAHODOVOU (SOL)</t>
  </si>
  <si>
    <t>33531</t>
  </si>
  <si>
    <t>NUTRISON ENERGY MULTI FIBRE</t>
  </si>
  <si>
    <t>POR SOL 1X1000ML</t>
  </si>
  <si>
    <t>133146</t>
  </si>
  <si>
    <t>33530</t>
  </si>
  <si>
    <t>NUTRISON MULTI FIBRE</t>
  </si>
  <si>
    <t>POR SOL 1X1000ML-VA</t>
  </si>
  <si>
    <t>133220</t>
  </si>
  <si>
    <t>33220</t>
  </si>
  <si>
    <t>PROTIFAR</t>
  </si>
  <si>
    <t>POR PLV SOL 1X225GM</t>
  </si>
  <si>
    <t>33526</t>
  </si>
  <si>
    <t>NUTRISON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</si>
  <si>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</si>
  <si>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</si>
  <si>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</si>
  <si>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</si>
  <si>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</si>
  <si>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</si>
  <si>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</si>
  <si>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</si>
  <si>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</si>
  <si>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846763</t>
  </si>
  <si>
    <t>33419</t>
  </si>
  <si>
    <t>NUTRIDRINK COMPACT S PŘÍCHUTÍ BANÁNOVOU</t>
  </si>
  <si>
    <t>POR SOL 4X125ML</t>
  </si>
  <si>
    <t>846765</t>
  </si>
  <si>
    <t>33421</t>
  </si>
  <si>
    <t>NUTRIDRINK COMPACT S PŘÍCHUTÍ KÁVY</t>
  </si>
  <si>
    <t>846766</t>
  </si>
  <si>
    <t>33420</t>
  </si>
  <si>
    <t>NUTRIDRINK COMPACT S PŘÍCHUTÍ VANILKOVOU</t>
  </si>
  <si>
    <t>33677</t>
  </si>
  <si>
    <t>POR SOL 1X1500ML</t>
  </si>
  <si>
    <t>33833</t>
  </si>
  <si>
    <t>DIASIP S PŘÍCHUTÍ CAPPUCCINO</t>
  </si>
  <si>
    <t>POR SOL 4X200ML</t>
  </si>
  <si>
    <t>33848</t>
  </si>
  <si>
    <t>NUTRIDRINK S PŘÍCHUTÍ ČOKOLÁDOVOU</t>
  </si>
  <si>
    <t>33847</t>
  </si>
  <si>
    <t>NUTRIDRINK S PŘÍCHUTÍ VANILKOVOU</t>
  </si>
  <si>
    <t>33855</t>
  </si>
  <si>
    <t>NUTRIDRINK BALÍČEK 5+1</t>
  </si>
  <si>
    <t>POR SOL 6X200ML</t>
  </si>
  <si>
    <t>33850</t>
  </si>
  <si>
    <t>NUTRIDRINK PROTEIN S PŘÍCHUTÍ ČOKOLÁDOVOU</t>
  </si>
  <si>
    <t>33856</t>
  </si>
  <si>
    <t>NUTRIDRINK YOGHURT S PŘÍCHUTÍ MALINA</t>
  </si>
  <si>
    <t>33857</t>
  </si>
  <si>
    <t>NUTRIDRINK YOGHURT S PŘÍCHUTÍ VANILKA A CITRÓN</t>
  </si>
  <si>
    <t>50113013</t>
  </si>
  <si>
    <t>207116</t>
  </si>
  <si>
    <t>OFLOXIN INF</t>
  </si>
  <si>
    <t>INF SOL 10X100ML</t>
  </si>
  <si>
    <t>12191</t>
  </si>
  <si>
    <t>MEGAMOX 1 G</t>
  </si>
  <si>
    <t>POR TBL FLM 14</t>
  </si>
  <si>
    <t>102427</t>
  </si>
  <si>
    <t>2427</t>
  </si>
  <si>
    <t>ENTIZOL</t>
  </si>
  <si>
    <t>106264</t>
  </si>
  <si>
    <t>6264</t>
  </si>
  <si>
    <t>SUMETROLIM</t>
  </si>
  <si>
    <t>TBL 20X480MG</t>
  </si>
  <si>
    <t>117149</t>
  </si>
  <si>
    <t>17149</t>
  </si>
  <si>
    <t>UNASYN</t>
  </si>
  <si>
    <t>POR TBL FLM12X375MG</t>
  </si>
  <si>
    <t>120605</t>
  </si>
  <si>
    <t>20605</t>
  </si>
  <si>
    <t>COLOMYCIN INJEKCE 1000000 IU</t>
  </si>
  <si>
    <t>INJ PLV SOL 10X1MU</t>
  </si>
  <si>
    <t>147727</t>
  </si>
  <si>
    <t>47727</t>
  </si>
  <si>
    <t>ZINNAT 500 MG</t>
  </si>
  <si>
    <t>TBL OBD 10X500MG</t>
  </si>
  <si>
    <t>155636</t>
  </si>
  <si>
    <t>55636</t>
  </si>
  <si>
    <t>OFLOXIN 200</t>
  </si>
  <si>
    <t>TBL OBD 10X200MG</t>
  </si>
  <si>
    <t>172972</t>
  </si>
  <si>
    <t>72972</t>
  </si>
  <si>
    <t>AMOKSIKLAV 1.2GM</t>
  </si>
  <si>
    <t>INJ SIC 5X1.2GM</t>
  </si>
  <si>
    <t>847476</t>
  </si>
  <si>
    <t>112782</t>
  </si>
  <si>
    <t xml:space="preserve">GENTAMICIN B.BRAUN 3 MG/ML INFUZNÍ ROZTOK </t>
  </si>
  <si>
    <t>INF SOL 20X80ML</t>
  </si>
  <si>
    <t>117171</t>
  </si>
  <si>
    <t>17171</t>
  </si>
  <si>
    <t>BELOGENT MAST</t>
  </si>
  <si>
    <t>132546</t>
  </si>
  <si>
    <t>32546</t>
  </si>
  <si>
    <t>KLACID SR</t>
  </si>
  <si>
    <t>PORTBLRET14X500MG-D</t>
  </si>
  <si>
    <t>147725</t>
  </si>
  <si>
    <t>47725</t>
  </si>
  <si>
    <t>ZINNAT 250 MG</t>
  </si>
  <si>
    <t>TBL OBD 10X250MG</t>
  </si>
  <si>
    <t>131656</t>
  </si>
  <si>
    <t>CEFTAZIDIM KABI 2 GM</t>
  </si>
  <si>
    <t>INJ+INF PLV SOL 10X2GM</t>
  </si>
  <si>
    <t>111706</t>
  </si>
  <si>
    <t>11706</t>
  </si>
  <si>
    <t>INJ 10X5ML</t>
  </si>
  <si>
    <t>113973</t>
  </si>
  <si>
    <t>13973</t>
  </si>
  <si>
    <t>TOBREX LA</t>
  </si>
  <si>
    <t>OPH GTT SOL5ML/15MG</t>
  </si>
  <si>
    <t>141515</t>
  </si>
  <si>
    <t>41515</t>
  </si>
  <si>
    <t>PIMAFUCORT</t>
  </si>
  <si>
    <t>CRM 1X15GM</t>
  </si>
  <si>
    <t>114875</t>
  </si>
  <si>
    <t>14875</t>
  </si>
  <si>
    <t>IALUGEN PLUS</t>
  </si>
  <si>
    <t>CRM 1X20GM</t>
  </si>
  <si>
    <t>188746</t>
  </si>
  <si>
    <t>88746</t>
  </si>
  <si>
    <t>FUCIDIN</t>
  </si>
  <si>
    <t>UNG 1X15GM 2%</t>
  </si>
  <si>
    <t>175490</t>
  </si>
  <si>
    <t>75490</t>
  </si>
  <si>
    <t>KLACID 250MG</t>
  </si>
  <si>
    <t>TBL OBD 14X250MG</t>
  </si>
  <si>
    <t>72973</t>
  </si>
  <si>
    <t>AMOKSIKLAV 600 MG</t>
  </si>
  <si>
    <t>INJ PLV SOL 5X600MG</t>
  </si>
  <si>
    <t>118547</t>
  </si>
  <si>
    <t>18547</t>
  </si>
  <si>
    <t>XORIMAX 500 MG POTAH.TABLETY</t>
  </si>
  <si>
    <t>PORTBLFLM10X500MG</t>
  </si>
  <si>
    <t>112737</t>
  </si>
  <si>
    <t>12737</t>
  </si>
  <si>
    <t>DOXYHEXAL 200 TABS</t>
  </si>
  <si>
    <t>TBL 10X200MG</t>
  </si>
  <si>
    <t>193207</t>
  </si>
  <si>
    <t>93207</t>
  </si>
  <si>
    <t>TOBREX</t>
  </si>
  <si>
    <t>UNG OPH 3.5GM 0.3%</t>
  </si>
  <si>
    <t>847759</t>
  </si>
  <si>
    <t>142077</t>
  </si>
  <si>
    <t>TIENAM 500 MG/500 MG I.V.</t>
  </si>
  <si>
    <t>INF PLV SOL 1X10LAH/20ML</t>
  </si>
  <si>
    <t>132954</t>
  </si>
  <si>
    <t>32954</t>
  </si>
  <si>
    <t>DOXYHEXAL TABS</t>
  </si>
  <si>
    <t>POR TBL NOB 20X100MG</t>
  </si>
  <si>
    <t>113453</t>
  </si>
  <si>
    <t>PIPERACILLIN/TAZOBACTAM KABI 4 G/0,5 G</t>
  </si>
  <si>
    <t>INF PLV SOL 10X4.5GM</t>
  </si>
  <si>
    <t>94176</t>
  </si>
  <si>
    <t>CEFOTAXIME LEK 1 G PRÁŠEK PRO INJEKČNÍ ROZTOK</t>
  </si>
  <si>
    <t>INJ PLV SOL 1X1GM</t>
  </si>
  <si>
    <t>112738</t>
  </si>
  <si>
    <t>12738</t>
  </si>
  <si>
    <t>TBL 20X200MG</t>
  </si>
  <si>
    <t>137499</t>
  </si>
  <si>
    <t>KLACID I.V.</t>
  </si>
  <si>
    <t>INF PLV SOL 1X500MG</t>
  </si>
  <si>
    <t>162187</t>
  </si>
  <si>
    <t>CIPROFLOXACIN KABI 400 MG/200 ML INFUZNÍ ROZTOK</t>
  </si>
  <si>
    <t>INF SOL 10X400MG/200ML</t>
  </si>
  <si>
    <t>202740</t>
  </si>
  <si>
    <t>NORMIX</t>
  </si>
  <si>
    <t>POR TBL FLM 28X200MG</t>
  </si>
  <si>
    <t>203854</t>
  </si>
  <si>
    <t>201970</t>
  </si>
  <si>
    <t>PAMYCON NA PŘÍPRAVU KAPEK</t>
  </si>
  <si>
    <t>DRM PLV SOL 1X1LAH</t>
  </si>
  <si>
    <t>201961</t>
  </si>
  <si>
    <t>AMPICILIN 1,0 BIOTIKA</t>
  </si>
  <si>
    <t>INJ PLV SOL 10X1000MG</t>
  </si>
  <si>
    <t>115658</t>
  </si>
  <si>
    <t>15658</t>
  </si>
  <si>
    <t>CIPLOX 500</t>
  </si>
  <si>
    <t>195147</t>
  </si>
  <si>
    <t>AMIKACIN MEDOPHARM 500 MG/2 ML</t>
  </si>
  <si>
    <t>INJ+INF SOL 10X2ML/500MG</t>
  </si>
  <si>
    <t>207280</t>
  </si>
  <si>
    <t>FUROLIN TABLETY</t>
  </si>
  <si>
    <t>105951</t>
  </si>
  <si>
    <t>5951</t>
  </si>
  <si>
    <t>AMOKSIKLAV 1G</t>
  </si>
  <si>
    <t>TBL OBD 14X1GM</t>
  </si>
  <si>
    <t>197000</t>
  </si>
  <si>
    <t>97000</t>
  </si>
  <si>
    <t>METRONIDAZOLE 0.5% POLFA</t>
  </si>
  <si>
    <t>INJ 1X100ML 5MG/1ML</t>
  </si>
  <si>
    <t>145010</t>
  </si>
  <si>
    <t>45010</t>
  </si>
  <si>
    <t>AZITROMYCIN SANDOZ 500 MG</t>
  </si>
  <si>
    <t>POR TBL FLM 3X500MG</t>
  </si>
  <si>
    <t>126127</t>
  </si>
  <si>
    <t>26127</t>
  </si>
  <si>
    <t>TYGACIL 50 MG</t>
  </si>
  <si>
    <t>INF PLV SOL 10X50MG/5ML</t>
  </si>
  <si>
    <t>166265</t>
  </si>
  <si>
    <t>VANCOMYCIN MYLAN 500 MG</t>
  </si>
  <si>
    <t>183817</t>
  </si>
  <si>
    <t>ARCHIFAR 1 G</t>
  </si>
  <si>
    <t>INJ+INF PLV SOL 10X1GM</t>
  </si>
  <si>
    <t>183812</t>
  </si>
  <si>
    <t>ARCHIFAR 500 MG</t>
  </si>
  <si>
    <t>INJ+INF PLV SOL 10X500MG</t>
  </si>
  <si>
    <t>50113014</t>
  </si>
  <si>
    <t>166036</t>
  </si>
  <si>
    <t>66036</t>
  </si>
  <si>
    <t>MYCOMAX 100</t>
  </si>
  <si>
    <t>CPS 28X100MG</t>
  </si>
  <si>
    <t>199248</t>
  </si>
  <si>
    <t>99248</t>
  </si>
  <si>
    <t>MYFUNGAR</t>
  </si>
  <si>
    <t>116895</t>
  </si>
  <si>
    <t>16895</t>
  </si>
  <si>
    <t>IMAZOL KRÉMPASTA</t>
  </si>
  <si>
    <t>DRM PST 1X30GM</t>
  </si>
  <si>
    <t>176150</t>
  </si>
  <si>
    <t>76150</t>
  </si>
  <si>
    <t>BATRAFEN</t>
  </si>
  <si>
    <t>176152</t>
  </si>
  <si>
    <t>76152</t>
  </si>
  <si>
    <t>LIQ 1X20ML</t>
  </si>
  <si>
    <t>164401</t>
  </si>
  <si>
    <t>FLUCONAZOL KABI 2 MG/ML</t>
  </si>
  <si>
    <t>INF SOL 10X100ML/200MG</t>
  </si>
  <si>
    <t>50113002</t>
  </si>
  <si>
    <t>158628</t>
  </si>
  <si>
    <t>58628</t>
  </si>
  <si>
    <t>NUTRAMIN VLI</t>
  </si>
  <si>
    <t>INF 1X500ML</t>
  </si>
  <si>
    <t>142003</t>
  </si>
  <si>
    <t>NEPHROTECT</t>
  </si>
  <si>
    <t>INF SOL 10X500ML</t>
  </si>
  <si>
    <t>110086</t>
  </si>
  <si>
    <t>10086</t>
  </si>
  <si>
    <t>NEODOLPASSE</t>
  </si>
  <si>
    <t>INF 10X250ML</t>
  </si>
  <si>
    <t>126782</t>
  </si>
  <si>
    <t>26782</t>
  </si>
  <si>
    <t>NOVONORM 2 MG</t>
  </si>
  <si>
    <t>PORTBLNOB 90X2MG</t>
  </si>
  <si>
    <t>845815</t>
  </si>
  <si>
    <t>FOB test na okultní krvácení</t>
  </si>
  <si>
    <t>187659</t>
  </si>
  <si>
    <t>INJ SOL 100X10ML II</t>
  </si>
  <si>
    <t>187660</t>
  </si>
  <si>
    <t>INJ SOL 100X20ML II</t>
  </si>
  <si>
    <t>GER lůž. odd. 46, 47,-původně 90 lůž/ 15 uzav</t>
  </si>
  <si>
    <t>Oddělení geriatrie, ambulance</t>
  </si>
  <si>
    <t>Lékárna - léčiva</t>
  </si>
  <si>
    <t>Lékárna - enterární výživa</t>
  </si>
  <si>
    <t>Lékárna - antibiotika</t>
  </si>
  <si>
    <t>Lékárna - antimykotika</t>
  </si>
  <si>
    <t>Lékárna - parenter. výživa</t>
  </si>
  <si>
    <t>3011 - GER lůž. odd. 46, 47,-původně 90 lůž/ 15 uzav</t>
  </si>
  <si>
    <t>J01GB06 - Amikacin</t>
  </si>
  <si>
    <t>J01MA01 - Ofloxacin</t>
  </si>
  <si>
    <t>A10AB01 - Inzulin lidský</t>
  </si>
  <si>
    <t>J01GB03 - Gentamicin</t>
  </si>
  <si>
    <t>J01DC02 - Cefuroxim</t>
  </si>
  <si>
    <t>A10AC01 - Inzulin lidský</t>
  </si>
  <si>
    <t>J01CR02 - Amoxicilin a enzymový inhibitor</t>
  </si>
  <si>
    <t>C08DA01 - Verapamil</t>
  </si>
  <si>
    <t>A02BC02 - Pantoprazol</t>
  </si>
  <si>
    <t>N02AX02 - Tramadol</t>
  </si>
  <si>
    <t>M01AX17 - Nimesulid</t>
  </si>
  <si>
    <t>C09AA04 - Perindopril</t>
  </si>
  <si>
    <t>A02BC03 - Lansoprazol</t>
  </si>
  <si>
    <t>N06BX18 - Vinpocetin</t>
  </si>
  <si>
    <t>B01AC04 - Klopidogrel</t>
  </si>
  <si>
    <t>C02AC05 - Moxonidin</t>
  </si>
  <si>
    <t>J01DD02 - Ceftazidim</t>
  </si>
  <si>
    <t>C02CA04 - Doxazosin</t>
  </si>
  <si>
    <t>J01XD01 - Metronidazol</t>
  </si>
  <si>
    <t>C07AB05 - Betaxolol</t>
  </si>
  <si>
    <t>N03AX12 - Gabapentin</t>
  </si>
  <si>
    <t>C07AB07 - Bisoprolol</t>
  </si>
  <si>
    <t>V06XX - Potraviny pro zvláštní lékařské účely (PZLÚ)</t>
  </si>
  <si>
    <t>C07AG02 - Karvedilol</t>
  </si>
  <si>
    <t>J01DH51 - Imipenem a enzymový inhibitor</t>
  </si>
  <si>
    <t>C07BB07 - Bisoprolol a thiazidy</t>
  </si>
  <si>
    <t>A02BC05 - Esomeprazol</t>
  </si>
  <si>
    <t>C08CA08 - Nitrendipin</t>
  </si>
  <si>
    <t>L02BG04 - Letrozol</t>
  </si>
  <si>
    <t>A10BB12 - Glimepirid</t>
  </si>
  <si>
    <t>N03AG01 - Kyselina valproová</t>
  </si>
  <si>
    <t>N04BC04 - Ropinirol</t>
  </si>
  <si>
    <t>C01BD01 - Amiodaron</t>
  </si>
  <si>
    <t>N06AB04 - Citalopram</t>
  </si>
  <si>
    <t>N06AB10 - Escitalopram</t>
  </si>
  <si>
    <t>C09AA05 - Ramipril</t>
  </si>
  <si>
    <t>R03AC02 - Salbutamol</t>
  </si>
  <si>
    <t>C09BA04 - Perindopril a diuretika</t>
  </si>
  <si>
    <t>A03FA07 - Itopridum</t>
  </si>
  <si>
    <t>C09BA06 - Chinapril a diuretika</t>
  </si>
  <si>
    <t>J01DH02 - Meropenem</t>
  </si>
  <si>
    <t>C09BB04 - Perindopril a amlodipin</t>
  </si>
  <si>
    <t>J01FA09 - Klarithromycin</t>
  </si>
  <si>
    <t>C09CA01 - Losartan</t>
  </si>
  <si>
    <t>A10AB05 - Inzulin aspart</t>
  </si>
  <si>
    <t>C09CA07 - Telmisartan</t>
  </si>
  <si>
    <t>J01XB01 - Kolistin</t>
  </si>
  <si>
    <t>C10AA01 - Simvastatin</t>
  </si>
  <si>
    <t>J02AC01 - Flukonazol</t>
  </si>
  <si>
    <t>C10AA05 - Atorvastatin</t>
  </si>
  <si>
    <t>L03AA02 - Filgrastim</t>
  </si>
  <si>
    <t>C10AA07 - Rosuvastatin</t>
  </si>
  <si>
    <t>B01AB06 - Nadroparin</t>
  </si>
  <si>
    <t>N02AE01 - Buprenorfin</t>
  </si>
  <si>
    <t>C10AB05 - Fenofibrát</t>
  </si>
  <si>
    <t>N03AX09 - Lamotrigin</t>
  </si>
  <si>
    <t>C10BX03 - Atorvastatin a amlodipin</t>
  </si>
  <si>
    <t>N03AX14 - Levetiracetam</t>
  </si>
  <si>
    <t>H02AB04 - Methylprednisolon</t>
  </si>
  <si>
    <t>N05BA12 - Alprazolam</t>
  </si>
  <si>
    <t>H03AA01 - Levothyroxin, sodná sůl</t>
  </si>
  <si>
    <t>N06AB06 - Sertralin</t>
  </si>
  <si>
    <t>J01AA12 - Tigecyklin</t>
  </si>
  <si>
    <t>N06AX11 - Mirtazapin</t>
  </si>
  <si>
    <t>J01CA01 - Ampicilin</t>
  </si>
  <si>
    <t>N07CA01 - Betahistin</t>
  </si>
  <si>
    <t>R03AC13 - Formoterol</t>
  </si>
  <si>
    <t>B01AA03 - Warfarin</t>
  </si>
  <si>
    <t>R06AE07 - Cetirizin</t>
  </si>
  <si>
    <t>R06AE09 - Levocetirizin</t>
  </si>
  <si>
    <t>J01CR05 - Piperacilin a enzymový inhibitor</t>
  </si>
  <si>
    <t>B01AF02 - Apixaban</t>
  </si>
  <si>
    <t>A06AD11 - Laktulóza</t>
  </si>
  <si>
    <t>A10BA02 - Metformin</t>
  </si>
  <si>
    <t>J01DD01 - Cefotaxim</t>
  </si>
  <si>
    <t>A02BC02</t>
  </si>
  <si>
    <t>IVN INJ PLV SOL 1X40MG</t>
  </si>
  <si>
    <t>A02BC03</t>
  </si>
  <si>
    <t>A02BC05</t>
  </si>
  <si>
    <t>A03FA07</t>
  </si>
  <si>
    <t>A06AD11</t>
  </si>
  <si>
    <t>A10AB01</t>
  </si>
  <si>
    <t>ACTRAPID PENFILL 100 MEZINÁRODNÍCH JEDNOTEK/ML</t>
  </si>
  <si>
    <t>SDR INJ SOL 5X3ML</t>
  </si>
  <si>
    <t>SDR INJ SOL ZVL 5X3ML</t>
  </si>
  <si>
    <t>A10AB05</t>
  </si>
  <si>
    <t>NOVORAPID FLEXPEN 100 JEDNOTEK/ML</t>
  </si>
  <si>
    <t>SDR+IVN INJ SOL 5X3ML</t>
  </si>
  <si>
    <t>A10AC01</t>
  </si>
  <si>
    <t>HUMULIN N (NPH) CARTRIDGE</t>
  </si>
  <si>
    <t>SDR INJ SUS 5X3ML</t>
  </si>
  <si>
    <t>A10BA02</t>
  </si>
  <si>
    <t>POR TBL FLM 60X500MG I</t>
  </si>
  <si>
    <t>POR TBL FLM 60X850MG I</t>
  </si>
  <si>
    <t>A10BB12</t>
  </si>
  <si>
    <t>B01AA03</t>
  </si>
  <si>
    <t>POR TBL NOB 100X2MG I</t>
  </si>
  <si>
    <t>WARFARIN ORION 3 MG</t>
  </si>
  <si>
    <t>POR TBL NOB 100X3MG</t>
  </si>
  <si>
    <t>B01AB06</t>
  </si>
  <si>
    <t>SDR INJ SOL ISP 10X0.6MLX19000</t>
  </si>
  <si>
    <t>SDR+IVN INJ SOL ISP 10X0.3ML</t>
  </si>
  <si>
    <t>SDR+IVN INJ SOL ISP 10X0.6ML</t>
  </si>
  <si>
    <t>SDR+IVN INJ SOL ISP 10X0.4ML</t>
  </si>
  <si>
    <t>SDR+IVN INJ SOL ISP 10X0.8ML</t>
  </si>
  <si>
    <t>B01AC04</t>
  </si>
  <si>
    <t>B01AF02</t>
  </si>
  <si>
    <t>C01BD01</t>
  </si>
  <si>
    <t>IVN INJ SOL 6X3ML</t>
  </si>
  <si>
    <t>POR TBL NOB 60X200MG</t>
  </si>
  <si>
    <t>C02AC05</t>
  </si>
  <si>
    <t>MOXOSTAD 0,3 MG</t>
  </si>
  <si>
    <t>POR TBL FLM 30X0.3MG</t>
  </si>
  <si>
    <t>C02CA04</t>
  </si>
  <si>
    <t>POR TBL NOB 30X4MG</t>
  </si>
  <si>
    <t>C07AB05</t>
  </si>
  <si>
    <t>C07AB07</t>
  </si>
  <si>
    <t>C07AG02</t>
  </si>
  <si>
    <t>C07BB07</t>
  </si>
  <si>
    <t>LODOZ 2,5 MG/6,25 MG</t>
  </si>
  <si>
    <t>LODOZ 5 MG/6,25 MG</t>
  </si>
  <si>
    <t>C08CA08</t>
  </si>
  <si>
    <t>C08DA01</t>
  </si>
  <si>
    <t>C09AA04</t>
  </si>
  <si>
    <t>C09AA05</t>
  </si>
  <si>
    <t>TRITACE 5 MG</t>
  </si>
  <si>
    <t>C09BA04</t>
  </si>
  <si>
    <t>PRESTARIUM NEO COMBI 5 MG/1,25 MG</t>
  </si>
  <si>
    <t>C09BA06</t>
  </si>
  <si>
    <t>ACCUZIDE 10</t>
  </si>
  <si>
    <t>C09BB04</t>
  </si>
  <si>
    <t>C09CA01</t>
  </si>
  <si>
    <t>LOZAP 12,5 ZENTIVA</t>
  </si>
  <si>
    <t>POR TBL FLM 30X12.5MG</t>
  </si>
  <si>
    <t>C09CA07</t>
  </si>
  <si>
    <t>C10AA01</t>
  </si>
  <si>
    <t>C10AA05</t>
  </si>
  <si>
    <t>SORTIS 10 MG</t>
  </si>
  <si>
    <t>POR TBL FLM 30X40MG</t>
  </si>
  <si>
    <t>POR TBL FLM 100X40MG</t>
  </si>
  <si>
    <t>C10AA07</t>
  </si>
  <si>
    <t>C10AB05</t>
  </si>
  <si>
    <t>C10BX03</t>
  </si>
  <si>
    <t>CADUET 10 MG/10 MG</t>
  </si>
  <si>
    <t>H02AB04</t>
  </si>
  <si>
    <t>H03AA01</t>
  </si>
  <si>
    <t>EUTHYROX 75 MIKROGRAMŮ</t>
  </si>
  <si>
    <t>POR TBL NOB 100X75RG</t>
  </si>
  <si>
    <t>EUTHYROX 50 MIKROGRAMŮ</t>
  </si>
  <si>
    <t>POR TBL NOB 100X50RG</t>
  </si>
  <si>
    <t>J01AA12</t>
  </si>
  <si>
    <t>IVN INF PLV SOL 10X50MG</t>
  </si>
  <si>
    <t>J01CA01</t>
  </si>
  <si>
    <t>IMS+IVN INJ PLV SOL 10X1000MG</t>
  </si>
  <si>
    <t>J01CR02</t>
  </si>
  <si>
    <t>POR TBL FLM 21</t>
  </si>
  <si>
    <t>AMOKSIKLAV 1,2 G</t>
  </si>
  <si>
    <t>IVN INJ+INF PLV SOL 5</t>
  </si>
  <si>
    <t>J01CR05</t>
  </si>
  <si>
    <t>IVN INF PLV SOL 10</t>
  </si>
  <si>
    <t>J01DC02</t>
  </si>
  <si>
    <t>XORIMAX 500 MG POTAHOVANÉ TABLETY</t>
  </si>
  <si>
    <t>POR TBL FLM 10X500MG</t>
  </si>
  <si>
    <t>J01DD01</t>
  </si>
  <si>
    <t>IMS+IVN INJ PLV SOL 1X1GM</t>
  </si>
  <si>
    <t>J01DD02</t>
  </si>
  <si>
    <t>CEFTAZIDIM KABI 2 G</t>
  </si>
  <si>
    <t>IVN INJ+INF PLV SOL 10X2GM</t>
  </si>
  <si>
    <t>J01DH02</t>
  </si>
  <si>
    <t>IVN INJ+INF PLV SOL 10X500MG</t>
  </si>
  <si>
    <t>IVN INJ+INF PLV SOL 10X1GM</t>
  </si>
  <si>
    <t>J01DH51</t>
  </si>
  <si>
    <t>IVN INF PLV SOL 1X10</t>
  </si>
  <si>
    <t>J01FA09</t>
  </si>
  <si>
    <t>IVN INF PLV SOL 1X500MG</t>
  </si>
  <si>
    <t>J01GB03</t>
  </si>
  <si>
    <t>GENTAMICIN B.BRAUN 3 MG/ML INFUZNÍ ROZTOK</t>
  </si>
  <si>
    <t>IVN INF SOL 20X80ML</t>
  </si>
  <si>
    <t>J01GB06</t>
  </si>
  <si>
    <t>IMS+IVN INJ+INF SOL 10X2ML</t>
  </si>
  <si>
    <t>J01MA01</t>
  </si>
  <si>
    <t>IVN INF SOL 10X100ML</t>
  </si>
  <si>
    <t>J01XB01</t>
  </si>
  <si>
    <t>COLOMYCIN INJEKCE 1 000 000 MEZINÁRODNÍCH JEDNOTEK</t>
  </si>
  <si>
    <t>INH+IVN INJ PLV SOL+SOL NEB 10</t>
  </si>
  <si>
    <t>J01XD01</t>
  </si>
  <si>
    <t>METRONIDAZOLE 0.5%-POLPHARMA</t>
  </si>
  <si>
    <t>IVN INF SOL 1X100ML</t>
  </si>
  <si>
    <t>J02AC01</t>
  </si>
  <si>
    <t>L02BG04</t>
  </si>
  <si>
    <t>POR TBL FLM 30(3X10)X2.5MG</t>
  </si>
  <si>
    <t>L03AA02</t>
  </si>
  <si>
    <t>SDR+IVN INJ+INF SOL 5X0.5ML I</t>
  </si>
  <si>
    <t>M01AX17</t>
  </si>
  <si>
    <t>POR TBL NOB 15X100MG</t>
  </si>
  <si>
    <t>N02AE01</t>
  </si>
  <si>
    <t>TDR EMP 5</t>
  </si>
  <si>
    <t>TRANSTEC 52,5 MCG/H</t>
  </si>
  <si>
    <t>N02AX02</t>
  </si>
  <si>
    <t>TRAMAL RETARD TABLETY 100 MG</t>
  </si>
  <si>
    <t>POR TBL PRO 10X100MG</t>
  </si>
  <si>
    <t>POR GTT SOL 1X10ML</t>
  </si>
  <si>
    <t>INJ SOL 5X1ML</t>
  </si>
  <si>
    <t>POR TBL PRO 30X100MG</t>
  </si>
  <si>
    <t>POR TBL PRO 50X100MG</t>
  </si>
  <si>
    <t>N03AG01</t>
  </si>
  <si>
    <t>DEPAKINE CHRONO 500 MG SÉCABLE</t>
  </si>
  <si>
    <t>POR TBL RET 30X500MG</t>
  </si>
  <si>
    <t>N03AX09</t>
  </si>
  <si>
    <t>N03AX12</t>
  </si>
  <si>
    <t>POR CPS DUR 50X300MG</t>
  </si>
  <si>
    <t>N03AX14</t>
  </si>
  <si>
    <t>N04BC04</t>
  </si>
  <si>
    <t>N05BA12</t>
  </si>
  <si>
    <t>XANAX 0,25 MG</t>
  </si>
  <si>
    <t>POR TBL NOB 30X0.25MG</t>
  </si>
  <si>
    <t>XANAX 0,5 MG</t>
  </si>
  <si>
    <t>POR TBL NOB 30X0.5MG</t>
  </si>
  <si>
    <t>N06AB04</t>
  </si>
  <si>
    <t>N06AB06</t>
  </si>
  <si>
    <t>ZOLOFT 50 MG</t>
  </si>
  <si>
    <t>POR TBL FLM 28X50MG</t>
  </si>
  <si>
    <t>ZOLOFT 100 MG</t>
  </si>
  <si>
    <t>POR TBL FLM 28X100MG</t>
  </si>
  <si>
    <t>N06AB10</t>
  </si>
  <si>
    <t>N06AX11</t>
  </si>
  <si>
    <t>N06BX18</t>
  </si>
  <si>
    <t>N07CA01</t>
  </si>
  <si>
    <t>POR TBL NOB 100X8MG</t>
  </si>
  <si>
    <t>R03AC02</t>
  </si>
  <si>
    <t>INH SUS PSS 200X100RG</t>
  </si>
  <si>
    <t>R03AC13</t>
  </si>
  <si>
    <t>R06AE07</t>
  </si>
  <si>
    <t>POR TBL FLM 60X10MG</t>
  </si>
  <si>
    <t>R06AE09</t>
  </si>
  <si>
    <t>V06XX</t>
  </si>
  <si>
    <t>CUBITAN S PŘÍCHUTÍ VANILKOVOU</t>
  </si>
  <si>
    <t>CUBITAN S PŘÍCHUTÍ ČOKOLÁDOVOU</t>
  </si>
  <si>
    <t>CUBITAN S PŘÍCHUTÍ JAHODOVOU</t>
  </si>
  <si>
    <t>NUTRIDRINK CREME S PŘÍCHUTÍ LESNÍHO OVOCE</t>
  </si>
  <si>
    <t>NUTRIDRINK BALÍČEK 5 + 1</t>
  </si>
  <si>
    <t>Přehled plnění pozitivního listu - spotřeba léčivých přípravků - orientační přehled</t>
  </si>
  <si>
    <t>30 - Oddělení geriatrie</t>
  </si>
  <si>
    <t>3011 - lůžkové oddělení 46, 47</t>
  </si>
  <si>
    <t>3021 - ambulance</t>
  </si>
  <si>
    <t>HVLP</t>
  </si>
  <si>
    <t>IPLP</t>
  </si>
  <si>
    <t>PZT</t>
  </si>
  <si>
    <t>89301301</t>
  </si>
  <si>
    <t>Standardní lůžková péče Celkem</t>
  </si>
  <si>
    <t>89301303</t>
  </si>
  <si>
    <t>Ambulance interní Celkem</t>
  </si>
  <si>
    <t xml:space="preserve"> </t>
  </si>
  <si>
    <t>* Legenda</t>
  </si>
  <si>
    <t>DIAPZT = Pomůcky pro diabetiky, jejichž název začíná slovem "Pumpa"</t>
  </si>
  <si>
    <t>Bretšnajdrová Milena</t>
  </si>
  <si>
    <t>Hrčková Yvona</t>
  </si>
  <si>
    <t>Kurašová Jitka</t>
  </si>
  <si>
    <t>Mertová Eva</t>
  </si>
  <si>
    <t>Molitorová Ivana</t>
  </si>
  <si>
    <t>Pavlů Naděžda</t>
  </si>
  <si>
    <t>Šanová Hana</t>
  </si>
  <si>
    <t>Záboj Zdeněk</t>
  </si>
  <si>
    <t>Aiglová Renáta</t>
  </si>
  <si>
    <t>Střídová Eva</t>
  </si>
  <si>
    <t>Furosemid</t>
  </si>
  <si>
    <t>98218</t>
  </si>
  <si>
    <t>FURON 40 MG</t>
  </si>
  <si>
    <t>POR TBL NOB 20X40MG</t>
  </si>
  <si>
    <t>Klopidogrel</t>
  </si>
  <si>
    <t>Spironolakton</t>
  </si>
  <si>
    <t>POR TBL NOB 100X25MG</t>
  </si>
  <si>
    <t>Alopurinol</t>
  </si>
  <si>
    <t>Alprazolam</t>
  </si>
  <si>
    <t>Amlodipin</t>
  </si>
  <si>
    <t>125045</t>
  </si>
  <si>
    <t>APO-AMLO 10</t>
  </si>
  <si>
    <t>125058</t>
  </si>
  <si>
    <t>POR TBL NOB 28X5MG</t>
  </si>
  <si>
    <t>Amoxicilin a enzymový inhibitor</t>
  </si>
  <si>
    <t>Atorvastatin</t>
  </si>
  <si>
    <t>Betahistin</t>
  </si>
  <si>
    <t>Betaxolol</t>
  </si>
  <si>
    <t>49909</t>
  </si>
  <si>
    <t>Bisoprolol</t>
  </si>
  <si>
    <t>Cetirizin</t>
  </si>
  <si>
    <t>Ciprofloxacin</t>
  </si>
  <si>
    <t>Diosmin, kombinace</t>
  </si>
  <si>
    <t>POR TBL FLM 60X500MG</t>
  </si>
  <si>
    <t>POR TBL FLM 30X500MG</t>
  </si>
  <si>
    <t>Dosulepin</t>
  </si>
  <si>
    <t>PROTHIADEN 25</t>
  </si>
  <si>
    <t>POR TBL OBD 30X25MG</t>
  </si>
  <si>
    <t>Draslík</t>
  </si>
  <si>
    <t>88356</t>
  </si>
  <si>
    <t>CARDILAN</t>
  </si>
  <si>
    <t>POR TBL NOB 100X175MG/175MG</t>
  </si>
  <si>
    <t>Famotidin</t>
  </si>
  <si>
    <t>96193</t>
  </si>
  <si>
    <t>FAMOSAN 20 MG</t>
  </si>
  <si>
    <t>POR TBL FLM 20X20MG</t>
  </si>
  <si>
    <t>Fosinopril</t>
  </si>
  <si>
    <t>200207</t>
  </si>
  <si>
    <t>MONOPRIL 20 MG</t>
  </si>
  <si>
    <t>POR TBL NOB 28X20MG</t>
  </si>
  <si>
    <t>13459</t>
  </si>
  <si>
    <t>FUROSEMID - SLOVAKOFARMA FORTE</t>
  </si>
  <si>
    <t>POR TBL NOB 20X250MG</t>
  </si>
  <si>
    <t>POR TBL NOB 50X250MG</t>
  </si>
  <si>
    <t>POR TBL NOB 50X40MG</t>
  </si>
  <si>
    <t>Glimepirid</t>
  </si>
  <si>
    <t>Hydrogenované námelové alkaloidy</t>
  </si>
  <si>
    <t>SECATOXIN FORTE</t>
  </si>
  <si>
    <t>Chlorid draselný</t>
  </si>
  <si>
    <t>17188</t>
  </si>
  <si>
    <t>POR TBL ENT 50X500MG</t>
  </si>
  <si>
    <t>Cholekalciferol</t>
  </si>
  <si>
    <t>Isosorbid-mononitrát</t>
  </si>
  <si>
    <t>96190</t>
  </si>
  <si>
    <t>MONOSAN 20 MG</t>
  </si>
  <si>
    <t>164342</t>
  </si>
  <si>
    <t>MONO MACK DEPOT</t>
  </si>
  <si>
    <t>POR TBL PRO 20X100MG</t>
  </si>
  <si>
    <t>Kalcitriol</t>
  </si>
  <si>
    <t>14935</t>
  </si>
  <si>
    <t>ROCALTROL 0,25 MIKROGRAMU</t>
  </si>
  <si>
    <t>POR CPS MOL 30X0.25RG</t>
  </si>
  <si>
    <t>Karbamazepin</t>
  </si>
  <si>
    <t>POR TBL PRO 50X200MG</t>
  </si>
  <si>
    <t>Klonazepam</t>
  </si>
  <si>
    <t>RIVOTRIL 0,5 MG</t>
  </si>
  <si>
    <t>POR TBL NOB 50X0.5MG</t>
  </si>
  <si>
    <t>143526</t>
  </si>
  <si>
    <t>CLOPIDOGREL ACTAVIS 75 MG</t>
  </si>
  <si>
    <t>POR TBL FLM 30X75MG I</t>
  </si>
  <si>
    <t>Kyselina acetylsalicylová</t>
  </si>
  <si>
    <t>151142</t>
  </si>
  <si>
    <t>ANOPYRIN 100 MG</t>
  </si>
  <si>
    <t>188844</t>
  </si>
  <si>
    <t>POR TBL ENT 28X100MG I</t>
  </si>
  <si>
    <t>Kyselina listová</t>
  </si>
  <si>
    <t>ACIDUM FOLICUM LÉČIVA</t>
  </si>
  <si>
    <t>POR TBL OBD 30X10MG</t>
  </si>
  <si>
    <t>Lansoprazol</t>
  </si>
  <si>
    <t>Léčiva k terapii onemocnění jater</t>
  </si>
  <si>
    <t>Lerkanidipin</t>
  </si>
  <si>
    <t>169621</t>
  </si>
  <si>
    <t>POR TBL FLM 14X10MG</t>
  </si>
  <si>
    <t>Levodopa a inhibitor dekarboxylázy</t>
  </si>
  <si>
    <t>45239</t>
  </si>
  <si>
    <t>POR TBL NOB 30X100MG/25MG</t>
  </si>
  <si>
    <t>Levothyroxin, sodná sůl</t>
  </si>
  <si>
    <t>69190</t>
  </si>
  <si>
    <t>POR TBL NOB 50X50RG</t>
  </si>
  <si>
    <t>Losartan</t>
  </si>
  <si>
    <t>13892</t>
  </si>
  <si>
    <t>LOZAP 50 ZENTIVA</t>
  </si>
  <si>
    <t>POR TBL FLM 30X50MG I</t>
  </si>
  <si>
    <t>Losartan a diuretika</t>
  </si>
  <si>
    <t>15316</t>
  </si>
  <si>
    <t>LOZAP H</t>
  </si>
  <si>
    <t>97027</t>
  </si>
  <si>
    <t>LORISTA H 50 MG/12,5 MG</t>
  </si>
  <si>
    <t>POR TBL FLM 28X50/12.5MG</t>
  </si>
  <si>
    <t>Magnesium-laktát</t>
  </si>
  <si>
    <t>TBL.MAGNESII LACTICI 0,5 GLO</t>
  </si>
  <si>
    <t>POR TBL NOB 100X500MG</t>
  </si>
  <si>
    <t>Melperon</t>
  </si>
  <si>
    <t>69447</t>
  </si>
  <si>
    <t>Memantin</t>
  </si>
  <si>
    <t>26501</t>
  </si>
  <si>
    <t>POR TBL FLM 28X10MG I</t>
  </si>
  <si>
    <t>Metformin</t>
  </si>
  <si>
    <t>Metoprolol</t>
  </si>
  <si>
    <t>13778</t>
  </si>
  <si>
    <t>POR TBL PRO 28X100MG</t>
  </si>
  <si>
    <t>POR TBL PRO 28X25MG</t>
  </si>
  <si>
    <t>49934</t>
  </si>
  <si>
    <t>POR TBL PRO 30X25MG</t>
  </si>
  <si>
    <t>49937</t>
  </si>
  <si>
    <t>BETALOC ZOK 50 MG</t>
  </si>
  <si>
    <t>POR TBL PRO 28X50MG</t>
  </si>
  <si>
    <t>Nadroparin</t>
  </si>
  <si>
    <t>32059</t>
  </si>
  <si>
    <t>Nitrendipin</t>
  </si>
  <si>
    <t>Pantoprazol</t>
  </si>
  <si>
    <t>49113</t>
  </si>
  <si>
    <t>Perindopril a diuretika</t>
  </si>
  <si>
    <t>Piracetam</t>
  </si>
  <si>
    <t>46128</t>
  </si>
  <si>
    <t>PIRACETAM-EGIS 400 MG</t>
  </si>
  <si>
    <t>POR TBL FLM 60X400MG</t>
  </si>
  <si>
    <t>Ramipril</t>
  </si>
  <si>
    <t>Rilmenidin</t>
  </si>
  <si>
    <t>POR TBL NOB 30X1MG</t>
  </si>
  <si>
    <t>Rosuvastatin</t>
  </si>
  <si>
    <t>148068</t>
  </si>
  <si>
    <t>Rutosid, kombinace</t>
  </si>
  <si>
    <t>ASCORUTIN</t>
  </si>
  <si>
    <t>POR TBL FLM 50X100MG/20MG</t>
  </si>
  <si>
    <t>Silymarin</t>
  </si>
  <si>
    <t>103787</t>
  </si>
  <si>
    <t>Sodná sůl metamizolu</t>
  </si>
  <si>
    <t>NOVALGIN TABLETY</t>
  </si>
  <si>
    <t>POR TBL FLM 20X500MG</t>
  </si>
  <si>
    <t>POR TBL NOB 20X25MG</t>
  </si>
  <si>
    <t>Sulodexid</t>
  </si>
  <si>
    <t>POR CPS MOL 50X250LSU</t>
  </si>
  <si>
    <t>Sultamicilin</t>
  </si>
  <si>
    <t>POR TBL FLM 12X375MG</t>
  </si>
  <si>
    <t>Telmisartan</t>
  </si>
  <si>
    <t>Tiaprid</t>
  </si>
  <si>
    <t>48577</t>
  </si>
  <si>
    <t>POR TBL NOB 50X100MG</t>
  </si>
  <si>
    <t>Tramadol, kombinace</t>
  </si>
  <si>
    <t>138840</t>
  </si>
  <si>
    <t>POR TBL FLM 20X37.5MG/325MG I</t>
  </si>
  <si>
    <t>POR TBL FLM 30X37.5MG/325MG I</t>
  </si>
  <si>
    <t>Trimetazidin</t>
  </si>
  <si>
    <t>32914</t>
  </si>
  <si>
    <t>POR TBL RET 28X35MG</t>
  </si>
  <si>
    <t>Trospium</t>
  </si>
  <si>
    <t>17162</t>
  </si>
  <si>
    <t>SPASMED 15</t>
  </si>
  <si>
    <t>POR TBL FLM 30X15MG</t>
  </si>
  <si>
    <t>Urapidil</t>
  </si>
  <si>
    <t>83272</t>
  </si>
  <si>
    <t>Valsartan</t>
  </si>
  <si>
    <t>Verapamil</t>
  </si>
  <si>
    <t>54032</t>
  </si>
  <si>
    <t>VERAPAMIL AL 240 RETARD</t>
  </si>
  <si>
    <t>POR TBL RET 50X240MG</t>
  </si>
  <si>
    <t>Vinpocetin</t>
  </si>
  <si>
    <t>4063</t>
  </si>
  <si>
    <t>CAVINTON</t>
  </si>
  <si>
    <t>POR TBL NOB 50X5MG</t>
  </si>
  <si>
    <t>Apixaban</t>
  </si>
  <si>
    <t>Itopridum</t>
  </si>
  <si>
    <t>Jiná</t>
  </si>
  <si>
    <t>*1004</t>
  </si>
  <si>
    <t>Jiný</t>
  </si>
  <si>
    <t>*1006</t>
  </si>
  <si>
    <t>Kompenzační pomůcky pro tělesně postižené</t>
  </si>
  <si>
    <t>23796</t>
  </si>
  <si>
    <t>KŘESLO KLOZETOVÉ POJÍZDNÉ 512 E</t>
  </si>
  <si>
    <t>ODNÍMATELNÁ MADLA A OPĚRKA ZAD,PLASTOVÁ NÁDOBA,BRZDY</t>
  </si>
  <si>
    <t>Amiodaron</t>
  </si>
  <si>
    <t>13767</t>
  </si>
  <si>
    <t>POR TBL NOB 30X200MG</t>
  </si>
  <si>
    <t>125046</t>
  </si>
  <si>
    <t>Bisoprolol a thiazidy</t>
  </si>
  <si>
    <t>Bromazepam</t>
  </si>
  <si>
    <t>LEXAURIN 1,5</t>
  </si>
  <si>
    <t>POR TBL NOB 30X1.5MG</t>
  </si>
  <si>
    <t>Cinarizin</t>
  </si>
  <si>
    <t>Cinchokain</t>
  </si>
  <si>
    <t>93124</t>
  </si>
  <si>
    <t>FAKTU</t>
  </si>
  <si>
    <t>RCT UNG 20GM</t>
  </si>
  <si>
    <t>Citalopram</t>
  </si>
  <si>
    <t>Dehty</t>
  </si>
  <si>
    <t>Digoxin</t>
  </si>
  <si>
    <t>DIGOXIN 0,125 LÉČIVA</t>
  </si>
  <si>
    <t>POR TBL NOB 30X0.125MG</t>
  </si>
  <si>
    <t>Donepezil</t>
  </si>
  <si>
    <t>154025</t>
  </si>
  <si>
    <t>ALZIL 5 MG</t>
  </si>
  <si>
    <t>POR TBL FLM 28X5MG</t>
  </si>
  <si>
    <t>Escitalopram</t>
  </si>
  <si>
    <t>POR TBL NOB 30X125MG</t>
  </si>
  <si>
    <t>Gabapentin</t>
  </si>
  <si>
    <t>Hydrochlorothiazid a kalium šetřící diuretika</t>
  </si>
  <si>
    <t>47478</t>
  </si>
  <si>
    <t>LORADUR MITE</t>
  </si>
  <si>
    <t>POR TBL NOB 50</t>
  </si>
  <si>
    <t>POR TBL ENT 100X500MG</t>
  </si>
  <si>
    <t>Ipratropium-bromid</t>
  </si>
  <si>
    <t>INH SOL PSS 200X20MCG</t>
  </si>
  <si>
    <t>Isradipin</t>
  </si>
  <si>
    <t>16439</t>
  </si>
  <si>
    <t>LOMIR SRO</t>
  </si>
  <si>
    <t>POR CPS PRO 30X5MG</t>
  </si>
  <si>
    <t>Kyanokobalamin</t>
  </si>
  <si>
    <t>VITAMIN B12 LÉČIVA 1000 MCG</t>
  </si>
  <si>
    <t>SDR+IMS INJ SOL 5X1ML</t>
  </si>
  <si>
    <t>155781</t>
  </si>
  <si>
    <t>155780</t>
  </si>
  <si>
    <t>POR TBL NOB 20</t>
  </si>
  <si>
    <t>Kyselina alendronová</t>
  </si>
  <si>
    <t>83230</t>
  </si>
  <si>
    <t>ALENDROGEN 70 MG</t>
  </si>
  <si>
    <t>Laktulóza</t>
  </si>
  <si>
    <t>POR TBL NOB 100X100MG/25MG</t>
  </si>
  <si>
    <t>ISICOM 250 MG</t>
  </si>
  <si>
    <t>POR TBL NOB 100X250MG/25MG</t>
  </si>
  <si>
    <t>Makrogol</t>
  </si>
  <si>
    <t>58827</t>
  </si>
  <si>
    <t>FORTRANS</t>
  </si>
  <si>
    <t>POR PLV SOL 4X64GM</t>
  </si>
  <si>
    <t>132559</t>
  </si>
  <si>
    <t>Moxonidin</t>
  </si>
  <si>
    <t>Multienzymové přípravky (lipáza, proteáza apod.)</t>
  </si>
  <si>
    <t>40378</t>
  </si>
  <si>
    <t>PANZYNORM FORTE-N</t>
  </si>
  <si>
    <t>POR TBL FLM 30X20000UT</t>
  </si>
  <si>
    <t>Nebivolol</t>
  </si>
  <si>
    <t>53761</t>
  </si>
  <si>
    <t>NEBILET</t>
  </si>
  <si>
    <t>13316</t>
  </si>
  <si>
    <t>LUSOPRESS</t>
  </si>
  <si>
    <t>3079</t>
  </si>
  <si>
    <t>UNIPRES 10</t>
  </si>
  <si>
    <t>Nitrofurantoin</t>
  </si>
  <si>
    <t>154748</t>
  </si>
  <si>
    <t>NITROFURANTOIN - RATIOPHARM 100 MG</t>
  </si>
  <si>
    <t>POR CPS PRO 50X100MG</t>
  </si>
  <si>
    <t>Omeprazol</t>
  </si>
  <si>
    <t>25364</t>
  </si>
  <si>
    <t>POR CPS ETD 14X20MG</t>
  </si>
  <si>
    <t>25365</t>
  </si>
  <si>
    <t>25366</t>
  </si>
  <si>
    <t>Organo-heparinoid</t>
  </si>
  <si>
    <t>HEPAROID LÉČIVA</t>
  </si>
  <si>
    <t>DRM CRM 1X30GM</t>
  </si>
  <si>
    <t>180578</t>
  </si>
  <si>
    <t>POR TBL ENT 90X20MG II</t>
  </si>
  <si>
    <t>Paracetamol</t>
  </si>
  <si>
    <t>Perindopril</t>
  </si>
  <si>
    <t>Perindopril a amlodipin</t>
  </si>
  <si>
    <t>Ramipril a felodipin</t>
  </si>
  <si>
    <t>166421</t>
  </si>
  <si>
    <t>RILMENIDIN TEVA 1 MG TABLETY</t>
  </si>
  <si>
    <t>Rivastigmin</t>
  </si>
  <si>
    <t>TDR EMP 30X18MG</t>
  </si>
  <si>
    <t>Různé jiné kombinace železa</t>
  </si>
  <si>
    <t>97402</t>
  </si>
  <si>
    <t>POR TBL FLM 50X320MG/60MG</t>
  </si>
  <si>
    <t>Theofylin</t>
  </si>
  <si>
    <t>44305</t>
  </si>
  <si>
    <t>83270</t>
  </si>
  <si>
    <t>Vápník, kombinace s vitaminem D a/nebo jinými léčivy</t>
  </si>
  <si>
    <t>CALCICHEW D3 500 MG/ 200 IU</t>
  </si>
  <si>
    <t>POR TBL MND 20</t>
  </si>
  <si>
    <t>Warfarin</t>
  </si>
  <si>
    <t>Zolpidem</t>
  </si>
  <si>
    <t>198051</t>
  </si>
  <si>
    <t>193745</t>
  </si>
  <si>
    <t>ELIQUIS 5 MG</t>
  </si>
  <si>
    <t>POR TBL FLM 60X5MG</t>
  </si>
  <si>
    <t>*2053</t>
  </si>
  <si>
    <t>Kompresní punčochy a návleky</t>
  </si>
  <si>
    <t>45389</t>
  </si>
  <si>
    <t>PUNČOCHY KOMPRESNÍ STEHENNÍ II.K.T.</t>
  </si>
  <si>
    <t>MAXIS COMFORT A-G</t>
  </si>
  <si>
    <t>POR TBL NOB 30X300MG</t>
  </si>
  <si>
    <t>MILURIT 100</t>
  </si>
  <si>
    <t>Atenolol</t>
  </si>
  <si>
    <t>2949</t>
  </si>
  <si>
    <t>ATENOLOL AL 50</t>
  </si>
  <si>
    <t>POR TBL NOB 30X50MG</t>
  </si>
  <si>
    <t>132528</t>
  </si>
  <si>
    <t>TORVACARD 20</t>
  </si>
  <si>
    <t>Baklofen</t>
  </si>
  <si>
    <t>BACLOFEN-POLPHARMA 25 MG</t>
  </si>
  <si>
    <t>POR TBL NOB 50X25MG</t>
  </si>
  <si>
    <t>Dexamethason</t>
  </si>
  <si>
    <t>52336</t>
  </si>
  <si>
    <t>POR TBL NOB 100X4MG</t>
  </si>
  <si>
    <t>3542</t>
  </si>
  <si>
    <t>DIGOXIN 0,250 LÉČIVA</t>
  </si>
  <si>
    <t>Eplerenon</t>
  </si>
  <si>
    <t>174335</t>
  </si>
  <si>
    <t>EPLERENON ACTAVIS 50 MG</t>
  </si>
  <si>
    <t>POR TBL FLM 10X50MG</t>
  </si>
  <si>
    <t>Gliklazid</t>
  </si>
  <si>
    <t>1244</t>
  </si>
  <si>
    <t>POR TBL RET 30X30MG</t>
  </si>
  <si>
    <t>Chinapril a diuretika</t>
  </si>
  <si>
    <t>Irbesartan a diuretika</t>
  </si>
  <si>
    <t>168113</t>
  </si>
  <si>
    <t>IFIRMACOMBI 300 MG/25 MG</t>
  </si>
  <si>
    <t>Klindamycin</t>
  </si>
  <si>
    <t>83459</t>
  </si>
  <si>
    <t>DALACIN C 300 MG</t>
  </si>
  <si>
    <t>149479</t>
  </si>
  <si>
    <t>POR TBL FLM 14X75MG</t>
  </si>
  <si>
    <t>Kyselina valproová</t>
  </si>
  <si>
    <t>92034</t>
  </si>
  <si>
    <t>DEPAKINE CHRONO 300 MG SÉCABLE</t>
  </si>
  <si>
    <t>POR TBL RET 100X300MG</t>
  </si>
  <si>
    <t>187427</t>
  </si>
  <si>
    <t>LETROX 100</t>
  </si>
  <si>
    <t>POR TBL NOB 100X100RG II</t>
  </si>
  <si>
    <t>97186</t>
  </si>
  <si>
    <t>EUTHYROX 100 MIKROGRAMŮ</t>
  </si>
  <si>
    <t>POR TBL NOB 100X100RG</t>
  </si>
  <si>
    <t>Linagliptin</t>
  </si>
  <si>
    <t>29468</t>
  </si>
  <si>
    <t>EBIXA 20 MG</t>
  </si>
  <si>
    <t>POR TBL FLM 28X20MG I</t>
  </si>
  <si>
    <t>Methylprednisolon</t>
  </si>
  <si>
    <t>40373</t>
  </si>
  <si>
    <t>MEDROL 16 MG</t>
  </si>
  <si>
    <t>POR TBL NOB 50X16MG</t>
  </si>
  <si>
    <t>163135</t>
  </si>
  <si>
    <t>VASOCARDIN 100</t>
  </si>
  <si>
    <t>Mirtazapin</t>
  </si>
  <si>
    <t>16913</t>
  </si>
  <si>
    <t>MOXOSTAD 0,2 MG</t>
  </si>
  <si>
    <t>POR TBL FLM 30X0.2MG</t>
  </si>
  <si>
    <t>215171</t>
  </si>
  <si>
    <t>POR CPS ETD 20X25000UT</t>
  </si>
  <si>
    <t>32061</t>
  </si>
  <si>
    <t>49122</t>
  </si>
  <si>
    <t>POR TBL ENT 28X40MG</t>
  </si>
  <si>
    <t>180640</t>
  </si>
  <si>
    <t>POR TBL ENT 30X40MG II</t>
  </si>
  <si>
    <t>Pentoxifylin</t>
  </si>
  <si>
    <t>214618</t>
  </si>
  <si>
    <t>TRENTAL 400</t>
  </si>
  <si>
    <t>POR TBL RET 20X400MG</t>
  </si>
  <si>
    <t>GERATAM 1200 MG</t>
  </si>
  <si>
    <t>POR TBL FLM 60X1200MG</t>
  </si>
  <si>
    <t>Pitofenon a analgetika</t>
  </si>
  <si>
    <t>Potraviny pro zvláštní lékařské účely (PZLÚ)</t>
  </si>
  <si>
    <t>Propafenon</t>
  </si>
  <si>
    <t>53535</t>
  </si>
  <si>
    <t>PROPAFENON AL 150</t>
  </si>
  <si>
    <t>POR TBL FLM 50X150MG</t>
  </si>
  <si>
    <t>15864</t>
  </si>
  <si>
    <t>TRITACE 10 MG</t>
  </si>
  <si>
    <t>56977</t>
  </si>
  <si>
    <t>Rivaroxaban</t>
  </si>
  <si>
    <t>Sertralin</t>
  </si>
  <si>
    <t>107885</t>
  </si>
  <si>
    <t>APO-SERTRAL 50</t>
  </si>
  <si>
    <t>Silikony</t>
  </si>
  <si>
    <t>20583</t>
  </si>
  <si>
    <t>ESPUMISAN</t>
  </si>
  <si>
    <t>POR CPS MOL 50X40MG</t>
  </si>
  <si>
    <t>Sulfamethoxazol a trimethoprim</t>
  </si>
  <si>
    <t>3377</t>
  </si>
  <si>
    <t>POR TBL NOB 20X480MG</t>
  </si>
  <si>
    <t>Tianeptin</t>
  </si>
  <si>
    <t>POR TBL OBD 90X12.5MG</t>
  </si>
  <si>
    <t>67436</t>
  </si>
  <si>
    <t>POR TBL OBD 30X12.5MG</t>
  </si>
  <si>
    <t>Timolol</t>
  </si>
  <si>
    <t>163304</t>
  </si>
  <si>
    <t>TIMOLOL-POS 0,5%</t>
  </si>
  <si>
    <t>OPH GTT SOL 1X5ML</t>
  </si>
  <si>
    <t>Tramadol</t>
  </si>
  <si>
    <t>Trandolapril</t>
  </si>
  <si>
    <t>100480</t>
  </si>
  <si>
    <t>Trazodon</t>
  </si>
  <si>
    <t>POR TBL RET 30X75MG</t>
  </si>
  <si>
    <t>32915</t>
  </si>
  <si>
    <t>POR TBL RET 30X35MG</t>
  </si>
  <si>
    <t>Valsartan a diuretika</t>
  </si>
  <si>
    <t>134271</t>
  </si>
  <si>
    <t>VALSACOMBI 80 MG/12,5 MG</t>
  </si>
  <si>
    <t>POR TBL FLM 30X80MG/12.5MG</t>
  </si>
  <si>
    <t>134270</t>
  </si>
  <si>
    <t>POR TBL FLM 28X80MG/12.5MG</t>
  </si>
  <si>
    <t>164886</t>
  </si>
  <si>
    <t>192341</t>
  </si>
  <si>
    <t>WARFARIN PMCS 5 MG</t>
  </si>
  <si>
    <t>POR TBL NOB 50X5MG I</t>
  </si>
  <si>
    <t>166774</t>
  </si>
  <si>
    <t>ITOPRID PMCS 50 MG</t>
  </si>
  <si>
    <t>POR TBL FLM 40X50MG I</t>
  </si>
  <si>
    <t>Acebutolol</t>
  </si>
  <si>
    <t>SECTRAL 400 MG</t>
  </si>
  <si>
    <t>POR TBL FLM 30X400MG</t>
  </si>
  <si>
    <t>53202</t>
  </si>
  <si>
    <t>CIPHIN 500</t>
  </si>
  <si>
    <t>132632</t>
  </si>
  <si>
    <t>Hořčík (různé sole v kombinaci)</t>
  </si>
  <si>
    <t>POR GRA SOL SCC 30X365MG</t>
  </si>
  <si>
    <t>Kyselina ursodeoxycholová</t>
  </si>
  <si>
    <t>181293</t>
  </si>
  <si>
    <t>ESSENTIALE FORTE 600 MG</t>
  </si>
  <si>
    <t>POR CPS DUR 30X600MG</t>
  </si>
  <si>
    <t>14811</t>
  </si>
  <si>
    <t>POR CPS ETD 50X25000UT</t>
  </si>
  <si>
    <t>59806</t>
  </si>
  <si>
    <t>Simvastatin</t>
  </si>
  <si>
    <t>125073</t>
  </si>
  <si>
    <t>APO-SIMVA 10</t>
  </si>
  <si>
    <t>Telmisartan a amlodipin</t>
  </si>
  <si>
    <t>Telmisartan a diuretika</t>
  </si>
  <si>
    <t>26576</t>
  </si>
  <si>
    <t>MICARDISPLUS 80 MG/12,5 MG</t>
  </si>
  <si>
    <t>POR TBL NOB 56</t>
  </si>
  <si>
    <t>91788</t>
  </si>
  <si>
    <t>NEUROL 0,25</t>
  </si>
  <si>
    <t>Distigmin</t>
  </si>
  <si>
    <t>2360</t>
  </si>
  <si>
    <t>UBRETID 5 MG</t>
  </si>
  <si>
    <t>21793</t>
  </si>
  <si>
    <t>Karvedilol</t>
  </si>
  <si>
    <t>102608</t>
  </si>
  <si>
    <t>CARVESAN 25</t>
  </si>
  <si>
    <t>POR TBL NOB 30X25MG</t>
  </si>
  <si>
    <t>141036</t>
  </si>
  <si>
    <t>TROMBEX 75 MG POTAHOVANÉ TABLETY</t>
  </si>
  <si>
    <t>POR TBL FLM 90X75MG</t>
  </si>
  <si>
    <t>POR TBL NOB 3X20X100MG</t>
  </si>
  <si>
    <t>17121</t>
  </si>
  <si>
    <t>LANZUL 30 MG</t>
  </si>
  <si>
    <t>POR CPS DUR 28X30MG</t>
  </si>
  <si>
    <t>114065</t>
  </si>
  <si>
    <t>POR TBL FLM 30X50MG II</t>
  </si>
  <si>
    <t>POR TBL PRO 30X50MG</t>
  </si>
  <si>
    <t>SDR INJ SOL ISP 10X0.8MLX19000</t>
  </si>
  <si>
    <t>Oxikonazol</t>
  </si>
  <si>
    <t>124101</t>
  </si>
  <si>
    <t>PRESTANCE 5 MG/10 MG</t>
  </si>
  <si>
    <t>94114</t>
  </si>
  <si>
    <t>WARFARIN ORION 5 MG</t>
  </si>
  <si>
    <t>168327</t>
  </si>
  <si>
    <t>POR TBL FLM 60X2.5MG</t>
  </si>
  <si>
    <t>*1005</t>
  </si>
  <si>
    <t>56973</t>
  </si>
  <si>
    <t>POR TBL NOB 30X1.25MG</t>
  </si>
  <si>
    <t>132727</t>
  </si>
  <si>
    <t>POR TBL FLM 30X75MG</t>
  </si>
  <si>
    <t>171577</t>
  </si>
  <si>
    <t>MAGNESIUM LACTATE BIOMEDICA 500 MG TABLETY</t>
  </si>
  <si>
    <t>POR TBL NOB 50X500MG</t>
  </si>
  <si>
    <t>Molsidomin</t>
  </si>
  <si>
    <t>59805</t>
  </si>
  <si>
    <t>SDR INJ SOL ISP 2X0.6MLX19000I</t>
  </si>
  <si>
    <t>Perindopril, amlodipin a indapamid</t>
  </si>
  <si>
    <t>190968</t>
  </si>
  <si>
    <t>TRIPLIXAM 10 MG/2,5 MG/5 MG</t>
  </si>
  <si>
    <t>POR TBL FLM 30X10MG/2.5MG/5MG</t>
  </si>
  <si>
    <t>Alfakalcidol</t>
  </si>
  <si>
    <t>14398</t>
  </si>
  <si>
    <t>ALPHA D3 1 MIKROGRAM</t>
  </si>
  <si>
    <t>POR CPS MOL 30X1RG</t>
  </si>
  <si>
    <t>216284</t>
  </si>
  <si>
    <t>POR TBL NOB 90X100MG</t>
  </si>
  <si>
    <t>125059</t>
  </si>
  <si>
    <t>125064</t>
  </si>
  <si>
    <t>POR TBL NOB 90X5MG</t>
  </si>
  <si>
    <t>132711</t>
  </si>
  <si>
    <t>AUGMENTIN 1 G</t>
  </si>
  <si>
    <t>Antiagregancia kromě heparinu, kombinace</t>
  </si>
  <si>
    <t>57364</t>
  </si>
  <si>
    <t>AGGRENOX</t>
  </si>
  <si>
    <t>POR CPS RDR 60X25MG/200MG</t>
  </si>
  <si>
    <t>132529</t>
  </si>
  <si>
    <t>POR TBL FLM 90X20MG</t>
  </si>
  <si>
    <t>176913</t>
  </si>
  <si>
    <t>3802</t>
  </si>
  <si>
    <t>CONCOR COR 2,5 MG</t>
  </si>
  <si>
    <t>POR TBL FLM 56X2.5MG</t>
  </si>
  <si>
    <t>94164</t>
  </si>
  <si>
    <t>CONCOR 5</t>
  </si>
  <si>
    <t>Bisoprolol a jiná antihypertenziva</t>
  </si>
  <si>
    <t>184284</t>
  </si>
  <si>
    <t>CONCOR COMBI 5 MG/5 MG</t>
  </si>
  <si>
    <t>POR TBL NOB 30X5MG/5MG</t>
  </si>
  <si>
    <t>184286</t>
  </si>
  <si>
    <t>POR TBL NOB 90X5MG/5MG</t>
  </si>
  <si>
    <t>184290</t>
  </si>
  <si>
    <t>POR TBL NOB 90X5MG/10MG</t>
  </si>
  <si>
    <t>132676</t>
  </si>
  <si>
    <t>Bromhexin</t>
  </si>
  <si>
    <t>10225</t>
  </si>
  <si>
    <t>BROMHEXIN 12 KM-KAPKY</t>
  </si>
  <si>
    <t>POR GTT SOL 50ML</t>
  </si>
  <si>
    <t>Dihydrokodein</t>
  </si>
  <si>
    <t>80452</t>
  </si>
  <si>
    <t>DHC CONTINUS 90 MG</t>
  </si>
  <si>
    <t>POR TBL RET 56X90MG</t>
  </si>
  <si>
    <t>Diklofenak</t>
  </si>
  <si>
    <t>POR CPS RDR 30X75MG I</t>
  </si>
  <si>
    <t>125121</t>
  </si>
  <si>
    <t>APO-DICLO SR 100</t>
  </si>
  <si>
    <t>POR TBL RET 30X100MG</t>
  </si>
  <si>
    <t>125122</t>
  </si>
  <si>
    <t>POR TBL RET 100X100MG</t>
  </si>
  <si>
    <t>Doxycyklin</t>
  </si>
  <si>
    <t>90986</t>
  </si>
  <si>
    <t>DEOXYMYKOIN</t>
  </si>
  <si>
    <t>POR TBL NOB 10X100MG</t>
  </si>
  <si>
    <t>97654</t>
  </si>
  <si>
    <t>DOXYBENE 100 MG</t>
  </si>
  <si>
    <t>POR CPS MOL 10X100MG</t>
  </si>
  <si>
    <t>POR TBL NOB 10X200MG</t>
  </si>
  <si>
    <t>Dronedaron</t>
  </si>
  <si>
    <t>167351</t>
  </si>
  <si>
    <t>MULTAQ 400 MG</t>
  </si>
  <si>
    <t>Enalapril</t>
  </si>
  <si>
    <t>45274</t>
  </si>
  <si>
    <t>ENAP 10 MG</t>
  </si>
  <si>
    <t>Fenofibrát</t>
  </si>
  <si>
    <t>11014</t>
  </si>
  <si>
    <t>POR CPS DUR 90X267MG</t>
  </si>
  <si>
    <t>163085</t>
  </si>
  <si>
    <t>AMARYL 3 MG</t>
  </si>
  <si>
    <t>POR TBL NOB 30X3MG</t>
  </si>
  <si>
    <t>Guajfenesin</t>
  </si>
  <si>
    <t>GUAJACURAN 5%</t>
  </si>
  <si>
    <t>IVN INJ SOL 10X10ML</t>
  </si>
  <si>
    <t>Haloperidol</t>
  </si>
  <si>
    <t>2537</t>
  </si>
  <si>
    <t>HALOPERIDOL-RICHTER 1,5 MG</t>
  </si>
  <si>
    <t>POR TBL NOB 50X1.5MG</t>
  </si>
  <si>
    <t>215978</t>
  </si>
  <si>
    <t>47476</t>
  </si>
  <si>
    <t>LORADUR</t>
  </si>
  <si>
    <t>Chlortalidon a kalium šetřící diuretika</t>
  </si>
  <si>
    <t>88518</t>
  </si>
  <si>
    <t>AMICLOTON</t>
  </si>
  <si>
    <t>103788</t>
  </si>
  <si>
    <t>Indapamid</t>
  </si>
  <si>
    <t>POR CPS DUR 30X2.5MG</t>
  </si>
  <si>
    <t>Jodovaný povidon</t>
  </si>
  <si>
    <t>62320</t>
  </si>
  <si>
    <t>BETADINE</t>
  </si>
  <si>
    <t>DRM UNG 1X20GM 10%</t>
  </si>
  <si>
    <t>107135</t>
  </si>
  <si>
    <t>DALACIN C 150 MG</t>
  </si>
  <si>
    <t>POR CPS DUR 16X150MG</t>
  </si>
  <si>
    <t>Kodein</t>
  </si>
  <si>
    <t>88</t>
  </si>
  <si>
    <t>CODEIN SLOVAKOFARMA 15 MG</t>
  </si>
  <si>
    <t>POR TBL NOB 10X15MG</t>
  </si>
  <si>
    <t>Kyselina askorbová (vitamin C)</t>
  </si>
  <si>
    <t>92729</t>
  </si>
  <si>
    <t>ACIDUM ASCORBICUM BIOTIKA</t>
  </si>
  <si>
    <t>45242</t>
  </si>
  <si>
    <t>POR TBL NOB 30X250MG/25MG</t>
  </si>
  <si>
    <t>147464</t>
  </si>
  <si>
    <t>EUTHYROX 137 MIKROGRAMŮ</t>
  </si>
  <si>
    <t>POR TBL NOB 100X137RG I</t>
  </si>
  <si>
    <t>69191</t>
  </si>
  <si>
    <t>EUTHYROX 150 MIKROGRAMŮ</t>
  </si>
  <si>
    <t>POR TBL NOB 100X150RG</t>
  </si>
  <si>
    <t>Loperamid</t>
  </si>
  <si>
    <t>107174</t>
  </si>
  <si>
    <t>LORISTA 25</t>
  </si>
  <si>
    <t>POR TBL FLM 50X25MG</t>
  </si>
  <si>
    <t>15317</t>
  </si>
  <si>
    <t>163923</t>
  </si>
  <si>
    <t>Mebendazol</t>
  </si>
  <si>
    <t>122198</t>
  </si>
  <si>
    <t>VERMOX</t>
  </si>
  <si>
    <t>POR TBL NOB 6X100MG</t>
  </si>
  <si>
    <t>Medroxyprogesteron a estrogen</t>
  </si>
  <si>
    <t>14628</t>
  </si>
  <si>
    <t>DIVINA</t>
  </si>
  <si>
    <t>POR TBL NOB 3X21</t>
  </si>
  <si>
    <t>Měkký parafin a tukové produkty</t>
  </si>
  <si>
    <t>100272</t>
  </si>
  <si>
    <t>LIPOBASE</t>
  </si>
  <si>
    <t>100273</t>
  </si>
  <si>
    <t>DRM CRM 1X100GM</t>
  </si>
  <si>
    <t>12356</t>
  </si>
  <si>
    <t>POR TBL FLM 120X850MG I</t>
  </si>
  <si>
    <t>18630</t>
  </si>
  <si>
    <t>Nimesulid</t>
  </si>
  <si>
    <t>49114</t>
  </si>
  <si>
    <t>POR TBL ENT 56X20MG</t>
  </si>
  <si>
    <t>180645</t>
  </si>
  <si>
    <t>POR TBL ENT 90X40MG II</t>
  </si>
  <si>
    <t>20027</t>
  </si>
  <si>
    <t>AGAPURIN SR 400</t>
  </si>
  <si>
    <t>POR TBL PRO 50X400MG</t>
  </si>
  <si>
    <t>120795</t>
  </si>
  <si>
    <t>APO-PERINDO 4 MG</t>
  </si>
  <si>
    <t>85159</t>
  </si>
  <si>
    <t>PRENESSA 4 MG</t>
  </si>
  <si>
    <t>50118</t>
  </si>
  <si>
    <t>TRIASYN 2,5/2,5 MG</t>
  </si>
  <si>
    <t>Ranitidin</t>
  </si>
  <si>
    <t>58293</t>
  </si>
  <si>
    <t>RANISAN 75 MG</t>
  </si>
  <si>
    <t>POR TBL FLM 20X75MG</t>
  </si>
  <si>
    <t>26533</t>
  </si>
  <si>
    <t>EXELON 3,0 MG</t>
  </si>
  <si>
    <t>POR CPS DUR 56X3MG</t>
  </si>
  <si>
    <t>148074</t>
  </si>
  <si>
    <t>132768</t>
  </si>
  <si>
    <t>ASENTRA 50</t>
  </si>
  <si>
    <t>19572</t>
  </si>
  <si>
    <t>POR TBL OBD 25X150MG</t>
  </si>
  <si>
    <t>55824</t>
  </si>
  <si>
    <t>NOVALGIN INJEKCE</t>
  </si>
  <si>
    <t>IMS+IVN INJ SOL 5X5ML</t>
  </si>
  <si>
    <t>167863</t>
  </si>
  <si>
    <t>TWYNSTA 80 MG/10 MG</t>
  </si>
  <si>
    <t>POR TBL NOB 98</t>
  </si>
  <si>
    <t>167862</t>
  </si>
  <si>
    <t>POR TBL NOB 90X1</t>
  </si>
  <si>
    <t>167855</t>
  </si>
  <si>
    <t>26575</t>
  </si>
  <si>
    <t>Thiamazol</t>
  </si>
  <si>
    <t>146119</t>
  </si>
  <si>
    <t>THYROZOL 10</t>
  </si>
  <si>
    <t>POR TBL RET 60X150MG</t>
  </si>
  <si>
    <t>10253</t>
  </si>
  <si>
    <t>146893</t>
  </si>
  <si>
    <t>ZOLPIDEM MYLAN 10 MG</t>
  </si>
  <si>
    <t>146894</t>
  </si>
  <si>
    <t>146898</t>
  </si>
  <si>
    <t>146899</t>
  </si>
  <si>
    <t>POR TBL FLM 50X10MG</t>
  </si>
  <si>
    <t>132603</t>
  </si>
  <si>
    <t>STILNOX</t>
  </si>
  <si>
    <t>Železo v kombinaci s kyanokobalaminem a kyselinou listovou</t>
  </si>
  <si>
    <t>59570</t>
  </si>
  <si>
    <t>FERRO-FOLGAMMA</t>
  </si>
  <si>
    <t>POR CPS MOL 50X37MG/5MG/0.01MG</t>
  </si>
  <si>
    <t>193747</t>
  </si>
  <si>
    <t>POR TBL FLM 168X5MG</t>
  </si>
  <si>
    <t>Obvazový materiál, náplasti</t>
  </si>
  <si>
    <t>170141</t>
  </si>
  <si>
    <t>KRYTÍ MEPILEX</t>
  </si>
  <si>
    <t>20X20CM,SE SILIKONOVOU VRSTVOU SAFETAC,POUZE K VÝKONU 09565,CENA ZA 1KS</t>
  </si>
  <si>
    <t>185435</t>
  </si>
  <si>
    <t>POR TBL FLM 120X500MG</t>
  </si>
  <si>
    <t>Jiná antibiotika pro lokální aplikaci</t>
  </si>
  <si>
    <t>55759</t>
  </si>
  <si>
    <t>DRM PLV SOL 1</t>
  </si>
  <si>
    <t>Benzoyl-peroxid</t>
  </si>
  <si>
    <t>47279</t>
  </si>
  <si>
    <t>ECLARAN 5</t>
  </si>
  <si>
    <t>DRM GEL 1X45GM</t>
  </si>
  <si>
    <t>58874</t>
  </si>
  <si>
    <t>AMLOZEK 5</t>
  </si>
  <si>
    <t>93015</t>
  </si>
  <si>
    <t>Betamethason</t>
  </si>
  <si>
    <t>17169</t>
  </si>
  <si>
    <t>BELOSALIC</t>
  </si>
  <si>
    <t>DRM SOL 100ML</t>
  </si>
  <si>
    <t>Cefuroxim</t>
  </si>
  <si>
    <t>47728</t>
  </si>
  <si>
    <t>Celiprolol</t>
  </si>
  <si>
    <t>163143</t>
  </si>
  <si>
    <t>46621</t>
  </si>
  <si>
    <t>UNO</t>
  </si>
  <si>
    <t>POR TBL PRO 20X150MG</t>
  </si>
  <si>
    <t>Domperidon</t>
  </si>
  <si>
    <t>Fluvastatin</t>
  </si>
  <si>
    <t>200993</t>
  </si>
  <si>
    <t>POR TBL PRO 30X80MG</t>
  </si>
  <si>
    <t>94804</t>
  </si>
  <si>
    <t>MODURETIC</t>
  </si>
  <si>
    <t>Klarithromycin</t>
  </si>
  <si>
    <t>53853</t>
  </si>
  <si>
    <t>Klenbuterol</t>
  </si>
  <si>
    <t>55449</t>
  </si>
  <si>
    <t>SPIROPENT</t>
  </si>
  <si>
    <t>90</t>
  </si>
  <si>
    <t>CODEIN SLOVAKOFARMA 30 MG</t>
  </si>
  <si>
    <t>POR TBL NOB 10X30MG</t>
  </si>
  <si>
    <t>Kvetiapin</t>
  </si>
  <si>
    <t>179027</t>
  </si>
  <si>
    <t>179042</t>
  </si>
  <si>
    <t>Levocetirizin</t>
  </si>
  <si>
    <t>124346</t>
  </si>
  <si>
    <t>Mefenoxalon</t>
  </si>
  <si>
    <t>3645</t>
  </si>
  <si>
    <t>DIMEXOL</t>
  </si>
  <si>
    <t>Mesalazin</t>
  </si>
  <si>
    <t>46616</t>
  </si>
  <si>
    <t>125516</t>
  </si>
  <si>
    <t>APO-METOPROLOL 50</t>
  </si>
  <si>
    <t>POR TBL NOB 100X50MG</t>
  </si>
  <si>
    <t>Midazolam</t>
  </si>
  <si>
    <t>15013</t>
  </si>
  <si>
    <t>DORMICUM 7,5 MG</t>
  </si>
  <si>
    <t>POR TBL FLM 10X7.5MG</t>
  </si>
  <si>
    <t>14812</t>
  </si>
  <si>
    <t>POR CPS ETD 100X25000UT</t>
  </si>
  <si>
    <t>92628</t>
  </si>
  <si>
    <t>PANZYTRAT 25 000</t>
  </si>
  <si>
    <t>POR CPS ETD 50X25000UT I</t>
  </si>
  <si>
    <t>POR GRA SUS 30X100MG I</t>
  </si>
  <si>
    <t>111898</t>
  </si>
  <si>
    <t>NITRESAN 10 MG</t>
  </si>
  <si>
    <t>111904</t>
  </si>
  <si>
    <t>POR TBL NOB 100X20MG</t>
  </si>
  <si>
    <t>Paroxetin</t>
  </si>
  <si>
    <t>107847</t>
  </si>
  <si>
    <t>APO-PAROX</t>
  </si>
  <si>
    <t>47085</t>
  </si>
  <si>
    <t>PENTOMER RETARD 400 MG</t>
  </si>
  <si>
    <t>POR TBL PRO 100X400MG</t>
  </si>
  <si>
    <t>124115</t>
  </si>
  <si>
    <t>PRESTANCE 10 MG/5 MG</t>
  </si>
  <si>
    <t>19591</t>
  </si>
  <si>
    <t>TORVACARD 10</t>
  </si>
  <si>
    <t>POR TBL NOB 20X200MG</t>
  </si>
  <si>
    <t>Fluoxetin</t>
  </si>
  <si>
    <t>98791</t>
  </si>
  <si>
    <t>DEPREX LÉČIVA</t>
  </si>
  <si>
    <t>VITAMIN B12 LÉČIVA 300 MCG</t>
  </si>
  <si>
    <t>Methotrexát (pouze perorální)</t>
  </si>
  <si>
    <t>157119</t>
  </si>
  <si>
    <t>METHOTREXAT EBEWE 2,5 MG TABLETY</t>
  </si>
  <si>
    <t>POR TBL NOB 50X2.5MG</t>
  </si>
  <si>
    <t>Oxazepam</t>
  </si>
  <si>
    <t>OXAZEPAM LÉČIVA</t>
  </si>
  <si>
    <t>POR TBL NOB 20X10MG</t>
  </si>
  <si>
    <t>124091</t>
  </si>
  <si>
    <t>Prednisolon a antiseptika</t>
  </si>
  <si>
    <t>POR TBL FLM 100X320MG/60MG</t>
  </si>
  <si>
    <t>94584</t>
  </si>
  <si>
    <t>AKTIFERRIN</t>
  </si>
  <si>
    <t>POR CPS MOL 50</t>
  </si>
  <si>
    <t>POR TBL FLM 30X5MG/1.25MG/5MG</t>
  </si>
  <si>
    <t>*2016</t>
  </si>
  <si>
    <t>45387</t>
  </si>
  <si>
    <t>PUNČOCHY KOMPRESNÍ LÝTKOVÉ II.K.T.</t>
  </si>
  <si>
    <t>MAXIS COMFORT A-D</t>
  </si>
  <si>
    <t>119773</t>
  </si>
  <si>
    <t>187500</t>
  </si>
  <si>
    <t>187486</t>
  </si>
  <si>
    <t>187487</t>
  </si>
  <si>
    <t>187515</t>
  </si>
  <si>
    <t>POR TBL FLM 90X40MG</t>
  </si>
  <si>
    <t>97655</t>
  </si>
  <si>
    <t>POR CPS MOL 20X100MG</t>
  </si>
  <si>
    <t>Erdostein</t>
  </si>
  <si>
    <t>95560</t>
  </si>
  <si>
    <t>POR CPS DUR 30X300MG</t>
  </si>
  <si>
    <t>Ibuprofen</t>
  </si>
  <si>
    <t>180794</t>
  </si>
  <si>
    <t>IBALGIN DUO EFFECT</t>
  </si>
  <si>
    <t>Jiná kapiláry stabilizující látky</t>
  </si>
  <si>
    <t>POR TBL FLM 56X10MG I</t>
  </si>
  <si>
    <t>Prednison</t>
  </si>
  <si>
    <t>2963</t>
  </si>
  <si>
    <t>PREDNISON 20 LÉČIVA</t>
  </si>
  <si>
    <t>POR TBL NOB 20X20MG</t>
  </si>
  <si>
    <t>136249</t>
  </si>
  <si>
    <t>PROPANORM 150 MG</t>
  </si>
  <si>
    <t>POR TBL FLM 100X150MG</t>
  </si>
  <si>
    <t>POR TBL OBD 100X150MG</t>
  </si>
  <si>
    <t>Sukralfát</t>
  </si>
  <si>
    <t>91217</t>
  </si>
  <si>
    <t>VENTER</t>
  </si>
  <si>
    <t>POR TBL NOB 50X1GM</t>
  </si>
  <si>
    <t>Standardní lůžková péče</t>
  </si>
  <si>
    <t>Ambulance interní</t>
  </si>
  <si>
    <t>Preskripce a záchyt receptů a poukazů - orientační přehled</t>
  </si>
  <si>
    <t>Přehled plnění pozitivního listu (PL) - 
   preskripce léčivých přípravků dle objemu Kč mimo PL</t>
  </si>
  <si>
    <t>C01BC03 - Propafenon</t>
  </si>
  <si>
    <t>C09DA01 - Losartan a diuretika</t>
  </si>
  <si>
    <t>N05CD08 - Midazolam</t>
  </si>
  <si>
    <t>N06AB05 - Paroxetin</t>
  </si>
  <si>
    <t>A02BA02 - Ranitidin</t>
  </si>
  <si>
    <t>A02BA02</t>
  </si>
  <si>
    <t>C09DA01</t>
  </si>
  <si>
    <t>C01BC03</t>
  </si>
  <si>
    <t>N05CD08</t>
  </si>
  <si>
    <t>N06AB05</t>
  </si>
  <si>
    <t>Přehled plnění PL - Preskripce léčivých přípravků - orientační přehled</t>
  </si>
  <si>
    <t>ZA314</t>
  </si>
  <si>
    <t>Obinadlo idealast-haft 8 cm x   4 m 9311113</t>
  </si>
  <si>
    <t>ZA318</t>
  </si>
  <si>
    <t>Náplast transpore 1,25 cm x 9,14 m 1527-0</t>
  </si>
  <si>
    <t>ZA324</t>
  </si>
  <si>
    <t>Náplast tegaderm 10,0 cm x 12,0 cm bal. á 50 ks 1626W</t>
  </si>
  <si>
    <t>ZA327</t>
  </si>
  <si>
    <t>Krytí hydrocoll 10 x 10 cm bal. á 10 ks 9007442</t>
  </si>
  <si>
    <t>ZA330</t>
  </si>
  <si>
    <t>Obinadlo fixa crep   8 cm x 4 m 1323100103</t>
  </si>
  <si>
    <t>ZA331</t>
  </si>
  <si>
    <t>Obinadlo fixa crep 10 cm x 4 m 1323100104</t>
  </si>
  <si>
    <t>ZA446</t>
  </si>
  <si>
    <t>Vata buničitá přířezy 20 x 30 cm 1230200129</t>
  </si>
  <si>
    <t>ZA476</t>
  </si>
  <si>
    <t>Krytí mepilex border lite 10 x 10 cm bal. á 5 ks 281300-00</t>
  </si>
  <si>
    <t>ZA478</t>
  </si>
  <si>
    <t>Krytí actisorb plus 10,5 x 10,5 cm bal. á 10 ks s aktivním uhlím SYSMAP105_1/5</t>
  </si>
  <si>
    <t>ZA537</t>
  </si>
  <si>
    <t>Krytí mepilex heel 13 x 20 cm bal. á 5 ks 288100-01</t>
  </si>
  <si>
    <t>ZA539</t>
  </si>
  <si>
    <t>Kompresa NT 10 x 10 cm nesterilní 06103</t>
  </si>
  <si>
    <t>ZA547</t>
  </si>
  <si>
    <t>Krytí inadine nepřilnavé 9,5 x 9,5 cm 1/10 SYS01512EE</t>
  </si>
  <si>
    <t>ZA554</t>
  </si>
  <si>
    <t>Krytí hypro-sorb R 10 x 10 x 10 mm bal. á 10 ks 006</t>
  </si>
  <si>
    <t>ZA569</t>
  </si>
  <si>
    <t>Podkolenky cambren C  K3 velké 997396/2</t>
  </si>
  <si>
    <t>ZA593</t>
  </si>
  <si>
    <t>Tampon sterilní stáčený 20 x 20 cm / 5 ks 28003+</t>
  </si>
  <si>
    <t>ZA595</t>
  </si>
  <si>
    <t>Náplast tegaderm 6,0 cm x 7,0 cm bal. á 100 ks s výřezem 1623W</t>
  </si>
  <si>
    <t>ZB404</t>
  </si>
  <si>
    <t>Náplast cosmos 8 cm x 1 m 5403353</t>
  </si>
  <si>
    <t>ZC100</t>
  </si>
  <si>
    <t>Vata buničitá dělená 2 role / 500 ks 40 x 50 mm 1230200310</t>
  </si>
  <si>
    <t>ZC506</t>
  </si>
  <si>
    <t>Kompresa NT 10 x 10 cm/5 ks sterilní 1325020275</t>
  </si>
  <si>
    <t>ZC550</t>
  </si>
  <si>
    <t>Krytí mepilex silikonový Ag 10 x 10 cm bal. á 5 ks 287110-00</t>
  </si>
  <si>
    <t>ZC845</t>
  </si>
  <si>
    <t>Kompresa NT 10 x 20 cm/5 ks sterilní 26621</t>
  </si>
  <si>
    <t>ZD770</t>
  </si>
  <si>
    <t>Krytí tubifast 7,5 x 10 m 2438</t>
  </si>
  <si>
    <t>ZE748</t>
  </si>
  <si>
    <t>Krytí melgisorb Ag alginátové absorpční 10 x 10 cm bal. á 10 ks 256100-00</t>
  </si>
  <si>
    <t>ZG613</t>
  </si>
  <si>
    <t>Krytí mepitel one 8 x 10 cm  bal. á 5 ks 289200-00</t>
  </si>
  <si>
    <t>ZH012</t>
  </si>
  <si>
    <t>Náplast micropore 2,50 cm x 5,00 m 840W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</si>
  <si>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</si>
  <si>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</si>
  <si>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</si>
  <si>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</si>
  <si>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</si>
  <si>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</si>
  <si>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ZA526</t>
  </si>
  <si>
    <t>Krytí sorbalgon 10 x 10 cm bal. á 10 ks 999595</t>
  </si>
  <si>
    <t>ZA588</t>
  </si>
  <si>
    <t>Sada k odstranění stehů PEHA 9919004</t>
  </si>
  <si>
    <t>ZL410</t>
  </si>
  <si>
    <t>Krytí gelové Hemagel 100 g A2681147</t>
  </si>
  <si>
    <t>ZL854</t>
  </si>
  <si>
    <t>Krytí mastný tyl jelonet 10 x 10 cm á 36 ks 66007478</t>
  </si>
  <si>
    <t>ZL996</t>
  </si>
  <si>
    <t>Obinadlo hyrofilní sterilní  8 cm x 5 m  004310182</t>
  </si>
  <si>
    <t>ZL997</t>
  </si>
  <si>
    <t>Obinadlo hyrofilní sterilní 10 cm x 5 m  004310174</t>
  </si>
  <si>
    <t>ZF042</t>
  </si>
  <si>
    <t>Krytí mastný tyl jelonet 10 x 10 cm á 10 ks 7404</t>
  </si>
  <si>
    <t>ZD819</t>
  </si>
  <si>
    <t>Krytí debrisoft 10 x 10 cm bal. á 5 ks 31222</t>
  </si>
  <si>
    <t>ZA492</t>
  </si>
  <si>
    <t>Krytí suprasorb H 10 x 10 cm hydrokoloidní standard bal. á 10 ks 20403</t>
  </si>
  <si>
    <t>ZL853</t>
  </si>
  <si>
    <t>Krytí mastný tyl jelonet 10 x 40 cm á 10 ks 7459</t>
  </si>
  <si>
    <t>ZN366</t>
  </si>
  <si>
    <t>Náplast poinjekční elastická tkaná jednotl. baleno 19 mm x 72 mm P-CURE1972ELAST</t>
  </si>
  <si>
    <t>ZA727</t>
  </si>
  <si>
    <t>Kontejner 30 ml sterilní uchovávání pevných i kapalných vzorků FLME25175</t>
  </si>
  <si>
    <t>ZA728</t>
  </si>
  <si>
    <t>Lopatka ústní dřevěná lékařská nesterilní bal. á 100 ks 1320100655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</si>
  <si>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</si>
  <si>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</si>
  <si>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</si>
  <si>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</si>
  <si>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</si>
  <si>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</si>
  <si>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</si>
  <si>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</si>
  <si>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</si>
  <si>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</si>
  <si>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</si>
  <si>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</si>
  <si>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ZA964</t>
  </si>
  <si>
    <t>Stříkačka janett 3-dílná 60 ml sterilní vyplachovací MRG564</t>
  </si>
  <si>
    <t>ZA967</t>
  </si>
  <si>
    <t>Flocare 800 Pack set Transition nový pro enter. vaky ( APA 3227171) 586511</t>
  </si>
  <si>
    <t>ZB066</t>
  </si>
  <si>
    <t>Stříkačka janett 3-dílná 100 ml sterilní vyplachovací adaptér PLS1710</t>
  </si>
  <si>
    <t>ZB075</t>
  </si>
  <si>
    <t>Hadička kyslíková 2 m s koncovkami H-103007</t>
  </si>
  <si>
    <t>ZB102</t>
  </si>
  <si>
    <t>Láhev k odsávačce flovac 1l hadice 1,8 m á 45 ks 000-036-020</t>
  </si>
  <si>
    <t>ZB103</t>
  </si>
  <si>
    <t>Láhev k odsávačce flovac 2l hadice 1,8 m 000-036-021</t>
  </si>
  <si>
    <t>ZB117</t>
  </si>
  <si>
    <t>Lanceta haemolance modrá plus low flow bal. á 100 ks DIS7371</t>
  </si>
  <si>
    <t>ZB249</t>
  </si>
  <si>
    <t>Sáček močový s křížovou výpustí 2000 ml ZAR-TNU201601</t>
  </si>
  <si>
    <t>ZB488</t>
  </si>
  <si>
    <t>Sprej cavilon 28 ml bal. á 12 ks 3346E</t>
  </si>
  <si>
    <t>ZB755</t>
  </si>
  <si>
    <t>Zkumavka 1,0 ml K3 edta fialová 454034</t>
  </si>
  <si>
    <t>ZB759</t>
  </si>
  <si>
    <t>Zkumavka červená 8 ml gel 455071</t>
  </si>
  <si>
    <t>ZB764</t>
  </si>
  <si>
    <t>Zkumavka zelená 4 ml 454051</t>
  </si>
  <si>
    <t>ZB771</t>
  </si>
  <si>
    <t>Držák jehly základní 450201</t>
  </si>
  <si>
    <t>ZB775</t>
  </si>
  <si>
    <t>Zkumavka koagulace 4 ml modrá 454329</t>
  </si>
  <si>
    <t>ZB777</t>
  </si>
  <si>
    <t>Zkumavka červená 4 ml gel 454071</t>
  </si>
  <si>
    <t>ZB893</t>
  </si>
  <si>
    <t>Stříkačka inzulinová omnican 0,5 ml 100j s jehlou 30 G 9151125S</t>
  </si>
  <si>
    <t>ZC074</t>
  </si>
  <si>
    <t>Nebulizátor Typ 753 pro dospělé 01.000.08.753</t>
  </si>
  <si>
    <t>ZC498</t>
  </si>
  <si>
    <t>Držák močových sáčků UH 800800100</t>
  </si>
  <si>
    <t>ZD616</t>
  </si>
  <si>
    <t>Set sterilní pro močovou katetrizaci+ aqua permanent 4 Mediset bal. á 54 ks 753882</t>
  </si>
  <si>
    <t>ZD808</t>
  </si>
  <si>
    <t>Kanyla vasofix 22G modrá safety 4269098S-01</t>
  </si>
  <si>
    <t>ZD903</t>
  </si>
  <si>
    <t>Kontejner+ lopatka 30 ml nesterilní FLME25133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</si>
  <si>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</si>
  <si>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</si>
  <si>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</si>
  <si>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</si>
  <si>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</si>
  <si>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455007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</si>
  <si>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</si>
  <si>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</si>
  <si>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</si>
  <si>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</si>
  <si>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</si>
  <si>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</si>
  <si>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</si>
  <si>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ALL SOFT H-103106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</si>
  <si>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</si>
  <si>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</si>
  <si>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</si>
  <si>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</si>
  <si>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</si>
  <si>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</si>
  <si>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ZK799</t>
  </si>
  <si>
    <t>Zátka combi červená 4495101</t>
  </si>
  <si>
    <t>ZK884</t>
  </si>
  <si>
    <t>Kohout trojcestný discofix modrý 4095111</t>
  </si>
  <si>
    <t>ZK976</t>
  </si>
  <si>
    <t>Cévka odsávací CH12 s přerušovačem sání P01171a</t>
  </si>
  <si>
    <t>ZK978</t>
  </si>
  <si>
    <t>Cévka odsávací CH16 s přerušovačem sání P01175a</t>
  </si>
  <si>
    <t>ZK979</t>
  </si>
  <si>
    <t>Cévka odsávací CH18 s přerušovačem sání P01177a</t>
  </si>
  <si>
    <t>ZB320</t>
  </si>
  <si>
    <t>Irigátor z PVC kompl</t>
  </si>
  <si>
    <t>ZL688</t>
  </si>
  <si>
    <t>Proužky Accu-Check Inform IIStrip 50 EU1 á 50 ks 05942861</t>
  </si>
  <si>
    <t>ZL689</t>
  </si>
  <si>
    <t>Roztok Accu-Check Performa Int´l Controls 1+2 level 04861736</t>
  </si>
  <si>
    <t>ZD815</t>
  </si>
  <si>
    <t>Manžeta TK tonometru KVS LD7 + k monitoru Philips dospělá 14 x 50 cm KVS M1 5ZOM</t>
  </si>
  <si>
    <t>ZN297</t>
  </si>
  <si>
    <t>Hadička spojovací Gamaplus 1,8 x 450 LL NO DOP (606301) 686401</t>
  </si>
  <si>
    <t>ZN367</t>
  </si>
  <si>
    <t>Konektor bezjehlový gama modrý NO PVC V696420</t>
  </si>
  <si>
    <t>ZN409</t>
  </si>
  <si>
    <t>Katetr močový nelaton 14CH Silasil balónkový 28 dní bal. á 10 ks 186005-000140</t>
  </si>
  <si>
    <t>ZN410</t>
  </si>
  <si>
    <t>Katetr močový nelaton 16CH Silasil balónkový 28 dní bal. á 10 ks 186005-000160</t>
  </si>
  <si>
    <t>ZN411</t>
  </si>
  <si>
    <t>Katetr močový nelaton 18CH Silasil balónkový 28 dní bal. á 10 ks 186005-000180</t>
  </si>
  <si>
    <t>ZN412</t>
  </si>
  <si>
    <t>Katetr močový nelaton 20CH Silasil balónkový 28 dní bal. á 10 ks 186005-000200</t>
  </si>
  <si>
    <t>ZN646</t>
  </si>
  <si>
    <t>Fonendoskop oboustranný různé barvy 710045-s</t>
  </si>
  <si>
    <t>ZC052</t>
  </si>
  <si>
    <t>Tlouček drsný 24 x 115 mm JIZE213A/1</t>
  </si>
  <si>
    <t>ZC048</t>
  </si>
  <si>
    <t>Miska třecí drsná 211a/0 6,0 cm JIZE211A/0</t>
  </si>
  <si>
    <t>ZA715</t>
  </si>
  <si>
    <t>Set infuzní intrafix primeline classic 150 cm 4062957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</si>
  <si>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</si>
  <si>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</si>
  <si>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</si>
  <si>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</si>
  <si>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</si>
  <si>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</si>
  <si>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</si>
  <si>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</si>
  <si>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ZB556</t>
  </si>
  <si>
    <t>Jehla injekční 1,2 x 40 mm růžová 4665120</t>
  </si>
  <si>
    <t>ZB768</t>
  </si>
  <si>
    <t>Jehla vakuová 216/38 mm zelená 450076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</si>
  <si>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</si>
  <si>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</si>
  <si>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</si>
  <si>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</si>
  <si>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</si>
  <si>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</si>
  <si>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</si>
  <si>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</si>
  <si>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DG382</t>
  </si>
  <si>
    <t>Bactec Plus Aerobic</t>
  </si>
  <si>
    <t>DG385</t>
  </si>
  <si>
    <t>Bactec Plus Anaerobic</t>
  </si>
  <si>
    <t>DG395</t>
  </si>
  <si>
    <t>Diagnostická souprava AB0 set monoklonální na 30</t>
  </si>
  <si>
    <t>ZB173</t>
  </si>
  <si>
    <t>Maska kyslíková s hadičkou a nosní svorkou dospělá H-103013</t>
  </si>
  <si>
    <t>ZA748</t>
  </si>
  <si>
    <t>Kanyla venofix 25G oranžová 4056370</t>
  </si>
  <si>
    <t>ZB754</t>
  </si>
  <si>
    <t>Zkumavka černá 2 ml 454073</t>
  </si>
  <si>
    <t>ZB761</t>
  </si>
  <si>
    <t>Zkumavka červená 4 ml 454092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</si>
  <si>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</si>
  <si>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</si>
  <si>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</si>
  <si>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</si>
  <si>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</si>
  <si>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</si>
  <si>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</si>
  <si>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</si>
  <si>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</si>
  <si>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</si>
  <si>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</si>
  <si>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</si>
  <si>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</si>
  <si>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</si>
  <si>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</si>
  <si>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</si>
  <si>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Spotřeba zdravotnického materiálu - orientační přehled</t>
  </si>
  <si>
    <t>ON Data</t>
  </si>
  <si>
    <t>101 - Pracoviště interního lékařství</t>
  </si>
  <si>
    <t>106 - Pracoviště geriatrie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</si>
  <si>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</si>
  <si>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</si>
  <si>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</si>
  <si>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</si>
  <si>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101</t>
  </si>
  <si>
    <t>1</t>
  </si>
  <si>
    <t>0000499</t>
  </si>
  <si>
    <t>MAGNESIUM SULFURICUM BIOTIKA 20%</t>
  </si>
  <si>
    <t>0007981</t>
  </si>
  <si>
    <t>0089212</t>
  </si>
  <si>
    <t>INJECTIO PROCAINII CHLORATI 0,2% ARDEAPHARMA</t>
  </si>
  <si>
    <t>V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</si>
  <si>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</si>
  <si>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</si>
  <si>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</si>
  <si>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</si>
  <si>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</si>
  <si>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</si>
  <si>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</si>
  <si>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</si>
  <si>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</si>
  <si>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</si>
  <si>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</si>
  <si>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</si>
  <si>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</si>
  <si>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</si>
  <si>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09215</t>
  </si>
  <si>
    <t>INJEKCE I. M., S. C., I. D.</t>
  </si>
  <si>
    <t>09223</t>
  </si>
  <si>
    <t>INTRAVENÓZNÍ INFÚZE U DOSPĚLÉHO NEBO DÍTĚTE NAD 10</t>
  </si>
  <si>
    <t>11023</t>
  </si>
  <si>
    <t>KONTROLNÍ VYŠETŘENÍ INTERNISTOU</t>
  </si>
  <si>
    <t>106</t>
  </si>
  <si>
    <t>0214745</t>
  </si>
  <si>
    <t>09127</t>
  </si>
  <si>
    <t>EKG VYŠETŘENÍ</t>
  </si>
  <si>
    <t>09237</t>
  </si>
  <si>
    <t>OŠETŘENÍ A PŘEVAZ RÁNY VČETNĚ OŠETŘENÍ KOŽNÍCH A P</t>
  </si>
  <si>
    <t>16110</t>
  </si>
  <si>
    <t>TEST AKTIVIT DENNÍHO ŽIVOTA V GERIATRII</t>
  </si>
  <si>
    <t>16120</t>
  </si>
  <si>
    <t>TEST MENTÁLNÍCH FUNKCÍ V GERIATRII</t>
  </si>
  <si>
    <t>16022</t>
  </si>
  <si>
    <t>CÍLENÉ VYŠETŘENÍ GERIATREM</t>
  </si>
  <si>
    <t>16023</t>
  </si>
  <si>
    <t>KONTROLNÍ VYŠETŘENÍ GERIATREM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</si>
  <si>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</si>
  <si>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</si>
  <si>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</si>
  <si>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</si>
  <si>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</si>
  <si>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</si>
  <si>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</si>
  <si>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</si>
  <si>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</si>
  <si>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</si>
  <si>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</si>
  <si>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</si>
  <si>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</si>
  <si>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</si>
  <si>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</si>
  <si>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26 - Oddělení rehabilitace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</si>
  <si>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</si>
  <si>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</si>
  <si>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</si>
  <si>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</si>
  <si>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</si>
  <si>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</si>
  <si>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</si>
  <si>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</si>
  <si>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</si>
  <si>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</si>
  <si>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</si>
  <si>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11</t>
  </si>
  <si>
    <t>12</t>
  </si>
  <si>
    <t>13</t>
  </si>
  <si>
    <t>16</t>
  </si>
  <si>
    <t>17</t>
  </si>
  <si>
    <t>18</t>
  </si>
  <si>
    <t>20</t>
  </si>
  <si>
    <t>26</t>
  </si>
  <si>
    <t>1F6</t>
  </si>
  <si>
    <t>0003952</t>
  </si>
  <si>
    <t>AMIKIN 500 MG</t>
  </si>
  <si>
    <t>0008808</t>
  </si>
  <si>
    <t>DALACIN C</t>
  </si>
  <si>
    <t>0011592</t>
  </si>
  <si>
    <t>METRONIDAZOL B. BRAUN 5 MG/ML</t>
  </si>
  <si>
    <t>0011785</t>
  </si>
  <si>
    <t>AMIKIN 1 G</t>
  </si>
  <si>
    <t>0016600</t>
  </si>
  <si>
    <t>0020605</t>
  </si>
  <si>
    <t>0026127</t>
  </si>
  <si>
    <t>0053922</t>
  </si>
  <si>
    <t>CIPHIN PRO INFUSIONE 200 MG/100 ML</t>
  </si>
  <si>
    <t>0065989</t>
  </si>
  <si>
    <t>MYCOMAX INF</t>
  </si>
  <si>
    <t>0066137</t>
  </si>
  <si>
    <t>0072972</t>
  </si>
  <si>
    <t>0076360</t>
  </si>
  <si>
    <t>ZINACEF 1,5 G</t>
  </si>
  <si>
    <t>0083417</t>
  </si>
  <si>
    <t>MERONEM 1 G</t>
  </si>
  <si>
    <t>0083487</t>
  </si>
  <si>
    <t>MERONEM 500 MG</t>
  </si>
  <si>
    <t>0094176</t>
  </si>
  <si>
    <t>0096414</t>
  </si>
  <si>
    <t>GENTAMICIN LEK 80 MG/2 ML</t>
  </si>
  <si>
    <t>0112782</t>
  </si>
  <si>
    <t>0131654</t>
  </si>
  <si>
    <t>CEFTAZIDIM KABI 1 G</t>
  </si>
  <si>
    <t>0131656</t>
  </si>
  <si>
    <t>0137499</t>
  </si>
  <si>
    <t>0141838</t>
  </si>
  <si>
    <t>AMIKACIN B.BRAUN 10 MG/ML</t>
  </si>
  <si>
    <t>0142077</t>
  </si>
  <si>
    <t>0151458</t>
  </si>
  <si>
    <t>CEFUROXIM KABI 1500 MG</t>
  </si>
  <si>
    <t>0156258</t>
  </si>
  <si>
    <t>VANCOMYCIN KABI 500 MG</t>
  </si>
  <si>
    <t>0162180</t>
  </si>
  <si>
    <t>CIPROFLOXACIN KABI 200 MG/100 ML INFUZNÍ ROZTOK</t>
  </si>
  <si>
    <t>0162187</t>
  </si>
  <si>
    <t>0164350</t>
  </si>
  <si>
    <t>TAZOCIN 4 G/0,5 G</t>
  </si>
  <si>
    <t>0164401</t>
  </si>
  <si>
    <t>0164407</t>
  </si>
  <si>
    <t>0141836</t>
  </si>
  <si>
    <t>AMIKACIN B. BRAUN 5 MG/ML</t>
  </si>
  <si>
    <t>0113453</t>
  </si>
  <si>
    <t>0195147</t>
  </si>
  <si>
    <t>0183812</t>
  </si>
  <si>
    <t>0183817</t>
  </si>
  <si>
    <t>2</t>
  </si>
  <si>
    <t>0007917</t>
  </si>
  <si>
    <t>0007955</t>
  </si>
  <si>
    <t>3</t>
  </si>
  <si>
    <t>0038482</t>
  </si>
  <si>
    <t>DRÁT VODÍCÍ GUIDE WIRE M</t>
  </si>
  <si>
    <t>00601</t>
  </si>
  <si>
    <t>OD TYPU 01 - PRO NEMOCNICE TYPU 3, (KATEGORIE 6)</t>
  </si>
  <si>
    <t>09227</t>
  </si>
  <si>
    <t>I. V. APLIKACE KRVE NEBO KREVNÍCH DERIVÁTŮ</t>
  </si>
  <si>
    <t>16021</t>
  </si>
  <si>
    <t>KOMPLEXNÍ VYŠETŘENÍ GERIATREM</t>
  </si>
  <si>
    <t>00880</t>
  </si>
  <si>
    <t>ROZLIŠENÍ VYKÁZANÉ HOSPITALIZACE JAKO: = NOVÁ HOSP</t>
  </si>
  <si>
    <t>00881</t>
  </si>
  <si>
    <t>ROZLIŠENÍ VYKÁZANÉ HOSPITALIZACE JAKO: = POKRAČOVÁ</t>
  </si>
  <si>
    <t>99999</t>
  </si>
  <si>
    <t>Nespecifikovany vykon</t>
  </si>
  <si>
    <t>00698</t>
  </si>
  <si>
    <t>OD TYPU 98 - PRO NEMOCNICE TYPU 3, (KATEGORIE 6) -</t>
  </si>
  <si>
    <t>11501</t>
  </si>
  <si>
    <t>ENTERÁLNÍ VÝŽIVA</t>
  </si>
  <si>
    <t>5F1</t>
  </si>
  <si>
    <t>32510</t>
  </si>
  <si>
    <t>ZAVEDENÍ DLOUHODOBÉ KANYLACE CENTRÁLNÍHO ŽILNÍHO S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</si>
  <si>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</si>
  <si>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</si>
  <si>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</si>
  <si>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</si>
  <si>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</si>
  <si>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</si>
  <si>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</si>
  <si>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                                            </t>
  </si>
  <si>
    <t>00053</t>
  </si>
  <si>
    <t xml:space="preserve">DLOUHODOBÁ MECHANICKÁ VENTILACE &gt; 96 HODIN (5-10 DNÍ) S                                             </t>
  </si>
  <si>
    <t>00123</t>
  </si>
  <si>
    <t>00132</t>
  </si>
  <si>
    <t>00133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</si>
  <si>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</si>
  <si>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</si>
  <si>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</si>
  <si>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</si>
  <si>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</si>
  <si>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</si>
  <si>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</si>
  <si>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</si>
  <si>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01070</t>
  </si>
  <si>
    <t xml:space="preserve">ENDOVASKULÁRNÍ VÝKONY PŘI MOZKOVÉM INFARKTU                                                         </t>
  </si>
  <si>
    <t>01302</t>
  </si>
  <si>
    <t xml:space="preserve">PORUCHY A PORANĚNÍ MÍCHY S CC                                                                       </t>
  </si>
  <si>
    <t>01311</t>
  </si>
  <si>
    <t xml:space="preserve">MALIGNÍ ONEMOCNĚNÍ, NĚKTERÉ INFEKCE A DEGENERATIVNÍ POR                                             </t>
  </si>
  <si>
    <t>01312</t>
  </si>
  <si>
    <t>01313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</si>
  <si>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</si>
  <si>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</si>
  <si>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</si>
  <si>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</si>
  <si>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</si>
  <si>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</si>
  <si>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01341</t>
  </si>
  <si>
    <t xml:space="preserve">CÉVNÍ MOZKOVÁ PŘÍHODA S INFARKTEM BEZ CC                                                            </t>
  </si>
  <si>
    <t>01342</t>
  </si>
  <si>
    <t xml:space="preserve">CÉVNÍ MOZKOVÁ PŘÍHODA S INFARKTEM S CC                                                              </t>
  </si>
  <si>
    <t>01343</t>
  </si>
  <si>
    <t xml:space="preserve">CÉVNÍ MOZKOVÁ PŘÍHODA S INFARKTEM S MCC                                                             </t>
  </si>
  <si>
    <t>01351</t>
  </si>
  <si>
    <t xml:space="preserve">NESPECIFICKÁ CÉVNÍ MOZKOVÁ PŘÍHODA A PRECEREBRÁLNÍ OKLU                                             </t>
  </si>
  <si>
    <t>01352</t>
  </si>
  <si>
    <t>01371</t>
  </si>
  <si>
    <t xml:space="preserve">PORUCHY KRANIÁLNÍCH A PERIFERNÍCH NERVŮ BEZ CC                                                      </t>
  </si>
  <si>
    <t>01372</t>
  </si>
  <si>
    <t xml:space="preserve">PORUCHY KRANIÁLNÍCH A PERIFERNÍCH NERVŮ S CC                                                        </t>
  </si>
  <si>
    <t>01381</t>
  </si>
  <si>
    <t xml:space="preserve">BAKTERIÁLNÍ A TUBERKULÓZNÍ INFEKCE NERVOVÉHO SYSTÉMU BE                                             </t>
  </si>
  <si>
    <t>01411</t>
  </si>
  <si>
    <t xml:space="preserve">NETRAUMATICKÁ PORUCHA VĚDOMÍ A KÓMA BEZ CC                                                          </t>
  </si>
  <si>
    <t>01422</t>
  </si>
  <si>
    <t xml:space="preserve">EPILEPTICKÝ ZÁCHVAT S CC                                                                            </t>
  </si>
  <si>
    <t>01451</t>
  </si>
  <si>
    <t xml:space="preserve">OTŘES MOZKU BEZ CC                                                                                  </t>
  </si>
  <si>
    <t>01452</t>
  </si>
  <si>
    <t xml:space="preserve">OTŘES MOZKU S CC  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</si>
  <si>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</si>
  <si>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</si>
  <si>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</si>
  <si>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</si>
  <si>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01463</t>
  </si>
  <si>
    <t xml:space="preserve">JINÉ PORUCHY NERVOVÉHO SYSTÉMU S MCC                                                                </t>
  </si>
  <si>
    <t>03311</t>
  </si>
  <si>
    <t xml:space="preserve">PORUCHY ROVNOVÁHY BEZ CC                                                                            </t>
  </si>
  <si>
    <t>03331</t>
  </si>
  <si>
    <t xml:space="preserve">EPIGLOTITIS, OTITIS MEDIA, INFEKCE HORNÍCH CEST DÝCHACÍ                                             </t>
  </si>
  <si>
    <t>03352</t>
  </si>
  <si>
    <t xml:space="preserve">JINÉ PORUCHY UŠÍ, NOSU, ÚST A HRDLA S CC                                                            </t>
  </si>
  <si>
    <t>04321</t>
  </si>
  <si>
    <t xml:space="preserve">PLICNÍ EMBOLIE BEZ CC                                                                               </t>
  </si>
  <si>
    <t>04322</t>
  </si>
  <si>
    <t xml:space="preserve">PLICNÍ EMBOLIE S CC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</si>
  <si>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</si>
  <si>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</si>
  <si>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04332</t>
  </si>
  <si>
    <t xml:space="preserve">ZÁVAŽNÉ TRAUMA HRUDNÍKU S CC                                                                        </t>
  </si>
  <si>
    <t>04352</t>
  </si>
  <si>
    <t xml:space="preserve">INFEKCE A ZÁNĚTY DÝCHACÍHO SYSTÉMU S CC                                                             </t>
  </si>
  <si>
    <t>04361</t>
  </si>
  <si>
    <t xml:space="preserve">PROSTÁ PNEUMONIE A DÁVIVÝ KAŠEL BEZ CC                                                              </t>
  </si>
  <si>
    <t>04362</t>
  </si>
  <si>
    <t xml:space="preserve">PROSTÁ PNEUMONIE A DÁVIVÝ KAŠEL S CC                                                                </t>
  </si>
  <si>
    <t>04363</t>
  </si>
  <si>
    <t xml:space="preserve">PROSTÁ PNEUMONIE A DÁVIVÝ KAŠEL S MCC                                                               </t>
  </si>
  <si>
    <t>04371</t>
  </si>
  <si>
    <t xml:space="preserve">CHRONICKÁ OBSTRUKTIVNÍ PLICNÍ NEMOC BEZ CC                                                          </t>
  </si>
  <si>
    <t>04373</t>
  </si>
  <si>
    <t xml:space="preserve">CHRONICKÁ OBSTRUKTIVNÍ PLICNÍ NEMOC S MCC                                                           </t>
  </si>
  <si>
    <t>04411</t>
  </si>
  <si>
    <t xml:space="preserve">PŘÍZNAKY, SYMPTOMY A JINÉ DIAGNÓZY DÝCHACÍHO SYSTÉMU BE                                             </t>
  </si>
  <si>
    <t>04412</t>
  </si>
  <si>
    <t xml:space="preserve">PŘÍZNAKY, SYMPTOMY A JINÉ DIAGNÓZY DÝCHACÍHO SYSTÉMU S                                              </t>
  </si>
  <si>
    <t>04413</t>
  </si>
  <si>
    <t>05000</t>
  </si>
  <si>
    <t xml:space="preserve">ÚMRTÍ DO 5 DNÍ OD PŘÍJMU PŘI HLAVNÍ DIAGNÓZE OBĚHOVÉHO                                              </t>
  </si>
  <si>
    <t>05011</t>
  </si>
  <si>
    <t xml:space="preserve">SRDEČNÍ DEFIBRILÁTOR A IMPLANTÁT PRO PODPORU FUNKCE SRD                                             </t>
  </si>
  <si>
    <t>05012</t>
  </si>
  <si>
    <t>05070</t>
  </si>
  <si>
    <t xml:space="preserve">IMPLANTACE TRVALÉHO KARDIOSTIMULÁTORU U AKUTNÍHO INFARK                                             </t>
  </si>
  <si>
    <t>05102</t>
  </si>
  <si>
    <t xml:space="preserve">JINÉ PERKUTÁNNÍ KARDIOVASKULÁRNÍ VÝKONY PŘI AKUTNÍM INF                                             </t>
  </si>
  <si>
    <t>05111</t>
  </si>
  <si>
    <t xml:space="preserve">IMPLANTACE TRVALÉHO KARDIOSTIMULÁTORU BEZ AKUTNÍHO INFA                                             </t>
  </si>
  <si>
    <t>05112</t>
  </si>
  <si>
    <t>05132</t>
  </si>
  <si>
    <t xml:space="preserve">JINÉ PERKUTÁNNÍ KARDIOVASKULÁRNÍ VÝKONY BEZ AKUTNÍHO IN                                             </t>
  </si>
  <si>
    <t>05142</t>
  </si>
  <si>
    <t xml:space="preserve">JINÉ VASKULÁRNÍ VÝKONY S CC                                                                         </t>
  </si>
  <si>
    <t>05202</t>
  </si>
  <si>
    <t xml:space="preserve">JINÉ VÝKONY PŘI ONEMOCNĚNÍCH A PORUCHÁCH OBĚHOVÉHO SYST                                             </t>
  </si>
  <si>
    <t>05261</t>
  </si>
  <si>
    <t xml:space="preserve">PERKUTÁNNÍ KORONÁRNÍ ANGIOPLASTIKA, &gt;=3 POTAHOVANÉ STEN                                             </t>
  </si>
  <si>
    <t>05272</t>
  </si>
  <si>
    <t xml:space="preserve">PERKUTÁNNÍ KORONÁRNÍ ANGIOPLASTIKA, &lt;=2 POTAHOVANÉ STEN                                             </t>
  </si>
  <si>
    <t>05273</t>
  </si>
  <si>
    <t>05311</t>
  </si>
  <si>
    <t xml:space="preserve">SRDEČNÍ KATETRIZACE PŘI ISCHEMICKÉ CHOROBĚ SRDEČNÍ BEZ                                              </t>
  </si>
  <si>
    <t>05312</t>
  </si>
  <si>
    <t xml:space="preserve">SRDEČNÍ KATETRIZACE PŘI ISCHEMICKÉ CHOROBĚ SRDEČNÍ S CC                                             </t>
  </si>
  <si>
    <t>05313</t>
  </si>
  <si>
    <t xml:space="preserve">SRDEČNÍ KATETRIZACE PŘI ISCHEMICKÉ CHOROBĚ SRDEČNÍ S MC                                             </t>
  </si>
  <si>
    <t>05321</t>
  </si>
  <si>
    <t xml:space="preserve">SRDEČNÍ KATETRIZACE PŘI JINÝCH PORUCHÁCH OBĚHOVÉHO SYST                                             </t>
  </si>
  <si>
    <t>05323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</si>
  <si>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</si>
  <si>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</si>
  <si>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</si>
  <si>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</si>
  <si>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</si>
  <si>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</si>
  <si>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05362</t>
  </si>
  <si>
    <t xml:space="preserve">HLUBOKÁ ŽILNÍ TROMBÓZA S CC                                                                         </t>
  </si>
  <si>
    <t>05363</t>
  </si>
  <si>
    <t xml:space="preserve">HLUBOKÁ ŽILNÍ TROMBÓZA S MCC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</si>
  <si>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</si>
  <si>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</si>
  <si>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</si>
  <si>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</si>
  <si>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</si>
  <si>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</si>
  <si>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</si>
  <si>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</si>
  <si>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05393</t>
  </si>
  <si>
    <t xml:space="preserve">ATEROSKLERÓZA S MCC                                                                                 </t>
  </si>
  <si>
    <t>05401</t>
  </si>
  <si>
    <t xml:space="preserve">HYPERTENZE BEZ CC                                                                                   </t>
  </si>
  <si>
    <t>05402</t>
  </si>
  <si>
    <t xml:space="preserve">HYPERTENZE S CC                          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</si>
  <si>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</si>
  <si>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</si>
  <si>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</si>
  <si>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</si>
  <si>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05423</t>
  </si>
  <si>
    <t xml:space="preserve">SRDEČNÍ ARYTMIE A PORUCHY VEDENÍ S MCC                                                              </t>
  </si>
  <si>
    <t>05441</t>
  </si>
  <si>
    <t xml:space="preserve">SYNKOPA A KOLAPS BEZ CC                                                                             </t>
  </si>
  <si>
    <t>05442</t>
  </si>
  <si>
    <t xml:space="preserve">SYNKOPA A KOLAPS S CC                                                                               </t>
  </si>
  <si>
    <t>05443</t>
  </si>
  <si>
    <t xml:space="preserve">SYNKOPA A KOLAPS S MCC                                                                              </t>
  </si>
  <si>
    <t>05481</t>
  </si>
  <si>
    <t xml:space="preserve">ENDOVASKULÁRNÍ VÝKONY PRO AKUTNÍ ISCHÉMII V OBLASTI PER                                             </t>
  </si>
  <si>
    <t>05502</t>
  </si>
  <si>
    <t xml:space="preserve">ANGIOPLASTIKA NEBO ZAVEDENÍ STENTU DO PERIFERNÍ CÉVY S                                              </t>
  </si>
  <si>
    <t>05503</t>
  </si>
  <si>
    <t>06011</t>
  </si>
  <si>
    <t xml:space="preserve">VELKÉ VÝKONY NA TLUSTÉM A TENKÉM STŘEVU BEZ CC     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</si>
  <si>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</si>
  <si>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</si>
  <si>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</si>
  <si>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</si>
  <si>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06033</t>
  </si>
  <si>
    <t xml:space="preserve">MENŠÍ VÝKONY NA TLUSTÉM A TENKÉM STŘEVU S MCC                                                       </t>
  </si>
  <si>
    <t>06083</t>
  </si>
  <si>
    <t xml:space="preserve">LAPAROTOMICKÉ VÝKONY PŘI TŘÍSELNÉ, STEHENNÍ, UMBILIKÁLN                                             </t>
  </si>
  <si>
    <t>06101</t>
  </si>
  <si>
    <t xml:space="preserve">JINÉ VÝKONY PŘI PORUCHÁCH A ONEMOCNĚNÍCH TRÁVICÍHO SYST                                             </t>
  </si>
  <si>
    <t>06303</t>
  </si>
  <si>
    <t xml:space="preserve">MALIGNÍ ONEMOCNĚNÍ TRÁVICÍHO SYSTÉMU S MCC                                                          </t>
  </si>
  <si>
    <t>06322</t>
  </si>
  <si>
    <t xml:space="preserve">PORUCHY JÍCNU S CC                                                                                  </t>
  </si>
  <si>
    <t>06332</t>
  </si>
  <si>
    <t xml:space="preserve">DIVERTIKULITIDA, DIVERTIKULÓZA A ZÁNĚTLIVÉ ONEMOCNĚNÍ S                                             </t>
  </si>
  <si>
    <t>06351</t>
  </si>
  <si>
    <t xml:space="preserve">OBSTRUKCE GASTROINTESTINÁLNÍHO SYSTÉMU BEZ CC                                                       </t>
  </si>
  <si>
    <t>06353</t>
  </si>
  <si>
    <t xml:space="preserve">OBSTRUKCE GASTROINTESTINÁLNÍHO SYSTÉMU S MCC                                                        </t>
  </si>
  <si>
    <t>06362</t>
  </si>
  <si>
    <t xml:space="preserve">ZÁVAŽNÉ INFEKCE GASTROINTESTINÁLNÍHO SYSTÉMU S CC                                                   </t>
  </si>
  <si>
    <t>06381</t>
  </si>
  <si>
    <t xml:space="preserve">JINÉ PORUCHY TRÁVICÍHO SYSTÉMU BEZ CC      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</si>
  <si>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</si>
  <si>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</si>
  <si>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</si>
  <si>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</si>
  <si>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07322</t>
  </si>
  <si>
    <t xml:space="preserve">PORUCHY PANKREATU, KROMĚ MALIGNÍHO ONEMOCNĚNÍ S CC                                                  </t>
  </si>
  <si>
    <t>07323</t>
  </si>
  <si>
    <t xml:space="preserve">PORUCHY PANKREATU, KROMĚ MALIGNÍHO ONEMOCNĚNÍ S MCC                                                 </t>
  </si>
  <si>
    <t>07332</t>
  </si>
  <si>
    <t xml:space="preserve">PORUCHY JATER, KROMĚ MALIGNÍ CIRHÓZY A ALKOHOLICKÉ HEPA                                             </t>
  </si>
  <si>
    <t>07333</t>
  </si>
  <si>
    <t>07341</t>
  </si>
  <si>
    <t xml:space="preserve">JINÉ PORUCHY ŽLUČOVÝCH CEST BEZ CC                                                                  </t>
  </si>
  <si>
    <t>07342</t>
  </si>
  <si>
    <t xml:space="preserve">JINÉ PORUCHY ŽLUČOVÝCH CEST S CC                                                                    </t>
  </si>
  <si>
    <t>07343</t>
  </si>
  <si>
    <t xml:space="preserve">JINÉ PORUCHY ŽLUČOVÝCH CEST S MCC                            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</si>
  <si>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</si>
  <si>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</si>
  <si>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</si>
  <si>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</si>
  <si>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08033</t>
  </si>
  <si>
    <t xml:space="preserve">FÚZE PÁTEŘE, NE PRO DEFORMITY S MCC                                                                 </t>
  </si>
  <si>
    <t>08041</t>
  </si>
  <si>
    <t xml:space="preserve">TOTÁLNÍ ENDOPROTÉZU KYČLE, LOKTE, ZÁPĚSTÍ, TOTÁLNÍ A RE                                             </t>
  </si>
  <si>
    <t>08042</t>
  </si>
  <si>
    <t>08043</t>
  </si>
  <si>
    <t>08081</t>
  </si>
  <si>
    <t xml:space="preserve">VÝKONY NA KYČLÍCH A STEHENNÍ KOSTI, KROMĚ REPLANTACE VE                                             </t>
  </si>
  <si>
    <t>08082</t>
  </si>
  <si>
    <t>08083</t>
  </si>
  <si>
    <t>08101</t>
  </si>
  <si>
    <t xml:space="preserve">VÝKONY NA ZÁDECH A KRKU, KROMĚ FÚZE PÁTEŘE BEZ CC                                                   </t>
  </si>
  <si>
    <t>08102</t>
  </si>
  <si>
    <t xml:space="preserve">VÝKONY NA ZÁDECH A KRKU, KROMĚ FÚZE PÁTEŘE S CC                                                     </t>
  </si>
  <si>
    <t>08111</t>
  </si>
  <si>
    <t xml:space="preserve">VÝKONY NA KOLENU, BÉRCI A HLEZNU, KROMĚ CHODIDLA A ALOP                                             </t>
  </si>
  <si>
    <t>08152</t>
  </si>
  <si>
    <t xml:space="preserve">VÝKONY NA HORNÍCH KONČETINÁCH S CC                                                                  </t>
  </si>
  <si>
    <t>08301</t>
  </si>
  <si>
    <t xml:space="preserve">ZLOMENINY KOSTI STEHENNÍ BEZ CC                                                                     </t>
  </si>
  <si>
    <t>08302</t>
  </si>
  <si>
    <t xml:space="preserve">ZLOMENINY KOSTI STEHENNÍ S CC                                                                       </t>
  </si>
  <si>
    <t>08303</t>
  </si>
  <si>
    <t xml:space="preserve">ZLOMENINY KOSTI STEHENNÍ S MCC                                                                      </t>
  </si>
  <si>
    <t>08311</t>
  </si>
  <si>
    <t xml:space="preserve">ZLOMENINA PÁNVE, NEBO DISLOKACE KYČLE BEZ CC                                                        </t>
  </si>
  <si>
    <t>08312</t>
  </si>
  <si>
    <t xml:space="preserve">ZLOMENINA PÁNVE, NEBO DISLOKACE KYČLE S CC                                                          </t>
  </si>
  <si>
    <t>08313</t>
  </si>
  <si>
    <t xml:space="preserve">ZLOMENINA PÁNVE, NEBO DISLOKACE KYČLE S MCC                                                         </t>
  </si>
  <si>
    <t>08321</t>
  </si>
  <si>
    <t xml:space="preserve">ZLOMENINA NEBO DISLOKACE, KROMĚ STEHENNÍ KOSTI A PÁNVE                                              </t>
  </si>
  <si>
    <t>08322</t>
  </si>
  <si>
    <t>08323</t>
  </si>
  <si>
    <t>08342</t>
  </si>
  <si>
    <t xml:space="preserve">OSTEOMYELITIDA S CC                                                                                 </t>
  </si>
  <si>
    <t>08353</t>
  </si>
  <si>
    <t xml:space="preserve">SEPTICKÁ ARTRITIDA S MCC                                     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</si>
  <si>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</si>
  <si>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</si>
  <si>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</si>
  <si>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</si>
  <si>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</si>
  <si>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</si>
  <si>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08381</t>
  </si>
  <si>
    <t xml:space="preserve">JINÁ ONEMOCNĚNÍ KOSTÍ A KLOUBŮ BEZ CC                                                               </t>
  </si>
  <si>
    <t>08382</t>
  </si>
  <si>
    <t xml:space="preserve">JINÁ ONEMOCNĚNÍ KOSTÍ A KLOUBŮ S CC                                                                 </t>
  </si>
  <si>
    <t>08383</t>
  </si>
  <si>
    <t xml:space="preserve">JINÁ ONEMOCNĚNÍ KOSTÍ A KLOUBŮ S MCC                                                                </t>
  </si>
  <si>
    <t>09301</t>
  </si>
  <si>
    <t xml:space="preserve">ZÁVAŽNÉ PORUCHY KŮŽE BEZ CC                                                                         </t>
  </si>
  <si>
    <t>09302</t>
  </si>
  <si>
    <t xml:space="preserve">ZÁVAŽNÉ PORUCHY KŮŽE S CC                                                                           </t>
  </si>
  <si>
    <t>09303</t>
  </si>
  <si>
    <t xml:space="preserve">ZÁVAŽNÉ PORUCHY KŮŽE S MCC        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</si>
  <si>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</si>
  <si>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</si>
  <si>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09332</t>
  </si>
  <si>
    <t xml:space="preserve">PORANĚNÍ KŮŽE, PODKOŽNÍ TKÁNĚ A PRSU S CC                                                           </t>
  </si>
  <si>
    <t>10301</t>
  </si>
  <si>
    <t xml:space="preserve">DIABETES, NUTRIČNÍ A JINÉ METABOLICKÉ PORUCHY BEZ CC                                                </t>
  </si>
  <si>
    <t>10302</t>
  </si>
  <si>
    <t xml:space="preserve">DIABETES, NUTRIČNÍ A JINÉ METABOLICKÉ PORUCHY S CC                                                  </t>
  </si>
  <si>
    <t>10303</t>
  </si>
  <si>
    <t xml:space="preserve">DIABETES, NUTRIČNÍ A JINÉ METABOLICKÉ PORUCHY S MCC                                                 </t>
  </si>
  <si>
    <t>10311</t>
  </si>
  <si>
    <t xml:space="preserve">HYPOVOLÉMIE A PORUCHY ELEKTROLYTŮ BEZ CC                                                            </t>
  </si>
  <si>
    <t>10312</t>
  </si>
  <si>
    <t xml:space="preserve">HYPOVOLÉMIE A PORUCHY ELEKTROLYTŮ S CC                                                              </t>
  </si>
  <si>
    <t>10313</t>
  </si>
  <si>
    <t xml:space="preserve">HYPOVOLÉMIE A PORUCHY ELEKTROLYTŮ S MCC                                                             </t>
  </si>
  <si>
    <t>10331</t>
  </si>
  <si>
    <t xml:space="preserve">JINÉ ENDOKRINNÍ PORUCHY BEZ CC                                                                      </t>
  </si>
  <si>
    <t>11031</t>
  </si>
  <si>
    <t xml:space="preserve">VELKÉ VÝKONY NA LEDVINÁCH A MOČOVÝCH CESTÁCH BEZ CC                                                 </t>
  </si>
  <si>
    <t>11032</t>
  </si>
  <si>
    <t xml:space="preserve">VELKÉ VÝKONY NA LEDVINÁCH A MOČOVÝCH CESTÁCH S CC                                                   </t>
  </si>
  <si>
    <t>11043</t>
  </si>
  <si>
    <t xml:space="preserve">DIALÝZA A ELIMINAČNÍ METODY S MCC                                                                   </t>
  </si>
  <si>
    <t>11071</t>
  </si>
  <si>
    <t xml:space="preserve">URETRÁLNÍ A TRANSURETRÁLNÍ VÝKONY BEZ CC                                                            </t>
  </si>
  <si>
    <t>11302</t>
  </si>
  <si>
    <t xml:space="preserve">MALIGNÍ ONEMOCNĚNÍ LEDVIN A MOČOVÝCH CEST A LEDVINOVÉ S                                             </t>
  </si>
  <si>
    <t>11303</t>
  </si>
  <si>
    <t>11321</t>
  </si>
  <si>
    <t xml:space="preserve">INFEKCE LEDVIN A MOČOVÝCH CEST BEZ CC                                                               </t>
  </si>
  <si>
    <t>11322</t>
  </si>
  <si>
    <t xml:space="preserve">INFEKCE LEDVIN A MOČOVÝCH CEST S CC                                                                 </t>
  </si>
  <si>
    <t>11323</t>
  </si>
  <si>
    <t xml:space="preserve">INFEKCE LEDVIN A MOČOVÝCH CEST S MCC                                                                </t>
  </si>
  <si>
    <t>11342</t>
  </si>
  <si>
    <t xml:space="preserve">MOČOVÉ KAMENY BEZ EXTRAKORPORÁLNÍ LITOTRYPSE S CC                                                   </t>
  </si>
  <si>
    <t>12042</t>
  </si>
  <si>
    <t xml:space="preserve">VÝKONY NA VARLATECH S CC                                                                            </t>
  </si>
  <si>
    <t>13322</t>
  </si>
  <si>
    <t xml:space="preserve">MENSTRUAČNÍ A JINÉ PORUCHY ŽENSKÉHO REPRODUKČNÍHO SYSTÉ                                             </t>
  </si>
  <si>
    <t>16332</t>
  </si>
  <si>
    <t xml:space="preserve">PORUCHY ČERVENÝCH KRVINEK, KROMĚ SRPKOVITÉ CHUDOKREVNOS                                             </t>
  </si>
  <si>
    <t>16333</t>
  </si>
  <si>
    <t>17313</t>
  </si>
  <si>
    <t xml:space="preserve">LYMFOM A NEAKUTNÍ LEUKÉMIE S MCC              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</si>
  <si>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</si>
  <si>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</si>
  <si>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</si>
  <si>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</si>
  <si>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19362</t>
  </si>
  <si>
    <t xml:space="preserve">ORGANICKÉ DUŠEVNÍ PORUCHY A MENTÁLNÍ RETARDACE S CC                                                 </t>
  </si>
  <si>
    <t>21021</t>
  </si>
  <si>
    <t xml:space="preserve">JINÉ VÝKONY PŘI ÚRAZECH A KOMPLIKACÍCH BEZ CC                                                       </t>
  </si>
  <si>
    <t>22522</t>
  </si>
  <si>
    <t xml:space="preserve">NEROZSÁHLÉ POPÁLENINY SKRZ CELOU KŮŽI, S KOŽNÍM ŠTĚPEM                                              </t>
  </si>
  <si>
    <t>25012</t>
  </si>
  <si>
    <t xml:space="preserve">KRANIOTOMIE, VELKÝ VÝKON NA PÁTEŘI, KYČLI A KONČ. PŘI M                                             </t>
  </si>
  <si>
    <t>25303</t>
  </si>
  <si>
    <t xml:space="preserve">DIAGNÓZY TÝKAJÍCÍ SE HLAVY, HRUDNÍKU A DOLNÍCH KONČETIN                                             </t>
  </si>
  <si>
    <t>88871</t>
  </si>
  <si>
    <t xml:space="preserve">ROZSÁHLÉ VÝKONY, KTERÉ SE NETÝKAJÍ HLAVNÍ DIAGNÓZY BEZ   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</si>
  <si>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</si>
  <si>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</si>
  <si>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</si>
  <si>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</si>
  <si>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</si>
  <si>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</si>
  <si>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</si>
  <si>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</si>
  <si>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</si>
  <si>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</si>
  <si>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</si>
  <si>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</si>
  <si>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</si>
  <si>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</si>
  <si>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</si>
  <si>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22</t>
  </si>
  <si>
    <t>407</t>
  </si>
  <si>
    <t>0093626</t>
  </si>
  <si>
    <t>ULTRAVIST 370</t>
  </si>
  <si>
    <t>0002015</t>
  </si>
  <si>
    <t>0002018</t>
  </si>
  <si>
    <t>0002027</t>
  </si>
  <si>
    <t>0002061</t>
  </si>
  <si>
    <t>0002067</t>
  </si>
  <si>
    <t>0002073</t>
  </si>
  <si>
    <t>0002087</t>
  </si>
  <si>
    <t>0110740</t>
  </si>
  <si>
    <t>VÁLCE (DVA) STERILNÍ, JEDNORÁZOVÉ DO INJEKTORU, CE</t>
  </si>
  <si>
    <t>47153</t>
  </si>
  <si>
    <t>SCINTIGRAFIE PŘÍŠTÍTNÝCH TĚLÍSEK</t>
  </si>
  <si>
    <t>47259</t>
  </si>
  <si>
    <t>SCINTIGRAFIE PLIC VENTILAČNÍ STATICKÁ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</si>
  <si>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</si>
  <si>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</si>
  <si>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</si>
  <si>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</si>
  <si>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</si>
  <si>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</si>
  <si>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</si>
  <si>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</si>
  <si>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</si>
  <si>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</si>
  <si>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</si>
  <si>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</si>
  <si>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47137</t>
  </si>
  <si>
    <t>RADIONUKLIDOVÁ ANGIOGRAFIE</t>
  </si>
  <si>
    <t>816</t>
  </si>
  <si>
    <t>94115</t>
  </si>
  <si>
    <t>IN SITU HYBRIDIZACE LIDSKÉ DNA SE ZNAČENOU SONDOU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</si>
  <si>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</si>
  <si>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</si>
  <si>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</si>
  <si>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</si>
  <si>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</si>
  <si>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</si>
  <si>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</si>
  <si>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</si>
  <si>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</si>
  <si>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</si>
  <si>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</si>
  <si>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</si>
  <si>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</si>
  <si>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96837</t>
  </si>
  <si>
    <t>ERYTROPOETIN - STANOVENÍ HLADINY V SÉRU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</si>
  <si>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</si>
  <si>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</si>
  <si>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</si>
  <si>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</si>
  <si>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</si>
  <si>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</si>
  <si>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</si>
  <si>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</si>
  <si>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</si>
  <si>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</si>
  <si>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</si>
  <si>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</si>
  <si>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</si>
  <si>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</si>
  <si>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</si>
  <si>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</si>
  <si>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</si>
  <si>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</si>
  <si>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</si>
  <si>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</si>
  <si>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</si>
  <si>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</si>
  <si>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</si>
  <si>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</si>
  <si>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</si>
  <si>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</si>
  <si>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</si>
  <si>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</si>
  <si>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</si>
  <si>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</si>
  <si>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</si>
  <si>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</si>
  <si>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</si>
  <si>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</si>
  <si>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</si>
  <si>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</si>
  <si>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</si>
  <si>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</si>
  <si>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</si>
  <si>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</si>
  <si>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</si>
  <si>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</si>
  <si>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</si>
  <si>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</si>
  <si>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</si>
  <si>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</si>
  <si>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</si>
  <si>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</si>
  <si>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81681</t>
  </si>
  <si>
    <t>25-HYDROXYVITAMIN D (25 OHD)</t>
  </si>
  <si>
    <t>81721</t>
  </si>
  <si>
    <t>IMUNOTURBIDIMETRICKÉ A/NEBO IMUNONEFELOMETRICKÉ ST</t>
  </si>
  <si>
    <t>81731</t>
  </si>
  <si>
    <t>STANOVENÍ NATRIURETICKÝCH PEPTIDŮ V SÉRU A V PLAZM</t>
  </si>
  <si>
    <t>91137</t>
  </si>
  <si>
    <t>STANOVENÍ TRANSFERINU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</si>
  <si>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</si>
  <si>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</si>
  <si>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</si>
  <si>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</si>
  <si>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</si>
  <si>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</si>
  <si>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</si>
  <si>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</si>
  <si>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</si>
  <si>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</si>
  <si>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93161</t>
  </si>
  <si>
    <t>INZULÍN</t>
  </si>
  <si>
    <t>93171</t>
  </si>
  <si>
    <t>PARATHORMON</t>
  </si>
  <si>
    <t>93187</t>
  </si>
  <si>
    <t>TYROXIN CELKOVÝ (TT4)</t>
  </si>
  <si>
    <t>93217</t>
  </si>
  <si>
    <t>AUTOPROTILÁTKY PROTI MIKROSOMÁLNÍMU ANTIGENU</t>
  </si>
  <si>
    <t>93231</t>
  </si>
  <si>
    <t>TYREOGLOBULIN AUTOPROTILÁTKY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</si>
  <si>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</si>
  <si>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</si>
  <si>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</si>
  <si>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</si>
  <si>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</si>
  <si>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</si>
  <si>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</si>
  <si>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</si>
  <si>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</si>
  <si>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</si>
  <si>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</si>
  <si>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</si>
  <si>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</si>
  <si>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</si>
  <si>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</si>
  <si>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</si>
  <si>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</si>
  <si>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</si>
  <si>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</si>
  <si>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</si>
  <si>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</si>
  <si>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</si>
  <si>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</si>
  <si>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</si>
  <si>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</si>
  <si>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</si>
  <si>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</si>
  <si>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</si>
  <si>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</si>
  <si>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</si>
  <si>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</si>
  <si>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</si>
  <si>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</si>
  <si>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</si>
  <si>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</si>
  <si>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</si>
  <si>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</si>
  <si>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</si>
  <si>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</si>
  <si>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</si>
  <si>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</si>
  <si>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</si>
  <si>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</si>
  <si>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</si>
  <si>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</si>
  <si>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</si>
  <si>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</si>
  <si>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</si>
  <si>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81269</t>
  </si>
  <si>
    <t>ANGIOTENSIN KONVERTUJÍCÍ ENZYM V SÉRU (ACE)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</si>
  <si>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</si>
  <si>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</si>
  <si>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</si>
  <si>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</si>
  <si>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</si>
  <si>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</si>
  <si>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</si>
  <si>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</si>
  <si>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</si>
  <si>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</si>
  <si>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</si>
  <si>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</si>
  <si>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</si>
  <si>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</si>
  <si>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</si>
  <si>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</si>
  <si>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81533</t>
  </si>
  <si>
    <t>LIPÁZA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</si>
  <si>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</si>
  <si>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</si>
  <si>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</si>
  <si>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</si>
  <si>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</si>
  <si>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</si>
  <si>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</si>
  <si>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</si>
  <si>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93145</t>
  </si>
  <si>
    <t>C-PEPTID</t>
  </si>
  <si>
    <t>91145</t>
  </si>
  <si>
    <t>STANOVENÍ HAPTOGLOBINU</t>
  </si>
  <si>
    <t>81423</t>
  </si>
  <si>
    <t>FOSFATÁZA ALKALICKÁ IZOENZYMY</t>
  </si>
  <si>
    <t>81123</t>
  </si>
  <si>
    <t>BILIRUBIN KONJUGOVANÝ STATIM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</si>
  <si>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</si>
  <si>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</si>
  <si>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</si>
  <si>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</si>
  <si>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</si>
  <si>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</si>
  <si>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91169</t>
  </si>
  <si>
    <t>STANOVENÍ LEHKÝCH ŘETĚZCŮ LAMBDA</t>
  </si>
  <si>
    <t>81733</t>
  </si>
  <si>
    <t>KVANTITATIVNÍ STANOVENÍ KRVE VE STOLICI NA ANALYZÁ</t>
  </si>
  <si>
    <t>93229</t>
  </si>
  <si>
    <t>TKÁŇOVÝ POLYPEPTIDICKÝ ANTIGEN (TPA)</t>
  </si>
  <si>
    <t>81679</t>
  </si>
  <si>
    <t>1,25-DIHYDROXYVITAMIN D (1,25 (OH)2D)</t>
  </si>
  <si>
    <t>93139</t>
  </si>
  <si>
    <t>ADRENOKORTIKOTROPIN (ACTH)</t>
  </si>
  <si>
    <t>81775</t>
  </si>
  <si>
    <t>KVANTITATIVNÍ ANALÝZA MOCE</t>
  </si>
  <si>
    <t>81769</t>
  </si>
  <si>
    <t>KVANTITATIVNÍ STANOVENI HOLOTRANSKOBALAMINU /HOLOT</t>
  </si>
  <si>
    <t>813</t>
  </si>
  <si>
    <t>91197</t>
  </si>
  <si>
    <t>STANOVENÍ CYTOKINU ELISA</t>
  </si>
  <si>
    <t>34</t>
  </si>
  <si>
    <t>809</t>
  </si>
  <si>
    <t>0003132</t>
  </si>
  <si>
    <t>GADOVIST 1,0 MMOL/ML</t>
  </si>
  <si>
    <t>0003134</t>
  </si>
  <si>
    <t>0022075</t>
  </si>
  <si>
    <t>IOMERON 400</t>
  </si>
  <si>
    <t>0042433</t>
  </si>
  <si>
    <t>VISIPAQUE 320 MG I/ML</t>
  </si>
  <si>
    <t>0065978</t>
  </si>
  <si>
    <t>DOTAREM</t>
  </si>
  <si>
    <t>0077018</t>
  </si>
  <si>
    <t>0077019</t>
  </si>
  <si>
    <t>0077024</t>
  </si>
  <si>
    <t>ULTRAVIST 300</t>
  </si>
  <si>
    <t>0095607</t>
  </si>
  <si>
    <t>MICROPAQUE</t>
  </si>
  <si>
    <t>0095609</t>
  </si>
  <si>
    <t>MICROPAQUE CT</t>
  </si>
  <si>
    <t>0151208</t>
  </si>
  <si>
    <t>0038505</t>
  </si>
  <si>
    <t>SOUPRAVA ZAVÁDĚCÍ INTRODUCER</t>
  </si>
  <si>
    <t>0052140</t>
  </si>
  <si>
    <t>KATETR BALÓNKOVÝ PTA - WANDA; SMASH</t>
  </si>
  <si>
    <t>0053563</t>
  </si>
  <si>
    <t>KATETR DIAGNOSTICKÝ TEMPO4F,5F</t>
  </si>
  <si>
    <t>0053643</t>
  </si>
  <si>
    <t>KATETR BALÓNKOVÝ PTA - QUADRIMATRIX/MARS</t>
  </si>
  <si>
    <t>0059345</t>
  </si>
  <si>
    <t>INDEFLÁTOR - ZAŘÍZENÍ INSUFLAČNÍ - INFLATION DEVIC</t>
  </si>
  <si>
    <t>0092559</t>
  </si>
  <si>
    <t>SADA AG - SYSTÉM PRO UZAVÍRÁNÍ CÉV - FEMORÁLNÍ - S</t>
  </si>
  <si>
    <t>0092932</t>
  </si>
  <si>
    <t>SADA DRENÁŽNÍ</t>
  </si>
  <si>
    <t>0151449</t>
  </si>
  <si>
    <t>JEHLA BIOPTICKÁ DO DĚLA (BARD MAGNUM)  UNIVERSAL P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</si>
  <si>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</si>
  <si>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</si>
  <si>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</si>
  <si>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</si>
  <si>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</si>
  <si>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</si>
  <si>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</si>
  <si>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</si>
  <si>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</si>
  <si>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</si>
  <si>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</si>
  <si>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</si>
  <si>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</si>
  <si>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</si>
  <si>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</si>
  <si>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</si>
  <si>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89313</t>
  </si>
  <si>
    <t xml:space="preserve">PERKUTÁNNÍ PUNKCE NEBO BIOPSIE ŘÍZENÁ RDG METODOU </t>
  </si>
  <si>
    <t>89323</t>
  </si>
  <si>
    <t>TERAPEUTICKÁ EMBOLIZACE V CÉVNÍM ŘEČIŠTI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</si>
  <si>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</si>
  <si>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</si>
  <si>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</si>
  <si>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</si>
  <si>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</si>
  <si>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</si>
  <si>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</si>
  <si>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</si>
  <si>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</si>
  <si>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</si>
  <si>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</si>
  <si>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</si>
  <si>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</si>
  <si>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</si>
  <si>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</si>
  <si>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</si>
  <si>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</si>
  <si>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</si>
  <si>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</si>
  <si>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</si>
  <si>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</si>
  <si>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</si>
  <si>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</si>
  <si>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</si>
  <si>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</si>
  <si>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</si>
  <si>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</si>
  <si>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</si>
  <si>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</si>
  <si>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</si>
  <si>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</si>
  <si>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</si>
  <si>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</si>
  <si>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</si>
  <si>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</si>
  <si>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</si>
  <si>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</si>
  <si>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</si>
  <si>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</si>
  <si>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</si>
  <si>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</si>
  <si>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</si>
  <si>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</si>
  <si>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</si>
  <si>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</si>
  <si>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</si>
  <si>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</si>
  <si>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</si>
  <si>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</si>
  <si>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</si>
  <si>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</si>
  <si>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</si>
  <si>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</si>
  <si>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</si>
  <si>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</si>
  <si>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</si>
  <si>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</si>
  <si>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22339</t>
  </si>
  <si>
    <t>TITRACE ANTIERYTROCYTÁRNÍCH PROTILÁTEK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</si>
  <si>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</si>
  <si>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</si>
  <si>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</si>
  <si>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</si>
  <si>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</si>
  <si>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</si>
  <si>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</si>
  <si>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</si>
  <si>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</si>
  <si>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</si>
  <si>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</si>
  <si>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</si>
  <si>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</si>
  <si>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</si>
  <si>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</si>
  <si>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</si>
  <si>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</si>
  <si>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</si>
  <si>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</si>
  <si>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</si>
  <si>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</si>
  <si>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</si>
  <si>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</si>
  <si>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</si>
  <si>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</si>
  <si>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</si>
  <si>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</si>
  <si>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</si>
  <si>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</si>
  <si>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</si>
  <si>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</si>
  <si>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</si>
  <si>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</si>
  <si>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</si>
  <si>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</si>
  <si>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</si>
  <si>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</si>
  <si>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</si>
  <si>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</si>
  <si>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</si>
  <si>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</si>
  <si>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</si>
  <si>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</si>
  <si>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</si>
  <si>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</si>
  <si>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</si>
  <si>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</si>
  <si>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</si>
  <si>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</si>
  <si>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</si>
  <si>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</si>
  <si>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</si>
  <si>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</si>
  <si>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</si>
  <si>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</si>
  <si>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</si>
  <si>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87519</t>
  </si>
  <si>
    <t>STANOVENÍ CYTOLOGICKÉ DIAGNÓZY II. STUPNĚ OBTÍŽNOS</t>
  </si>
  <si>
    <t>87135</t>
  </si>
  <si>
    <t>VYŠETŘENÍ MORFOMETRICKÉ - ZA KAŽDÝ PARAMETR</t>
  </si>
  <si>
    <t>87011</t>
  </si>
  <si>
    <t>KONZULTACE NÁLEZU PATOLOGEM CÍLENÁ NA ŽÁDOST OŠETŘ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</si>
  <si>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</si>
  <si>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</si>
  <si>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</si>
  <si>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</si>
  <si>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</si>
  <si>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</si>
  <si>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</si>
  <si>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</si>
  <si>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</si>
  <si>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</si>
  <si>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</si>
  <si>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</si>
  <si>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82097</t>
  </si>
  <si>
    <t>STANOVENÍ PROTILÁTEK PROTI EBV (ELISA)</t>
  </si>
  <si>
    <t>82117</t>
  </si>
  <si>
    <t>PRŮKAZ ANTIGENU VIRU (MIMO VIRY HEPATITID), BAKTER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</si>
  <si>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</si>
  <si>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</si>
  <si>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</si>
  <si>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</si>
  <si>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</si>
  <si>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</si>
  <si>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</si>
  <si>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</si>
  <si>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</si>
  <si>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</si>
  <si>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</si>
  <si>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</si>
  <si>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91483</t>
  </si>
  <si>
    <t>STANOVENÍ ANTIGENU HELICOBACTER PYLORI VE STOLICI</t>
  </si>
  <si>
    <t>82083</t>
  </si>
  <si>
    <t>PRŮKAZ BAKTERIÁLNÍHO TOXINU BIOLOGICKÝM POKUSEM NA</t>
  </si>
  <si>
    <t>82115</t>
  </si>
  <si>
    <t>PRŮKAZ VIROVÉHO ANTIGENU V BIOLOGICKÉM MATERIÁLU N</t>
  </si>
  <si>
    <t>41</t>
  </si>
  <si>
    <t>82241</t>
  </si>
  <si>
    <t>IN VITRO STIMULACE T LYMFOCYTŮ SPECIFICKÝMI ANTIGE</t>
  </si>
  <si>
    <t>91161</t>
  </si>
  <si>
    <t>STANOVENÍ C4 SLOŽKY KOMPLEMENTU</t>
  </si>
  <si>
    <t>91171</t>
  </si>
  <si>
    <t>STANOVENÍ IgG ELISA</t>
  </si>
  <si>
    <t>91261</t>
  </si>
  <si>
    <t>STANOVENÍ ANTI ENA Ab ELISA</t>
  </si>
  <si>
    <t>91277</t>
  </si>
  <si>
    <t>STANOVENÍ p-ANCA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</si>
  <si>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</si>
  <si>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</si>
  <si>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</si>
  <si>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</si>
  <si>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</si>
  <si>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</si>
  <si>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91501</t>
  </si>
  <si>
    <t>STANOVENÍ HLADIN REVMATOIDNÍHO FAKTORU (RF) NEFELO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</si>
  <si>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</si>
  <si>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</si>
  <si>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</si>
  <si>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</si>
  <si>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</si>
  <si>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</si>
  <si>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91279</t>
  </si>
  <si>
    <t>STANOVENÍ c-ANCA ELISA</t>
  </si>
  <si>
    <t>91253</t>
  </si>
  <si>
    <t>STANOVENÍ ANTI ds-DNA Ab ELISA</t>
  </si>
  <si>
    <t>91289</t>
  </si>
  <si>
    <t>STANOVENÍ REVMATOIDNÍHO FAKTORU IgA ELISA</t>
  </si>
  <si>
    <t>91159</t>
  </si>
  <si>
    <t>STANOVENÍ C3 SLOŽKY KOMPLEMENTU</t>
  </si>
  <si>
    <t>44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</si>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</sst>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31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19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2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50" fillId="4" borderId="35" xfId="1" applyFont="1" applyFill="1" applyBorder="1"/>
    <xf numFmtId="0" fontId="50" fillId="4" borderId="19" xfId="1" applyFont="1" applyFill="1" applyBorder="1"/>
    <xf numFmtId="0" fontId="50" fillId="3" borderId="20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3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4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50" fillId="2" borderId="36" xfId="1" applyFont="1" applyFill="1" applyBorder="1" applyAlignment="1">
      <alignment horizontal="left" indent="2"/>
    </xf>
    <xf numFmtId="0" fontId="54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4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4" fillId="4" borderId="61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2"/>
    </xf>
    <xf numFmtId="0" fontId="54" fillId="4" borderId="36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50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60" fillId="9" borderId="85" xfId="0" applyNumberFormat="1" applyFont="1" applyFill="1" applyBorder="1"/>
    <xf numFmtId="3" fontId="60" fillId="9" borderId="84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0" fontId="42" fillId="2" borderId="89" xfId="0" applyFont="1" applyFill="1" applyBorder="1" applyAlignment="1">
      <alignment horizontal="center" vertical="center"/>
    </xf>
    <xf numFmtId="0" fontId="62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2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99" xfId="0" applyNumberFormat="1" applyFont="1" applyBorder="1"/>
    <xf numFmtId="173" fontId="35" fillId="0" borderId="100" xfId="0" applyNumberFormat="1" applyFont="1" applyBorder="1"/>
    <xf numFmtId="173" fontId="42" fillId="0" borderId="108" xfId="0" applyNumberFormat="1" applyFont="1" applyBorder="1"/>
    <xf numFmtId="173" fontId="35" fillId="0" borderId="92" xfId="0" applyNumberFormat="1" applyFont="1" applyBorder="1"/>
    <xf numFmtId="173" fontId="35" fillId="0" borderId="93" xfId="0" applyNumberFormat="1" applyFont="1" applyBorder="1"/>
    <xf numFmtId="173" fontId="42" fillId="2" borderId="110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9" xfId="0" applyNumberFormat="1" applyFont="1" applyBorder="1"/>
    <xf numFmtId="174" fontId="42" fillId="0" borderId="103" xfId="0" applyNumberFormat="1" applyFont="1" applyBorder="1"/>
    <xf numFmtId="174" fontId="35" fillId="0" borderId="105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99" xfId="0" applyNumberFormat="1" applyFont="1" applyBorder="1"/>
    <xf numFmtId="9" fontId="35" fillId="0" borderId="100" xfId="0" applyNumberFormat="1" applyFont="1" applyBorder="1"/>
    <xf numFmtId="0" fontId="43" fillId="0" borderId="112" xfId="0" applyFont="1" applyFill="1" applyBorder="1" applyAlignment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7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86" xfId="0" applyFont="1" applyFill="1" applyBorder="1" applyAlignment="1">
      <alignment horizontal="center" vertical="top" wrapText="1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7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6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6" fontId="38" fillId="10" borderId="131" xfId="0" applyNumberFormat="1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0" fontId="38" fillId="0" borderId="135" xfId="0" applyFont="1" applyBorder="1" applyAlignment="1">
      <alignment horizontal="right" vertical="top"/>
    </xf>
    <xf numFmtId="176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7" xfId="53" applyNumberFormat="1" applyFont="1" applyFill="1" applyBorder="1" applyAlignment="1">
      <alignment horizontal="left"/>
    </xf>
    <xf numFmtId="164" fontId="34" fillId="2" borderId="138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3" fontId="35" fillId="0" borderId="138" xfId="0" applyNumberFormat="1" applyFont="1" applyFill="1" applyBorder="1"/>
    <xf numFmtId="3" fontId="35" fillId="0" borderId="140" xfId="0" applyNumberFormat="1" applyFont="1" applyFill="1" applyBorder="1"/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138" xfId="0" applyNumberFormat="1" applyFont="1" applyFill="1" applyBorder="1"/>
    <xf numFmtId="9" fontId="35" fillId="0" borderId="89" xfId="0" applyNumberFormat="1" applyFont="1" applyFill="1" applyBorder="1"/>
    <xf numFmtId="9" fontId="35" fillId="0" borderId="92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137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99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1" xfId="0" applyFont="1" applyFill="1" applyBorder="1"/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146" xfId="0" applyFont="1" applyFill="1" applyBorder="1"/>
    <xf numFmtId="9" fontId="35" fillId="0" borderId="147" xfId="0" applyNumberFormat="1" applyFont="1" applyFill="1" applyBorder="1"/>
    <xf numFmtId="0" fontId="35" fillId="0" borderId="148" xfId="0" applyFont="1" applyFill="1" applyBorder="1"/>
    <xf numFmtId="0" fontId="35" fillId="0" borderId="148" xfId="0" applyFont="1" applyFill="1" applyBorder="1" applyAlignment="1">
      <alignment horizontal="right"/>
    </xf>
    <xf numFmtId="0" fontId="35" fillId="0" borderId="148" xfId="0" applyFont="1" applyFill="1" applyBorder="1" applyAlignment="1">
      <alignment horizontal="left"/>
    </xf>
    <xf numFmtId="164" fontId="35" fillId="0" borderId="148" xfId="0" applyNumberFormat="1" applyFont="1" applyFill="1" applyBorder="1"/>
    <xf numFmtId="165" fontId="35" fillId="0" borderId="148" xfId="0" applyNumberFormat="1" applyFont="1" applyFill="1" applyBorder="1"/>
    <xf numFmtId="9" fontId="35" fillId="0" borderId="148" xfId="0" applyNumberFormat="1" applyFont="1" applyFill="1" applyBorder="1"/>
    <xf numFmtId="0" fontId="35" fillId="0" borderId="149" xfId="0" applyFont="1" applyFill="1" applyBorder="1"/>
    <xf numFmtId="0" fontId="35" fillId="0" borderId="150" xfId="0" applyFont="1" applyFill="1" applyBorder="1"/>
    <xf numFmtId="0" fontId="35" fillId="0" borderId="150" xfId="0" applyFont="1" applyFill="1" applyBorder="1" applyAlignment="1">
      <alignment horizontal="right"/>
    </xf>
    <xf numFmtId="0" fontId="35" fillId="0" borderId="150" xfId="0" applyFont="1" applyFill="1" applyBorder="1" applyAlignment="1">
      <alignment horizontal="left"/>
    </xf>
    <xf numFmtId="164" fontId="35" fillId="0" borderId="150" xfId="0" applyNumberFormat="1" applyFont="1" applyFill="1" applyBorder="1"/>
    <xf numFmtId="165" fontId="35" fillId="0" borderId="150" xfId="0" applyNumberFormat="1" applyFont="1" applyFill="1" applyBorder="1"/>
    <xf numFmtId="9" fontId="35" fillId="0" borderId="150" xfId="0" applyNumberFormat="1" applyFont="1" applyFill="1" applyBorder="1"/>
    <xf numFmtId="9" fontId="35" fillId="0" borderId="151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3" fontId="35" fillId="0" borderId="148" xfId="0" applyNumberFormat="1" applyFont="1" applyFill="1" applyBorder="1"/>
    <xf numFmtId="3" fontId="35" fillId="0" borderId="147" xfId="0" applyNumberFormat="1" applyFont="1" applyFill="1" applyBorder="1"/>
    <xf numFmtId="3" fontId="35" fillId="0" borderId="150" xfId="0" applyNumberFormat="1" applyFont="1" applyFill="1" applyBorder="1"/>
    <xf numFmtId="3" fontId="35" fillId="0" borderId="151" xfId="0" applyNumberFormat="1" applyFont="1" applyFill="1" applyBorder="1"/>
    <xf numFmtId="3" fontId="35" fillId="0" borderId="153" xfId="0" applyNumberFormat="1" applyFont="1" applyFill="1" applyBorder="1"/>
    <xf numFmtId="9" fontId="35" fillId="0" borderId="153" xfId="0" applyNumberFormat="1" applyFont="1" applyFill="1" applyBorder="1"/>
    <xf numFmtId="3" fontId="35" fillId="0" borderId="154" xfId="0" applyNumberFormat="1" applyFont="1" applyFill="1" applyBorder="1"/>
    <xf numFmtId="0" fontId="42" fillId="0" borderId="26" xfId="0" applyFont="1" applyFill="1" applyBorder="1"/>
    <xf numFmtId="0" fontId="42" fillId="0" borderId="146" xfId="0" applyFont="1" applyFill="1" applyBorder="1"/>
    <xf numFmtId="0" fontId="42" fillId="0" borderId="152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64" fontId="35" fillId="0" borderId="148" xfId="0" applyNumberFormat="1" applyFont="1" applyFill="1" applyBorder="1" applyAlignment="1">
      <alignment horizontal="right"/>
    </xf>
    <xf numFmtId="164" fontId="35" fillId="0" borderId="150" xfId="0" applyNumberFormat="1" applyFont="1" applyFill="1" applyBorder="1" applyAlignment="1">
      <alignment horizontal="right"/>
    </xf>
    <xf numFmtId="0" fontId="0" fillId="0" borderId="160" xfId="0" applyBorder="1" applyAlignment="1">
      <alignment horizontal="center"/>
    </xf>
    <xf numFmtId="0" fontId="0" fillId="0" borderId="161" xfId="0" applyBorder="1" applyAlignment="1">
      <alignment horizontal="right"/>
    </xf>
    <xf numFmtId="0" fontId="0" fillId="0" borderId="161" xfId="0" applyBorder="1" applyAlignment="1">
      <alignment horizontal="right" wrapText="1"/>
    </xf>
    <xf numFmtId="0" fontId="0" fillId="0" borderId="162" xfId="0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2" fillId="2" borderId="158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57" xfId="0" applyNumberFormat="1" applyFont="1" applyBorder="1"/>
    <xf numFmtId="174" fontId="35" fillId="0" borderId="164" xfId="0" applyNumberFormat="1" applyFont="1" applyBorder="1"/>
    <xf numFmtId="173" fontId="42" fillId="4" borderId="60" xfId="0" applyNumberFormat="1" applyFont="1" applyFill="1" applyBorder="1" applyAlignment="1"/>
    <xf numFmtId="173" fontId="35" fillId="0" borderId="157" xfId="0" applyNumberFormat="1" applyFont="1" applyBorder="1"/>
    <xf numFmtId="173" fontId="35" fillId="0" borderId="158" xfId="0" applyNumberFormat="1" applyFont="1" applyBorder="1"/>
    <xf numFmtId="173" fontId="42" fillId="2" borderId="60" xfId="0" applyNumberFormat="1" applyFont="1" applyFill="1" applyBorder="1" applyAlignment="1"/>
    <xf numFmtId="173" fontId="35" fillId="0" borderId="164" xfId="0" applyNumberFormat="1" applyFont="1" applyBorder="1"/>
    <xf numFmtId="173" fontId="35" fillId="0" borderId="60" xfId="0" applyNumberFormat="1" applyFont="1" applyBorder="1"/>
    <xf numFmtId="173" fontId="42" fillId="4" borderId="165" xfId="0" applyNumberFormat="1" applyFont="1" applyFill="1" applyBorder="1" applyAlignment="1">
      <alignment horizontal="center"/>
    </xf>
    <xf numFmtId="173" fontId="35" fillId="0" borderId="166" xfId="0" applyNumberFormat="1" applyFont="1" applyBorder="1" applyAlignment="1">
      <alignment horizontal="right"/>
    </xf>
    <xf numFmtId="175" fontId="35" fillId="0" borderId="166" xfId="0" applyNumberFormat="1" applyFont="1" applyBorder="1" applyAlignment="1">
      <alignment horizontal="right"/>
    </xf>
    <xf numFmtId="173" fontId="35" fillId="0" borderId="167" xfId="0" applyNumberFormat="1" applyFont="1" applyBorder="1" applyAlignment="1">
      <alignment horizontal="right"/>
    </xf>
    <xf numFmtId="0" fontId="0" fillId="0" borderId="163" xfId="0" applyBorder="1"/>
    <xf numFmtId="173" fontId="42" fillId="4" borderId="168" xfId="0" applyNumberFormat="1" applyFont="1" applyFill="1" applyBorder="1" applyAlignment="1">
      <alignment horizontal="center"/>
    </xf>
    <xf numFmtId="173" fontId="35" fillId="0" borderId="169" xfId="0" applyNumberFormat="1" applyFont="1" applyBorder="1" applyAlignment="1">
      <alignment horizontal="right"/>
    </xf>
    <xf numFmtId="173" fontId="35" fillId="0" borderId="169" xfId="0" applyNumberFormat="1" applyFont="1" applyBorder="1" applyAlignment="1">
      <alignment horizontal="right" wrapText="1"/>
    </xf>
    <xf numFmtId="175" fontId="35" fillId="0" borderId="169" xfId="0" applyNumberFormat="1" applyFont="1" applyBorder="1" applyAlignment="1">
      <alignment horizontal="right"/>
    </xf>
    <xf numFmtId="173" fontId="35" fillId="0" borderId="170" xfId="0" applyNumberFormat="1" applyFont="1" applyBorder="1" applyAlignment="1">
      <alignment horizontal="right"/>
    </xf>
    <xf numFmtId="0" fontId="0" fillId="0" borderId="35" xfId="0" applyBorder="1" applyAlignment="1"/>
    <xf numFmtId="0" fontId="0" fillId="0" borderId="171" xfId="0" applyBorder="1" applyAlignment="1">
      <alignment horizontal="right"/>
    </xf>
    <xf numFmtId="0" fontId="0" fillId="0" borderId="155" xfId="0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150" xfId="0" applyNumberFormat="1" applyFont="1" applyFill="1" applyBorder="1"/>
    <xf numFmtId="0" fontId="42" fillId="0" borderId="149" xfId="0" applyFont="1" applyFill="1" applyBorder="1"/>
    <xf numFmtId="169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169" fontId="35" fillId="0" borderId="27" xfId="0" applyNumberFormat="1" applyFont="1" applyFill="1" applyBorder="1"/>
    <xf numFmtId="169" fontId="35" fillId="0" borderId="148" xfId="0" applyNumberFormat="1" applyFont="1" applyFill="1" applyBorder="1"/>
    <xf numFmtId="169" fontId="35" fillId="0" borderId="147" xfId="0" applyNumberFormat="1" applyFont="1" applyFill="1" applyBorder="1"/>
    <xf numFmtId="169" fontId="35" fillId="0" borderId="151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8" xfId="0" applyNumberFormat="1" applyFont="1" applyFill="1" applyBorder="1" applyAlignment="1">
      <alignment horizontal="center" vertical="top"/>
    </xf>
    <xf numFmtId="3" fontId="12" fillId="0" borderId="156" xfId="0" applyNumberFormat="1" applyFont="1" applyBorder="1" applyAlignment="1">
      <alignment horizontal="right"/>
    </xf>
    <xf numFmtId="166" fontId="12" fillId="0" borderId="156" xfId="0" applyNumberFormat="1" applyFont="1" applyBorder="1" applyAlignment="1">
      <alignment horizontal="right"/>
    </xf>
    <xf numFmtId="166" fontId="12" fillId="0" borderId="172" xfId="0" applyNumberFormat="1" applyFont="1" applyBorder="1" applyAlignment="1">
      <alignment horizontal="right"/>
    </xf>
    <xf numFmtId="3" fontId="5" fillId="0" borderId="156" xfId="0" applyNumberFormat="1" applyFont="1" applyBorder="1" applyAlignment="1">
      <alignment horizontal="right"/>
    </xf>
    <xf numFmtId="166" fontId="5" fillId="0" borderId="156" xfId="0" applyNumberFormat="1" applyFont="1" applyBorder="1" applyAlignment="1">
      <alignment horizontal="right"/>
    </xf>
    <xf numFmtId="166" fontId="5" fillId="0" borderId="172" xfId="0" applyNumberFormat="1" applyFont="1" applyBorder="1" applyAlignment="1">
      <alignment horizontal="right"/>
    </xf>
    <xf numFmtId="177" fontId="5" fillId="0" borderId="156" xfId="0" applyNumberFormat="1" applyFont="1" applyBorder="1" applyAlignment="1">
      <alignment horizontal="right"/>
    </xf>
    <xf numFmtId="4" fontId="5" fillId="0" borderId="156" xfId="0" applyNumberFormat="1" applyFont="1" applyBorder="1" applyAlignment="1">
      <alignment horizontal="right"/>
    </xf>
    <xf numFmtId="3" fontId="5" fillId="0" borderId="156" xfId="0" applyNumberFormat="1" applyFont="1" applyBorder="1"/>
    <xf numFmtId="3" fontId="11" fillId="0" borderId="173" xfId="0" applyNumberFormat="1" applyFont="1" applyBorder="1" applyAlignment="1">
      <alignment horizontal="center"/>
    </xf>
    <xf numFmtId="3" fontId="12" fillId="0" borderId="156" xfId="0" applyNumberFormat="1" applyFont="1" applyBorder="1"/>
    <xf numFmtId="166" fontId="12" fillId="0" borderId="156" xfId="0" applyNumberFormat="1" applyFont="1" applyBorder="1"/>
    <xf numFmtId="166" fontId="12" fillId="0" borderId="172" xfId="0" applyNumberFormat="1" applyFont="1" applyBorder="1"/>
    <xf numFmtId="166" fontId="5" fillId="0" borderId="18" xfId="0" applyNumberFormat="1" applyFont="1" applyBorder="1" applyAlignment="1">
      <alignment horizontal="right"/>
    </xf>
    <xf numFmtId="166" fontId="11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1" fillId="0" borderId="172" xfId="0" applyNumberFormat="1" applyFont="1" applyBorder="1" applyAlignment="1">
      <alignment horizontal="right"/>
    </xf>
    <xf numFmtId="166" fontId="12" fillId="0" borderId="18" xfId="0" applyNumberFormat="1" applyFont="1" applyBorder="1"/>
    <xf numFmtId="166" fontId="12" fillId="0" borderId="18" xfId="0" applyNumberFormat="1" applyFont="1" applyBorder="1" applyAlignment="1">
      <alignment horizontal="right"/>
    </xf>
    <xf numFmtId="3" fontId="35" fillId="0" borderId="156" xfId="0" applyNumberFormat="1" applyFont="1" applyBorder="1"/>
    <xf numFmtId="166" fontId="35" fillId="0" borderId="156" xfId="0" applyNumberFormat="1" applyFont="1" applyBorder="1"/>
    <xf numFmtId="166" fontId="35" fillId="0" borderId="172" xfId="0" applyNumberFormat="1" applyFont="1" applyBorder="1"/>
    <xf numFmtId="0" fontId="5" fillId="0" borderId="156" xfId="0" applyFont="1" applyBorder="1"/>
    <xf numFmtId="9" fontId="35" fillId="0" borderId="156" xfId="0" applyNumberFormat="1" applyFont="1" applyBorder="1"/>
    <xf numFmtId="3" fontId="35" fillId="0" borderId="156" xfId="0" applyNumberFormat="1" applyFont="1" applyBorder="1" applyAlignment="1">
      <alignment horizontal="right"/>
    </xf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2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173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55" xfId="0" applyNumberFormat="1" applyFont="1" applyBorder="1" applyAlignment="1">
      <alignment horizontal="center"/>
    </xf>
    <xf numFmtId="3" fontId="35" fillId="0" borderId="159" xfId="0" applyNumberFormat="1" applyFont="1" applyBorder="1"/>
    <xf numFmtId="166" fontId="35" fillId="0" borderId="159" xfId="0" applyNumberFormat="1" applyFont="1" applyBorder="1"/>
    <xf numFmtId="166" fontId="35" fillId="0" borderId="174" xfId="0" applyNumberFormat="1" applyFont="1" applyBorder="1"/>
    <xf numFmtId="3" fontId="12" fillId="0" borderId="159" xfId="0" applyNumberFormat="1" applyFont="1" applyBorder="1" applyAlignment="1">
      <alignment horizontal="right"/>
    </xf>
    <xf numFmtId="166" fontId="12" fillId="0" borderId="159" xfId="0" applyNumberFormat="1" applyFont="1" applyBorder="1" applyAlignment="1">
      <alignment horizontal="right"/>
    </xf>
    <xf numFmtId="166" fontId="12" fillId="0" borderId="174" xfId="0" applyNumberFormat="1" applyFont="1" applyBorder="1" applyAlignment="1">
      <alignment horizontal="right"/>
    </xf>
    <xf numFmtId="3" fontId="5" fillId="0" borderId="159" xfId="0" applyNumberFormat="1" applyFont="1" applyBorder="1" applyAlignment="1">
      <alignment horizontal="right"/>
    </xf>
    <xf numFmtId="166" fontId="5" fillId="0" borderId="159" xfId="0" applyNumberFormat="1" applyFont="1" applyBorder="1" applyAlignment="1">
      <alignment horizontal="right"/>
    </xf>
    <xf numFmtId="166" fontId="5" fillId="0" borderId="174" xfId="0" applyNumberFormat="1" applyFont="1" applyBorder="1" applyAlignment="1">
      <alignment horizontal="right"/>
    </xf>
    <xf numFmtId="177" fontId="5" fillId="0" borderId="159" xfId="0" applyNumberFormat="1" applyFont="1" applyBorder="1" applyAlignment="1">
      <alignment horizontal="right"/>
    </xf>
    <xf numFmtId="4" fontId="5" fillId="0" borderId="159" xfId="0" applyNumberFormat="1" applyFont="1" applyBorder="1" applyAlignment="1">
      <alignment horizontal="right"/>
    </xf>
    <xf numFmtId="0" fontId="5" fillId="0" borderId="159" xfId="0" applyFont="1" applyBorder="1"/>
    <xf numFmtId="3" fontId="5" fillId="0" borderId="159" xfId="0" applyNumberFormat="1" applyFont="1" applyBorder="1"/>
    <xf numFmtId="9" fontId="35" fillId="0" borderId="159" xfId="0" applyNumberFormat="1" applyFont="1" applyBorder="1"/>
    <xf numFmtId="3" fontId="11" fillId="0" borderId="15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53" xfId="76" applyNumberFormat="1" applyFont="1" applyFill="1" applyBorder="1" applyAlignment="1">
      <alignment horizontal="left"/>
    </xf>
    <xf numFmtId="0" fontId="34" fillId="2" borderId="175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76" xfId="76" applyNumberFormat="1" applyFont="1" applyFill="1" applyBorder="1" applyAlignment="1">
      <alignment horizontal="left"/>
    </xf>
    <xf numFmtId="0" fontId="34" fillId="2" borderId="154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0.77520962072480815</c:v>
                </c:pt>
                <c:pt idx="1">
                  <c:v>1.0780529268670156</c:v>
                </c:pt>
                <c:pt idx="2">
                  <c:v>1.2714030860182166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87935200"/>
        <c:axId val="-19879324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1.3620166891058401</c:v>
                </c:pt>
                <c:pt idx="1">
                  <c:v>1.3620166891058401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87933024"/>
        <c:axId val="-1805173760"/>
      </c:scatterChart>
      <c:catAx>
        <c:axId val="-1987935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98793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879324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87935200"/>
        <c:crosses val="autoZero"/>
        <c:crossBetween val="between"/>
      </c:valAx>
      <c:valAx>
        <c:axId val="-19879330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805173760"/>
        <c:crosses val="max"/>
        <c:crossBetween val="midCat"/>
      </c:valAx>
      <c:valAx>
        <c:axId val="-18051737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98793302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2.8507462686567164</c:v>
                </c:pt>
                <c:pt idx="1">
                  <c:v>2.9623217922606924</c:v>
                </c:pt>
                <c:pt idx="2">
                  <c:v>2.7766281192939744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05180832"/>
        <c:axId val="-180518028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05175392"/>
        <c:axId val="-1805179744"/>
      </c:scatterChart>
      <c:catAx>
        <c:axId val="-180518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805180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051802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1805180832"/>
        <c:crosses val="autoZero"/>
        <c:crossBetween val="between"/>
      </c:valAx>
      <c:valAx>
        <c:axId val="-18051753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805179744"/>
        <c:crosses val="max"/>
        <c:crossBetween val="midCat"/>
      </c:valAx>
      <c:valAx>
        <c:axId val="-180517974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180517539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68" t="s">
        <v>132</v>
      </c>
      <c r="B1" s="468"/>
    </row>
    <row r="2" spans="1:3" ht="14.4" customHeight="1" thickBot="1" x14ac:dyDescent="0.35">
      <c r="A2" s="382" t="s">
        <v>307</v>
      </c>
      <c r="B2" s="50"/>
    </row>
    <row r="3" spans="1:3" ht="14.4" customHeight="1" thickBot="1" x14ac:dyDescent="0.35">
      <c r="A3" s="464" t="s">
        <v>182</v>
      </c>
      <c r="B3" s="46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310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66" t="s">
        <v>133</v>
      </c>
      <c r="B10" s="46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205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77" t="s">
        <v>206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2631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51" t="s">
        <v>257</v>
      </c>
      <c r="C15" s="51" t="s">
        <v>267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3440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77" t="s">
        <v>3441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3452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3697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67" t="s">
        <v>134</v>
      </c>
      <c r="B25" s="46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3701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3704</v>
      </c>
      <c r="C27" s="51" t="s">
        <v>270</v>
      </c>
    </row>
    <row r="28" spans="1:3" ht="14.4" customHeight="1" x14ac:dyDescent="0.3">
      <c r="A28" s="273" t="str">
        <f t="shared" si="4"/>
        <v>ZV Vykáz.-A Detail</v>
      </c>
      <c r="B28" s="184" t="s">
        <v>3747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3863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4198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4684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6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6" customWidth="1"/>
    <col min="7" max="7" width="10" style="336" customWidth="1"/>
    <col min="8" max="8" width="6.77734375" style="339" bestFit="1" customWidth="1"/>
    <col min="9" max="9" width="6.6640625" style="336" customWidth="1"/>
    <col min="10" max="10" width="10" style="336" customWidth="1"/>
    <col min="11" max="11" width="6.77734375" style="339" bestFit="1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06" t="s">
        <v>2631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468"/>
      <c r="M1" s="468"/>
    </row>
    <row r="2" spans="1:13" ht="14.4" customHeight="1" thickBot="1" x14ac:dyDescent="0.35">
      <c r="A2" s="382" t="s">
        <v>307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60.800000000000004</v>
      </c>
      <c r="G3" s="47">
        <f>SUBTOTAL(9,G6:G1048576)</f>
        <v>17939.289179490661</v>
      </c>
      <c r="H3" s="48">
        <f>IF(M3=0,0,G3/M3)</f>
        <v>4.9283245830733222E-2</v>
      </c>
      <c r="I3" s="47">
        <f>SUBTOTAL(9,I6:I1048576)</f>
        <v>1655</v>
      </c>
      <c r="J3" s="47">
        <f>SUBTOTAL(9,J6:J1048576)</f>
        <v>346064.51935829135</v>
      </c>
      <c r="K3" s="48">
        <f>IF(M3=0,0,J3/M3)</f>
        <v>0.95071675416926671</v>
      </c>
      <c r="L3" s="47">
        <f>SUBTOTAL(9,L6:L1048576)</f>
        <v>1715.8</v>
      </c>
      <c r="M3" s="49">
        <f>SUBTOTAL(9,M6:M1048576)</f>
        <v>364003.80853778205</v>
      </c>
    </row>
    <row r="4" spans="1:13" ht="14.4" customHeight="1" thickBot="1" x14ac:dyDescent="0.35">
      <c r="A4" s="45"/>
      <c r="B4" s="45"/>
      <c r="C4" s="45"/>
      <c r="D4" s="45"/>
      <c r="E4" s="46"/>
      <c r="F4" s="510" t="s">
        <v>161</v>
      </c>
      <c r="G4" s="511"/>
      <c r="H4" s="512"/>
      <c r="I4" s="513" t="s">
        <v>160</v>
      </c>
      <c r="J4" s="511"/>
      <c r="K4" s="512"/>
      <c r="L4" s="514" t="s">
        <v>3</v>
      </c>
      <c r="M4" s="515"/>
    </row>
    <row r="5" spans="1:13" ht="14.4" customHeight="1" thickBot="1" x14ac:dyDescent="0.35">
      <c r="A5" s="665" t="s">
        <v>162</v>
      </c>
      <c r="B5" s="685" t="s">
        <v>163</v>
      </c>
      <c r="C5" s="685" t="s">
        <v>90</v>
      </c>
      <c r="D5" s="685" t="s">
        <v>164</v>
      </c>
      <c r="E5" s="685" t="s">
        <v>165</v>
      </c>
      <c r="F5" s="686" t="s">
        <v>28</v>
      </c>
      <c r="G5" s="686" t="s">
        <v>14</v>
      </c>
      <c r="H5" s="667" t="s">
        <v>166</v>
      </c>
      <c r="I5" s="666" t="s">
        <v>28</v>
      </c>
      <c r="J5" s="686" t="s">
        <v>14</v>
      </c>
      <c r="K5" s="667" t="s">
        <v>166</v>
      </c>
      <c r="L5" s="666" t="s">
        <v>28</v>
      </c>
      <c r="M5" s="687" t="s">
        <v>14</v>
      </c>
    </row>
    <row r="6" spans="1:13" ht="14.4" customHeight="1" x14ac:dyDescent="0.3">
      <c r="A6" s="647" t="s">
        <v>514</v>
      </c>
      <c r="B6" s="648" t="s">
        <v>2465</v>
      </c>
      <c r="C6" s="648" t="s">
        <v>2083</v>
      </c>
      <c r="D6" s="648" t="s">
        <v>2084</v>
      </c>
      <c r="E6" s="648" t="s">
        <v>2466</v>
      </c>
      <c r="F6" s="651"/>
      <c r="G6" s="651"/>
      <c r="H6" s="670">
        <v>0</v>
      </c>
      <c r="I6" s="651">
        <v>46</v>
      </c>
      <c r="J6" s="651">
        <v>3120.1799999999994</v>
      </c>
      <c r="K6" s="670">
        <v>1</v>
      </c>
      <c r="L6" s="651">
        <v>46</v>
      </c>
      <c r="M6" s="652">
        <v>3120.1799999999994</v>
      </c>
    </row>
    <row r="7" spans="1:13" ht="14.4" customHeight="1" x14ac:dyDescent="0.3">
      <c r="A7" s="653" t="s">
        <v>514</v>
      </c>
      <c r="B7" s="654" t="s">
        <v>2465</v>
      </c>
      <c r="C7" s="654" t="s">
        <v>554</v>
      </c>
      <c r="D7" s="654" t="s">
        <v>555</v>
      </c>
      <c r="E7" s="654" t="s">
        <v>556</v>
      </c>
      <c r="F7" s="657">
        <v>7</v>
      </c>
      <c r="G7" s="657">
        <v>151.20028590915695</v>
      </c>
      <c r="H7" s="678">
        <v>1</v>
      </c>
      <c r="I7" s="657"/>
      <c r="J7" s="657"/>
      <c r="K7" s="678">
        <v>0</v>
      </c>
      <c r="L7" s="657">
        <v>7</v>
      </c>
      <c r="M7" s="658">
        <v>151.20028590915695</v>
      </c>
    </row>
    <row r="8" spans="1:13" ht="14.4" customHeight="1" x14ac:dyDescent="0.3">
      <c r="A8" s="653" t="s">
        <v>514</v>
      </c>
      <c r="B8" s="654" t="s">
        <v>2465</v>
      </c>
      <c r="C8" s="654" t="s">
        <v>2094</v>
      </c>
      <c r="D8" s="654" t="s">
        <v>555</v>
      </c>
      <c r="E8" s="654" t="s">
        <v>2095</v>
      </c>
      <c r="F8" s="657"/>
      <c r="G8" s="657"/>
      <c r="H8" s="678">
        <v>0</v>
      </c>
      <c r="I8" s="657">
        <v>15</v>
      </c>
      <c r="J8" s="657">
        <v>1293.8091324229567</v>
      </c>
      <c r="K8" s="678">
        <v>1</v>
      </c>
      <c r="L8" s="657">
        <v>15</v>
      </c>
      <c r="M8" s="658">
        <v>1293.8091324229567</v>
      </c>
    </row>
    <row r="9" spans="1:13" ht="14.4" customHeight="1" x14ac:dyDescent="0.3">
      <c r="A9" s="653" t="s">
        <v>514</v>
      </c>
      <c r="B9" s="654" t="s">
        <v>2467</v>
      </c>
      <c r="C9" s="654" t="s">
        <v>1862</v>
      </c>
      <c r="D9" s="654" t="s">
        <v>1863</v>
      </c>
      <c r="E9" s="654" t="s">
        <v>1864</v>
      </c>
      <c r="F9" s="657"/>
      <c r="G9" s="657"/>
      <c r="H9" s="678">
        <v>0</v>
      </c>
      <c r="I9" s="657">
        <v>4</v>
      </c>
      <c r="J9" s="657">
        <v>263.28024002693707</v>
      </c>
      <c r="K9" s="678">
        <v>1</v>
      </c>
      <c r="L9" s="657">
        <v>4</v>
      </c>
      <c r="M9" s="658">
        <v>263.28024002693707</v>
      </c>
    </row>
    <row r="10" spans="1:13" ht="14.4" customHeight="1" x14ac:dyDescent="0.3">
      <c r="A10" s="653" t="s">
        <v>514</v>
      </c>
      <c r="B10" s="654" t="s">
        <v>2468</v>
      </c>
      <c r="C10" s="654" t="s">
        <v>1929</v>
      </c>
      <c r="D10" s="654" t="s">
        <v>1930</v>
      </c>
      <c r="E10" s="654" t="s">
        <v>1931</v>
      </c>
      <c r="F10" s="657"/>
      <c r="G10" s="657"/>
      <c r="H10" s="678">
        <v>0</v>
      </c>
      <c r="I10" s="657">
        <v>1</v>
      </c>
      <c r="J10" s="657">
        <v>72.489999999999995</v>
      </c>
      <c r="K10" s="678">
        <v>1</v>
      </c>
      <c r="L10" s="657">
        <v>1</v>
      </c>
      <c r="M10" s="658">
        <v>72.489999999999995</v>
      </c>
    </row>
    <row r="11" spans="1:13" ht="14.4" customHeight="1" x14ac:dyDescent="0.3">
      <c r="A11" s="653" t="s">
        <v>514</v>
      </c>
      <c r="B11" s="654" t="s">
        <v>2469</v>
      </c>
      <c r="C11" s="654" t="s">
        <v>1820</v>
      </c>
      <c r="D11" s="654" t="s">
        <v>1821</v>
      </c>
      <c r="E11" s="654" t="s">
        <v>1822</v>
      </c>
      <c r="F11" s="657"/>
      <c r="G11" s="657"/>
      <c r="H11" s="678">
        <v>0</v>
      </c>
      <c r="I11" s="657">
        <v>10</v>
      </c>
      <c r="J11" s="657">
        <v>648.99927948678862</v>
      </c>
      <c r="K11" s="678">
        <v>1</v>
      </c>
      <c r="L11" s="657">
        <v>10</v>
      </c>
      <c r="M11" s="658">
        <v>648.99927948678862</v>
      </c>
    </row>
    <row r="12" spans="1:13" ht="14.4" customHeight="1" x14ac:dyDescent="0.3">
      <c r="A12" s="653" t="s">
        <v>514</v>
      </c>
      <c r="B12" s="654" t="s">
        <v>2469</v>
      </c>
      <c r="C12" s="654" t="s">
        <v>2019</v>
      </c>
      <c r="D12" s="654" t="s">
        <v>1821</v>
      </c>
      <c r="E12" s="654" t="s">
        <v>2020</v>
      </c>
      <c r="F12" s="657"/>
      <c r="G12" s="657"/>
      <c r="H12" s="678">
        <v>0</v>
      </c>
      <c r="I12" s="657">
        <v>6</v>
      </c>
      <c r="J12" s="657">
        <v>759.8900000000001</v>
      </c>
      <c r="K12" s="678">
        <v>1</v>
      </c>
      <c r="L12" s="657">
        <v>6</v>
      </c>
      <c r="M12" s="658">
        <v>759.8900000000001</v>
      </c>
    </row>
    <row r="13" spans="1:13" ht="14.4" customHeight="1" x14ac:dyDescent="0.3">
      <c r="A13" s="653" t="s">
        <v>514</v>
      </c>
      <c r="B13" s="654" t="s">
        <v>2470</v>
      </c>
      <c r="C13" s="654" t="s">
        <v>1768</v>
      </c>
      <c r="D13" s="654" t="s">
        <v>1769</v>
      </c>
      <c r="E13" s="654" t="s">
        <v>1770</v>
      </c>
      <c r="F13" s="657"/>
      <c r="G13" s="657"/>
      <c r="H13" s="678">
        <v>0</v>
      </c>
      <c r="I13" s="657">
        <v>7</v>
      </c>
      <c r="J13" s="657">
        <v>789.10999999999979</v>
      </c>
      <c r="K13" s="678">
        <v>1</v>
      </c>
      <c r="L13" s="657">
        <v>7</v>
      </c>
      <c r="M13" s="658">
        <v>789.10999999999979</v>
      </c>
    </row>
    <row r="14" spans="1:13" ht="14.4" customHeight="1" x14ac:dyDescent="0.3">
      <c r="A14" s="653" t="s">
        <v>514</v>
      </c>
      <c r="B14" s="654" t="s">
        <v>2471</v>
      </c>
      <c r="C14" s="654" t="s">
        <v>1973</v>
      </c>
      <c r="D14" s="654" t="s">
        <v>2472</v>
      </c>
      <c r="E14" s="654" t="s">
        <v>2473</v>
      </c>
      <c r="F14" s="657"/>
      <c r="G14" s="657"/>
      <c r="H14" s="678">
        <v>0</v>
      </c>
      <c r="I14" s="657">
        <v>5</v>
      </c>
      <c r="J14" s="657">
        <v>3139.7456887232865</v>
      </c>
      <c r="K14" s="678">
        <v>1</v>
      </c>
      <c r="L14" s="657">
        <v>5</v>
      </c>
      <c r="M14" s="658">
        <v>3139.7456887232865</v>
      </c>
    </row>
    <row r="15" spans="1:13" ht="14.4" customHeight="1" x14ac:dyDescent="0.3">
      <c r="A15" s="653" t="s">
        <v>514</v>
      </c>
      <c r="B15" s="654" t="s">
        <v>2471</v>
      </c>
      <c r="C15" s="654" t="s">
        <v>534</v>
      </c>
      <c r="D15" s="654" t="s">
        <v>535</v>
      </c>
      <c r="E15" s="654" t="s">
        <v>2474</v>
      </c>
      <c r="F15" s="657">
        <v>2</v>
      </c>
      <c r="G15" s="657">
        <v>876.32</v>
      </c>
      <c r="H15" s="678">
        <v>1</v>
      </c>
      <c r="I15" s="657"/>
      <c r="J15" s="657"/>
      <c r="K15" s="678">
        <v>0</v>
      </c>
      <c r="L15" s="657">
        <v>2</v>
      </c>
      <c r="M15" s="658">
        <v>876.32</v>
      </c>
    </row>
    <row r="16" spans="1:13" ht="14.4" customHeight="1" x14ac:dyDescent="0.3">
      <c r="A16" s="653" t="s">
        <v>514</v>
      </c>
      <c r="B16" s="654" t="s">
        <v>2475</v>
      </c>
      <c r="C16" s="654" t="s">
        <v>2048</v>
      </c>
      <c r="D16" s="654" t="s">
        <v>2476</v>
      </c>
      <c r="E16" s="654" t="s">
        <v>2477</v>
      </c>
      <c r="F16" s="657"/>
      <c r="G16" s="657"/>
      <c r="H16" s="678">
        <v>0</v>
      </c>
      <c r="I16" s="657">
        <v>1</v>
      </c>
      <c r="J16" s="657">
        <v>869.5300000000002</v>
      </c>
      <c r="K16" s="678">
        <v>1</v>
      </c>
      <c r="L16" s="657">
        <v>1</v>
      </c>
      <c r="M16" s="658">
        <v>869.5300000000002</v>
      </c>
    </row>
    <row r="17" spans="1:13" ht="14.4" customHeight="1" x14ac:dyDescent="0.3">
      <c r="A17" s="653" t="s">
        <v>514</v>
      </c>
      <c r="B17" s="654" t="s">
        <v>2478</v>
      </c>
      <c r="C17" s="654" t="s">
        <v>530</v>
      </c>
      <c r="D17" s="654" t="s">
        <v>2479</v>
      </c>
      <c r="E17" s="654" t="s">
        <v>2480</v>
      </c>
      <c r="F17" s="657">
        <v>1</v>
      </c>
      <c r="G17" s="657">
        <v>555.62240331373721</v>
      </c>
      <c r="H17" s="678">
        <v>1</v>
      </c>
      <c r="I17" s="657"/>
      <c r="J17" s="657"/>
      <c r="K17" s="678">
        <v>0</v>
      </c>
      <c r="L17" s="657">
        <v>1</v>
      </c>
      <c r="M17" s="658">
        <v>555.62240331373721</v>
      </c>
    </row>
    <row r="18" spans="1:13" ht="14.4" customHeight="1" x14ac:dyDescent="0.3">
      <c r="A18" s="653" t="s">
        <v>514</v>
      </c>
      <c r="B18" s="654" t="s">
        <v>2481</v>
      </c>
      <c r="C18" s="654" t="s">
        <v>2056</v>
      </c>
      <c r="D18" s="654" t="s">
        <v>2057</v>
      </c>
      <c r="E18" s="654" t="s">
        <v>2058</v>
      </c>
      <c r="F18" s="657"/>
      <c r="G18" s="657"/>
      <c r="H18" s="678">
        <v>0</v>
      </c>
      <c r="I18" s="657">
        <v>3</v>
      </c>
      <c r="J18" s="657">
        <v>279.21039416910378</v>
      </c>
      <c r="K18" s="678">
        <v>1</v>
      </c>
      <c r="L18" s="657">
        <v>3</v>
      </c>
      <c r="M18" s="658">
        <v>279.21039416910378</v>
      </c>
    </row>
    <row r="19" spans="1:13" ht="14.4" customHeight="1" x14ac:dyDescent="0.3">
      <c r="A19" s="653" t="s">
        <v>514</v>
      </c>
      <c r="B19" s="654" t="s">
        <v>2481</v>
      </c>
      <c r="C19" s="654" t="s">
        <v>1782</v>
      </c>
      <c r="D19" s="654" t="s">
        <v>1783</v>
      </c>
      <c r="E19" s="654" t="s">
        <v>2482</v>
      </c>
      <c r="F19" s="657"/>
      <c r="G19" s="657"/>
      <c r="H19" s="678">
        <v>0</v>
      </c>
      <c r="I19" s="657">
        <v>9</v>
      </c>
      <c r="J19" s="657">
        <v>443.87959576432741</v>
      </c>
      <c r="K19" s="678">
        <v>1</v>
      </c>
      <c r="L19" s="657">
        <v>9</v>
      </c>
      <c r="M19" s="658">
        <v>443.87959576432741</v>
      </c>
    </row>
    <row r="20" spans="1:13" ht="14.4" customHeight="1" x14ac:dyDescent="0.3">
      <c r="A20" s="653" t="s">
        <v>514</v>
      </c>
      <c r="B20" s="654" t="s">
        <v>2481</v>
      </c>
      <c r="C20" s="654" t="s">
        <v>1786</v>
      </c>
      <c r="D20" s="654" t="s">
        <v>1787</v>
      </c>
      <c r="E20" s="654" t="s">
        <v>2483</v>
      </c>
      <c r="F20" s="657"/>
      <c r="G20" s="657"/>
      <c r="H20" s="678">
        <v>0</v>
      </c>
      <c r="I20" s="657">
        <v>2</v>
      </c>
      <c r="J20" s="657">
        <v>163.30000000000001</v>
      </c>
      <c r="K20" s="678">
        <v>1</v>
      </c>
      <c r="L20" s="657">
        <v>2</v>
      </c>
      <c r="M20" s="658">
        <v>163.30000000000001</v>
      </c>
    </row>
    <row r="21" spans="1:13" ht="14.4" customHeight="1" x14ac:dyDescent="0.3">
      <c r="A21" s="653" t="s">
        <v>514</v>
      </c>
      <c r="B21" s="654" t="s">
        <v>2484</v>
      </c>
      <c r="C21" s="654" t="s">
        <v>1888</v>
      </c>
      <c r="D21" s="654" t="s">
        <v>1889</v>
      </c>
      <c r="E21" s="654" t="s">
        <v>565</v>
      </c>
      <c r="F21" s="657"/>
      <c r="G21" s="657"/>
      <c r="H21" s="678">
        <v>0</v>
      </c>
      <c r="I21" s="657">
        <v>2</v>
      </c>
      <c r="J21" s="657">
        <v>27.759999999999994</v>
      </c>
      <c r="K21" s="678">
        <v>1</v>
      </c>
      <c r="L21" s="657">
        <v>2</v>
      </c>
      <c r="M21" s="658">
        <v>27.759999999999994</v>
      </c>
    </row>
    <row r="22" spans="1:13" ht="14.4" customHeight="1" x14ac:dyDescent="0.3">
      <c r="A22" s="653" t="s">
        <v>514</v>
      </c>
      <c r="B22" s="654" t="s">
        <v>2485</v>
      </c>
      <c r="C22" s="654" t="s">
        <v>1845</v>
      </c>
      <c r="D22" s="654" t="s">
        <v>1846</v>
      </c>
      <c r="E22" s="654" t="s">
        <v>2486</v>
      </c>
      <c r="F22" s="657"/>
      <c r="G22" s="657"/>
      <c r="H22" s="678">
        <v>0</v>
      </c>
      <c r="I22" s="657">
        <v>1</v>
      </c>
      <c r="J22" s="657">
        <v>94.85</v>
      </c>
      <c r="K22" s="678">
        <v>1</v>
      </c>
      <c r="L22" s="657">
        <v>1</v>
      </c>
      <c r="M22" s="658">
        <v>94.85</v>
      </c>
    </row>
    <row r="23" spans="1:13" ht="14.4" customHeight="1" x14ac:dyDescent="0.3">
      <c r="A23" s="653" t="s">
        <v>514</v>
      </c>
      <c r="B23" s="654" t="s">
        <v>2485</v>
      </c>
      <c r="C23" s="654" t="s">
        <v>1945</v>
      </c>
      <c r="D23" s="654" t="s">
        <v>2487</v>
      </c>
      <c r="E23" s="654" t="s">
        <v>2488</v>
      </c>
      <c r="F23" s="657"/>
      <c r="G23" s="657"/>
      <c r="H23" s="678">
        <v>0</v>
      </c>
      <c r="I23" s="657">
        <v>3</v>
      </c>
      <c r="J23" s="657">
        <v>336.14000672735403</v>
      </c>
      <c r="K23" s="678">
        <v>1</v>
      </c>
      <c r="L23" s="657">
        <v>3</v>
      </c>
      <c r="M23" s="658">
        <v>336.14000672735403</v>
      </c>
    </row>
    <row r="24" spans="1:13" ht="14.4" customHeight="1" x14ac:dyDescent="0.3">
      <c r="A24" s="653" t="s">
        <v>514</v>
      </c>
      <c r="B24" s="654" t="s">
        <v>2489</v>
      </c>
      <c r="C24" s="654" t="s">
        <v>2073</v>
      </c>
      <c r="D24" s="654" t="s">
        <v>1813</v>
      </c>
      <c r="E24" s="654" t="s">
        <v>2490</v>
      </c>
      <c r="F24" s="657"/>
      <c r="G24" s="657"/>
      <c r="H24" s="678"/>
      <c r="I24" s="657">
        <v>0</v>
      </c>
      <c r="J24" s="657">
        <v>0</v>
      </c>
      <c r="K24" s="678"/>
      <c r="L24" s="657">
        <v>0</v>
      </c>
      <c r="M24" s="658">
        <v>0</v>
      </c>
    </row>
    <row r="25" spans="1:13" ht="14.4" customHeight="1" x14ac:dyDescent="0.3">
      <c r="A25" s="653" t="s">
        <v>514</v>
      </c>
      <c r="B25" s="654" t="s">
        <v>2489</v>
      </c>
      <c r="C25" s="654" t="s">
        <v>2086</v>
      </c>
      <c r="D25" s="654" t="s">
        <v>1749</v>
      </c>
      <c r="E25" s="654" t="s">
        <v>2491</v>
      </c>
      <c r="F25" s="657"/>
      <c r="G25" s="657"/>
      <c r="H25" s="678">
        <v>0</v>
      </c>
      <c r="I25" s="657">
        <v>73</v>
      </c>
      <c r="J25" s="657">
        <v>22007.294062363238</v>
      </c>
      <c r="K25" s="678">
        <v>1</v>
      </c>
      <c r="L25" s="657">
        <v>73</v>
      </c>
      <c r="M25" s="658">
        <v>22007.294062363238</v>
      </c>
    </row>
    <row r="26" spans="1:13" ht="14.4" customHeight="1" x14ac:dyDescent="0.3">
      <c r="A26" s="653" t="s">
        <v>514</v>
      </c>
      <c r="B26" s="654" t="s">
        <v>2489</v>
      </c>
      <c r="C26" s="654" t="s">
        <v>2087</v>
      </c>
      <c r="D26" s="654" t="s">
        <v>1749</v>
      </c>
      <c r="E26" s="654" t="s">
        <v>2492</v>
      </c>
      <c r="F26" s="657"/>
      <c r="G26" s="657"/>
      <c r="H26" s="678">
        <v>0</v>
      </c>
      <c r="I26" s="657">
        <v>90</v>
      </c>
      <c r="J26" s="657">
        <v>56759.419545812154</v>
      </c>
      <c r="K26" s="678">
        <v>1</v>
      </c>
      <c r="L26" s="657">
        <v>90</v>
      </c>
      <c r="M26" s="658">
        <v>56759.419545812154</v>
      </c>
    </row>
    <row r="27" spans="1:13" ht="14.4" customHeight="1" x14ac:dyDescent="0.3">
      <c r="A27" s="653" t="s">
        <v>514</v>
      </c>
      <c r="B27" s="654" t="s">
        <v>2489</v>
      </c>
      <c r="C27" s="654" t="s">
        <v>2078</v>
      </c>
      <c r="D27" s="654" t="s">
        <v>1749</v>
      </c>
      <c r="E27" s="654" t="s">
        <v>2493</v>
      </c>
      <c r="F27" s="657"/>
      <c r="G27" s="657"/>
      <c r="H27" s="678">
        <v>0</v>
      </c>
      <c r="I27" s="657">
        <v>121</v>
      </c>
      <c r="J27" s="657">
        <v>49482.948015314309</v>
      </c>
      <c r="K27" s="678">
        <v>1</v>
      </c>
      <c r="L27" s="657">
        <v>121</v>
      </c>
      <c r="M27" s="658">
        <v>49482.948015314309</v>
      </c>
    </row>
    <row r="28" spans="1:13" ht="14.4" customHeight="1" x14ac:dyDescent="0.3">
      <c r="A28" s="653" t="s">
        <v>514</v>
      </c>
      <c r="B28" s="654" t="s">
        <v>2489</v>
      </c>
      <c r="C28" s="654" t="s">
        <v>1977</v>
      </c>
      <c r="D28" s="654" t="s">
        <v>1749</v>
      </c>
      <c r="E28" s="654" t="s">
        <v>2491</v>
      </c>
      <c r="F28" s="657"/>
      <c r="G28" s="657"/>
      <c r="H28" s="678">
        <v>0</v>
      </c>
      <c r="I28" s="657">
        <v>18</v>
      </c>
      <c r="J28" s="657">
        <v>5426.4600000000009</v>
      </c>
      <c r="K28" s="678">
        <v>1</v>
      </c>
      <c r="L28" s="657">
        <v>18</v>
      </c>
      <c r="M28" s="658">
        <v>5426.4600000000009</v>
      </c>
    </row>
    <row r="29" spans="1:13" ht="14.4" customHeight="1" x14ac:dyDescent="0.3">
      <c r="A29" s="653" t="s">
        <v>514</v>
      </c>
      <c r="B29" s="654" t="s">
        <v>2489</v>
      </c>
      <c r="C29" s="654" t="s">
        <v>1748</v>
      </c>
      <c r="D29" s="654" t="s">
        <v>1749</v>
      </c>
      <c r="E29" s="654" t="s">
        <v>2494</v>
      </c>
      <c r="F29" s="657"/>
      <c r="G29" s="657"/>
      <c r="H29" s="678">
        <v>0</v>
      </c>
      <c r="I29" s="657">
        <v>2</v>
      </c>
      <c r="J29" s="657">
        <v>1442.4</v>
      </c>
      <c r="K29" s="678">
        <v>1</v>
      </c>
      <c r="L29" s="657">
        <v>2</v>
      </c>
      <c r="M29" s="658">
        <v>1442.4</v>
      </c>
    </row>
    <row r="30" spans="1:13" ht="14.4" customHeight="1" x14ac:dyDescent="0.3">
      <c r="A30" s="653" t="s">
        <v>514</v>
      </c>
      <c r="B30" s="654" t="s">
        <v>2495</v>
      </c>
      <c r="C30" s="654" t="s">
        <v>2045</v>
      </c>
      <c r="D30" s="654" t="s">
        <v>2046</v>
      </c>
      <c r="E30" s="654" t="s">
        <v>2047</v>
      </c>
      <c r="F30" s="657"/>
      <c r="G30" s="657"/>
      <c r="H30" s="678">
        <v>0</v>
      </c>
      <c r="I30" s="657">
        <v>7</v>
      </c>
      <c r="J30" s="657">
        <v>490.28</v>
      </c>
      <c r="K30" s="678">
        <v>1</v>
      </c>
      <c r="L30" s="657">
        <v>7</v>
      </c>
      <c r="M30" s="658">
        <v>490.28</v>
      </c>
    </row>
    <row r="31" spans="1:13" ht="14.4" customHeight="1" x14ac:dyDescent="0.3">
      <c r="A31" s="653" t="s">
        <v>514</v>
      </c>
      <c r="B31" s="654" t="s">
        <v>2495</v>
      </c>
      <c r="C31" s="654" t="s">
        <v>2071</v>
      </c>
      <c r="D31" s="654" t="s">
        <v>2046</v>
      </c>
      <c r="E31" s="654" t="s">
        <v>2072</v>
      </c>
      <c r="F31" s="657"/>
      <c r="G31" s="657"/>
      <c r="H31" s="678">
        <v>0</v>
      </c>
      <c r="I31" s="657">
        <v>3</v>
      </c>
      <c r="J31" s="657">
        <v>420.27000000000004</v>
      </c>
      <c r="K31" s="678">
        <v>1</v>
      </c>
      <c r="L31" s="657">
        <v>3</v>
      </c>
      <c r="M31" s="658">
        <v>420.27000000000004</v>
      </c>
    </row>
    <row r="32" spans="1:13" ht="14.4" customHeight="1" x14ac:dyDescent="0.3">
      <c r="A32" s="653" t="s">
        <v>514</v>
      </c>
      <c r="B32" s="654" t="s">
        <v>2496</v>
      </c>
      <c r="C32" s="654" t="s">
        <v>2080</v>
      </c>
      <c r="D32" s="654" t="s">
        <v>2081</v>
      </c>
      <c r="E32" s="654" t="s">
        <v>2082</v>
      </c>
      <c r="F32" s="657"/>
      <c r="G32" s="657"/>
      <c r="H32" s="678">
        <v>0</v>
      </c>
      <c r="I32" s="657">
        <v>1</v>
      </c>
      <c r="J32" s="657">
        <v>589.20002297136614</v>
      </c>
      <c r="K32" s="678">
        <v>1</v>
      </c>
      <c r="L32" s="657">
        <v>1</v>
      </c>
      <c r="M32" s="658">
        <v>589.20002297136614</v>
      </c>
    </row>
    <row r="33" spans="1:13" ht="14.4" customHeight="1" x14ac:dyDescent="0.3">
      <c r="A33" s="653" t="s">
        <v>514</v>
      </c>
      <c r="B33" s="654" t="s">
        <v>2497</v>
      </c>
      <c r="C33" s="654" t="s">
        <v>1881</v>
      </c>
      <c r="D33" s="654" t="s">
        <v>1742</v>
      </c>
      <c r="E33" s="654" t="s">
        <v>2498</v>
      </c>
      <c r="F33" s="657"/>
      <c r="G33" s="657"/>
      <c r="H33" s="678">
        <v>0</v>
      </c>
      <c r="I33" s="657">
        <v>1</v>
      </c>
      <c r="J33" s="657">
        <v>129.33000000000004</v>
      </c>
      <c r="K33" s="678">
        <v>1</v>
      </c>
      <c r="L33" s="657">
        <v>1</v>
      </c>
      <c r="M33" s="658">
        <v>129.33000000000004</v>
      </c>
    </row>
    <row r="34" spans="1:13" ht="14.4" customHeight="1" x14ac:dyDescent="0.3">
      <c r="A34" s="653" t="s">
        <v>514</v>
      </c>
      <c r="B34" s="654" t="s">
        <v>2497</v>
      </c>
      <c r="C34" s="654" t="s">
        <v>1741</v>
      </c>
      <c r="D34" s="654" t="s">
        <v>1742</v>
      </c>
      <c r="E34" s="654" t="s">
        <v>2499</v>
      </c>
      <c r="F34" s="657"/>
      <c r="G34" s="657"/>
      <c r="H34" s="678">
        <v>0</v>
      </c>
      <c r="I34" s="657">
        <v>5</v>
      </c>
      <c r="J34" s="657">
        <v>451.89974050103689</v>
      </c>
      <c r="K34" s="678">
        <v>1</v>
      </c>
      <c r="L34" s="657">
        <v>5</v>
      </c>
      <c r="M34" s="658">
        <v>451.89974050103689</v>
      </c>
    </row>
    <row r="35" spans="1:13" ht="14.4" customHeight="1" x14ac:dyDescent="0.3">
      <c r="A35" s="653" t="s">
        <v>514</v>
      </c>
      <c r="B35" s="654" t="s">
        <v>2500</v>
      </c>
      <c r="C35" s="654" t="s">
        <v>1904</v>
      </c>
      <c r="D35" s="654" t="s">
        <v>2501</v>
      </c>
      <c r="E35" s="654" t="s">
        <v>2502</v>
      </c>
      <c r="F35" s="657"/>
      <c r="G35" s="657"/>
      <c r="H35" s="678">
        <v>0</v>
      </c>
      <c r="I35" s="657">
        <v>4</v>
      </c>
      <c r="J35" s="657">
        <v>316.23999681570876</v>
      </c>
      <c r="K35" s="678">
        <v>1</v>
      </c>
      <c r="L35" s="657">
        <v>4</v>
      </c>
      <c r="M35" s="658">
        <v>316.23999681570876</v>
      </c>
    </row>
    <row r="36" spans="1:13" ht="14.4" customHeight="1" x14ac:dyDescent="0.3">
      <c r="A36" s="653" t="s">
        <v>514</v>
      </c>
      <c r="B36" s="654" t="s">
        <v>2503</v>
      </c>
      <c r="C36" s="654" t="s">
        <v>2060</v>
      </c>
      <c r="D36" s="654" t="s">
        <v>1921</v>
      </c>
      <c r="E36" s="654" t="s">
        <v>2061</v>
      </c>
      <c r="F36" s="657"/>
      <c r="G36" s="657"/>
      <c r="H36" s="678">
        <v>0</v>
      </c>
      <c r="I36" s="657">
        <v>1</v>
      </c>
      <c r="J36" s="657">
        <v>292.37999999999994</v>
      </c>
      <c r="K36" s="678">
        <v>1</v>
      </c>
      <c r="L36" s="657">
        <v>1</v>
      </c>
      <c r="M36" s="658">
        <v>292.37999999999994</v>
      </c>
    </row>
    <row r="37" spans="1:13" ht="14.4" customHeight="1" x14ac:dyDescent="0.3">
      <c r="A37" s="653" t="s">
        <v>514</v>
      </c>
      <c r="B37" s="654" t="s">
        <v>2503</v>
      </c>
      <c r="C37" s="654" t="s">
        <v>1920</v>
      </c>
      <c r="D37" s="654" t="s">
        <v>1921</v>
      </c>
      <c r="E37" s="654" t="s">
        <v>2504</v>
      </c>
      <c r="F37" s="657"/>
      <c r="G37" s="657"/>
      <c r="H37" s="678">
        <v>0</v>
      </c>
      <c r="I37" s="657">
        <v>1</v>
      </c>
      <c r="J37" s="657">
        <v>122.63999999999999</v>
      </c>
      <c r="K37" s="678">
        <v>1</v>
      </c>
      <c r="L37" s="657">
        <v>1</v>
      </c>
      <c r="M37" s="658">
        <v>122.63999999999999</v>
      </c>
    </row>
    <row r="38" spans="1:13" ht="14.4" customHeight="1" x14ac:dyDescent="0.3">
      <c r="A38" s="653" t="s">
        <v>514</v>
      </c>
      <c r="B38" s="654" t="s">
        <v>2505</v>
      </c>
      <c r="C38" s="654" t="s">
        <v>1778</v>
      </c>
      <c r="D38" s="654" t="s">
        <v>1779</v>
      </c>
      <c r="E38" s="654" t="s">
        <v>1780</v>
      </c>
      <c r="F38" s="657"/>
      <c r="G38" s="657"/>
      <c r="H38" s="678">
        <v>0</v>
      </c>
      <c r="I38" s="657">
        <v>2</v>
      </c>
      <c r="J38" s="657">
        <v>300.68</v>
      </c>
      <c r="K38" s="678">
        <v>1</v>
      </c>
      <c r="L38" s="657">
        <v>2</v>
      </c>
      <c r="M38" s="658">
        <v>300.68</v>
      </c>
    </row>
    <row r="39" spans="1:13" ht="14.4" customHeight="1" x14ac:dyDescent="0.3">
      <c r="A39" s="653" t="s">
        <v>514</v>
      </c>
      <c r="B39" s="654" t="s">
        <v>2506</v>
      </c>
      <c r="C39" s="654" t="s">
        <v>1772</v>
      </c>
      <c r="D39" s="654" t="s">
        <v>1773</v>
      </c>
      <c r="E39" s="654" t="s">
        <v>1304</v>
      </c>
      <c r="F39" s="657"/>
      <c r="G39" s="657"/>
      <c r="H39" s="678">
        <v>0</v>
      </c>
      <c r="I39" s="657">
        <v>19</v>
      </c>
      <c r="J39" s="657">
        <v>927.57999779490603</v>
      </c>
      <c r="K39" s="678">
        <v>1</v>
      </c>
      <c r="L39" s="657">
        <v>19</v>
      </c>
      <c r="M39" s="658">
        <v>927.57999779490603</v>
      </c>
    </row>
    <row r="40" spans="1:13" ht="14.4" customHeight="1" x14ac:dyDescent="0.3">
      <c r="A40" s="653" t="s">
        <v>514</v>
      </c>
      <c r="B40" s="654" t="s">
        <v>2506</v>
      </c>
      <c r="C40" s="654" t="s">
        <v>1775</v>
      </c>
      <c r="D40" s="654" t="s">
        <v>1776</v>
      </c>
      <c r="E40" s="654" t="s">
        <v>869</v>
      </c>
      <c r="F40" s="657"/>
      <c r="G40" s="657"/>
      <c r="H40" s="678">
        <v>0</v>
      </c>
      <c r="I40" s="657">
        <v>5</v>
      </c>
      <c r="J40" s="657">
        <v>263.25038399933879</v>
      </c>
      <c r="K40" s="678">
        <v>1</v>
      </c>
      <c r="L40" s="657">
        <v>5</v>
      </c>
      <c r="M40" s="658">
        <v>263.25038399933879</v>
      </c>
    </row>
    <row r="41" spans="1:13" ht="14.4" customHeight="1" x14ac:dyDescent="0.3">
      <c r="A41" s="653" t="s">
        <v>514</v>
      </c>
      <c r="B41" s="654" t="s">
        <v>2507</v>
      </c>
      <c r="C41" s="654" t="s">
        <v>1894</v>
      </c>
      <c r="D41" s="654" t="s">
        <v>1895</v>
      </c>
      <c r="E41" s="654" t="s">
        <v>1896</v>
      </c>
      <c r="F41" s="657"/>
      <c r="G41" s="657"/>
      <c r="H41" s="678">
        <v>0</v>
      </c>
      <c r="I41" s="657">
        <v>2</v>
      </c>
      <c r="J41" s="657">
        <v>49.859997991794067</v>
      </c>
      <c r="K41" s="678">
        <v>1</v>
      </c>
      <c r="L41" s="657">
        <v>2</v>
      </c>
      <c r="M41" s="658">
        <v>49.859997991794067</v>
      </c>
    </row>
    <row r="42" spans="1:13" ht="14.4" customHeight="1" x14ac:dyDescent="0.3">
      <c r="A42" s="653" t="s">
        <v>514</v>
      </c>
      <c r="B42" s="654" t="s">
        <v>2508</v>
      </c>
      <c r="C42" s="654" t="s">
        <v>2032</v>
      </c>
      <c r="D42" s="654" t="s">
        <v>2509</v>
      </c>
      <c r="E42" s="654" t="s">
        <v>1178</v>
      </c>
      <c r="F42" s="657"/>
      <c r="G42" s="657"/>
      <c r="H42" s="678">
        <v>0</v>
      </c>
      <c r="I42" s="657">
        <v>1</v>
      </c>
      <c r="J42" s="657">
        <v>109.87000000000003</v>
      </c>
      <c r="K42" s="678">
        <v>1</v>
      </c>
      <c r="L42" s="657">
        <v>1</v>
      </c>
      <c r="M42" s="658">
        <v>109.87000000000003</v>
      </c>
    </row>
    <row r="43" spans="1:13" ht="14.4" customHeight="1" x14ac:dyDescent="0.3">
      <c r="A43" s="653" t="s">
        <v>514</v>
      </c>
      <c r="B43" s="654" t="s">
        <v>2508</v>
      </c>
      <c r="C43" s="654" t="s">
        <v>1738</v>
      </c>
      <c r="D43" s="654" t="s">
        <v>2510</v>
      </c>
      <c r="E43" s="654" t="s">
        <v>1178</v>
      </c>
      <c r="F43" s="657"/>
      <c r="G43" s="657"/>
      <c r="H43" s="678">
        <v>0</v>
      </c>
      <c r="I43" s="657">
        <v>1</v>
      </c>
      <c r="J43" s="657">
        <v>124.97000000000003</v>
      </c>
      <c r="K43" s="678">
        <v>1</v>
      </c>
      <c r="L43" s="657">
        <v>1</v>
      </c>
      <c r="M43" s="658">
        <v>124.97000000000003</v>
      </c>
    </row>
    <row r="44" spans="1:13" ht="14.4" customHeight="1" x14ac:dyDescent="0.3">
      <c r="A44" s="653" t="s">
        <v>514</v>
      </c>
      <c r="B44" s="654" t="s">
        <v>2511</v>
      </c>
      <c r="C44" s="654" t="s">
        <v>1967</v>
      </c>
      <c r="D44" s="654" t="s">
        <v>1968</v>
      </c>
      <c r="E44" s="654" t="s">
        <v>1516</v>
      </c>
      <c r="F44" s="657"/>
      <c r="G44" s="657"/>
      <c r="H44" s="678">
        <v>0</v>
      </c>
      <c r="I44" s="657">
        <v>3</v>
      </c>
      <c r="J44" s="657">
        <v>114.90015527735537</v>
      </c>
      <c r="K44" s="678">
        <v>1</v>
      </c>
      <c r="L44" s="657">
        <v>3</v>
      </c>
      <c r="M44" s="658">
        <v>114.90015527735537</v>
      </c>
    </row>
    <row r="45" spans="1:13" ht="14.4" customHeight="1" x14ac:dyDescent="0.3">
      <c r="A45" s="653" t="s">
        <v>514</v>
      </c>
      <c r="B45" s="654" t="s">
        <v>2512</v>
      </c>
      <c r="C45" s="654" t="s">
        <v>551</v>
      </c>
      <c r="D45" s="654" t="s">
        <v>552</v>
      </c>
      <c r="E45" s="654" t="s">
        <v>553</v>
      </c>
      <c r="F45" s="657">
        <v>3</v>
      </c>
      <c r="G45" s="657">
        <v>183.03000000000003</v>
      </c>
      <c r="H45" s="678">
        <v>1</v>
      </c>
      <c r="I45" s="657"/>
      <c r="J45" s="657"/>
      <c r="K45" s="678">
        <v>0</v>
      </c>
      <c r="L45" s="657">
        <v>3</v>
      </c>
      <c r="M45" s="658">
        <v>183.03000000000003</v>
      </c>
    </row>
    <row r="46" spans="1:13" ht="14.4" customHeight="1" x14ac:dyDescent="0.3">
      <c r="A46" s="653" t="s">
        <v>514</v>
      </c>
      <c r="B46" s="654" t="s">
        <v>2513</v>
      </c>
      <c r="C46" s="654" t="s">
        <v>1866</v>
      </c>
      <c r="D46" s="654" t="s">
        <v>1867</v>
      </c>
      <c r="E46" s="654" t="s">
        <v>1304</v>
      </c>
      <c r="F46" s="657"/>
      <c r="G46" s="657"/>
      <c r="H46" s="678">
        <v>0</v>
      </c>
      <c r="I46" s="657">
        <v>12</v>
      </c>
      <c r="J46" s="657">
        <v>1037.1581280736718</v>
      </c>
      <c r="K46" s="678">
        <v>1</v>
      </c>
      <c r="L46" s="657">
        <v>12</v>
      </c>
      <c r="M46" s="658">
        <v>1037.1581280736718</v>
      </c>
    </row>
    <row r="47" spans="1:13" ht="14.4" customHeight="1" x14ac:dyDescent="0.3">
      <c r="A47" s="653" t="s">
        <v>514</v>
      </c>
      <c r="B47" s="654" t="s">
        <v>2513</v>
      </c>
      <c r="C47" s="654" t="s">
        <v>1872</v>
      </c>
      <c r="D47" s="654" t="s">
        <v>1867</v>
      </c>
      <c r="E47" s="654" t="s">
        <v>1873</v>
      </c>
      <c r="F47" s="657"/>
      <c r="G47" s="657"/>
      <c r="H47" s="678">
        <v>0</v>
      </c>
      <c r="I47" s="657">
        <v>1</v>
      </c>
      <c r="J47" s="657">
        <v>221.78000000000009</v>
      </c>
      <c r="K47" s="678">
        <v>1</v>
      </c>
      <c r="L47" s="657">
        <v>1</v>
      </c>
      <c r="M47" s="658">
        <v>221.78000000000009</v>
      </c>
    </row>
    <row r="48" spans="1:13" ht="14.4" customHeight="1" x14ac:dyDescent="0.3">
      <c r="A48" s="653" t="s">
        <v>514</v>
      </c>
      <c r="B48" s="654" t="s">
        <v>2513</v>
      </c>
      <c r="C48" s="654" t="s">
        <v>1869</v>
      </c>
      <c r="D48" s="654" t="s">
        <v>1870</v>
      </c>
      <c r="E48" s="654" t="s">
        <v>869</v>
      </c>
      <c r="F48" s="657"/>
      <c r="G48" s="657"/>
      <c r="H48" s="678">
        <v>0</v>
      </c>
      <c r="I48" s="657">
        <v>3</v>
      </c>
      <c r="J48" s="657">
        <v>488.37000000000006</v>
      </c>
      <c r="K48" s="678">
        <v>1</v>
      </c>
      <c r="L48" s="657">
        <v>3</v>
      </c>
      <c r="M48" s="658">
        <v>488.37000000000006</v>
      </c>
    </row>
    <row r="49" spans="1:13" ht="14.4" customHeight="1" x14ac:dyDescent="0.3">
      <c r="A49" s="653" t="s">
        <v>514</v>
      </c>
      <c r="B49" s="654" t="s">
        <v>2513</v>
      </c>
      <c r="C49" s="654" t="s">
        <v>2002</v>
      </c>
      <c r="D49" s="654" t="s">
        <v>1870</v>
      </c>
      <c r="E49" s="654" t="s">
        <v>1971</v>
      </c>
      <c r="F49" s="657"/>
      <c r="G49" s="657"/>
      <c r="H49" s="678">
        <v>0</v>
      </c>
      <c r="I49" s="657">
        <v>2</v>
      </c>
      <c r="J49" s="657">
        <v>736.5</v>
      </c>
      <c r="K49" s="678">
        <v>1</v>
      </c>
      <c r="L49" s="657">
        <v>2</v>
      </c>
      <c r="M49" s="658">
        <v>736.5</v>
      </c>
    </row>
    <row r="50" spans="1:13" ht="14.4" customHeight="1" x14ac:dyDescent="0.3">
      <c r="A50" s="653" t="s">
        <v>514</v>
      </c>
      <c r="B50" s="654" t="s">
        <v>2513</v>
      </c>
      <c r="C50" s="654" t="s">
        <v>563</v>
      </c>
      <c r="D50" s="654" t="s">
        <v>564</v>
      </c>
      <c r="E50" s="654" t="s">
        <v>565</v>
      </c>
      <c r="F50" s="657">
        <v>2</v>
      </c>
      <c r="G50" s="657">
        <v>100.65999797286392</v>
      </c>
      <c r="H50" s="678">
        <v>1</v>
      </c>
      <c r="I50" s="657"/>
      <c r="J50" s="657"/>
      <c r="K50" s="678">
        <v>0</v>
      </c>
      <c r="L50" s="657">
        <v>2</v>
      </c>
      <c r="M50" s="658">
        <v>100.65999797286392</v>
      </c>
    </row>
    <row r="51" spans="1:13" ht="14.4" customHeight="1" x14ac:dyDescent="0.3">
      <c r="A51" s="653" t="s">
        <v>514</v>
      </c>
      <c r="B51" s="654" t="s">
        <v>2514</v>
      </c>
      <c r="C51" s="654" t="s">
        <v>1721</v>
      </c>
      <c r="D51" s="654" t="s">
        <v>1722</v>
      </c>
      <c r="E51" s="654" t="s">
        <v>1723</v>
      </c>
      <c r="F51" s="657"/>
      <c r="G51" s="657"/>
      <c r="H51" s="678">
        <v>0</v>
      </c>
      <c r="I51" s="657">
        <v>9</v>
      </c>
      <c r="J51" s="657">
        <v>133.92016278946323</v>
      </c>
      <c r="K51" s="678">
        <v>1</v>
      </c>
      <c r="L51" s="657">
        <v>9</v>
      </c>
      <c r="M51" s="658">
        <v>133.92016278946323</v>
      </c>
    </row>
    <row r="52" spans="1:13" ht="14.4" customHeight="1" x14ac:dyDescent="0.3">
      <c r="A52" s="653" t="s">
        <v>514</v>
      </c>
      <c r="B52" s="654" t="s">
        <v>2514</v>
      </c>
      <c r="C52" s="654" t="s">
        <v>1724</v>
      </c>
      <c r="D52" s="654" t="s">
        <v>1725</v>
      </c>
      <c r="E52" s="654" t="s">
        <v>1726</v>
      </c>
      <c r="F52" s="657"/>
      <c r="G52" s="657"/>
      <c r="H52" s="678">
        <v>0</v>
      </c>
      <c r="I52" s="657">
        <v>9</v>
      </c>
      <c r="J52" s="657">
        <v>108.54</v>
      </c>
      <c r="K52" s="678">
        <v>1</v>
      </c>
      <c r="L52" s="657">
        <v>9</v>
      </c>
      <c r="M52" s="658">
        <v>108.54</v>
      </c>
    </row>
    <row r="53" spans="1:13" ht="14.4" customHeight="1" x14ac:dyDescent="0.3">
      <c r="A53" s="653" t="s">
        <v>514</v>
      </c>
      <c r="B53" s="654" t="s">
        <v>2514</v>
      </c>
      <c r="C53" s="654" t="s">
        <v>1790</v>
      </c>
      <c r="D53" s="654" t="s">
        <v>2515</v>
      </c>
      <c r="E53" s="654" t="s">
        <v>1046</v>
      </c>
      <c r="F53" s="657"/>
      <c r="G53" s="657"/>
      <c r="H53" s="678">
        <v>0</v>
      </c>
      <c r="I53" s="657">
        <v>8</v>
      </c>
      <c r="J53" s="657">
        <v>289.43932853031868</v>
      </c>
      <c r="K53" s="678">
        <v>1</v>
      </c>
      <c r="L53" s="657">
        <v>8</v>
      </c>
      <c r="M53" s="658">
        <v>289.43932853031868</v>
      </c>
    </row>
    <row r="54" spans="1:13" ht="14.4" customHeight="1" x14ac:dyDescent="0.3">
      <c r="A54" s="653" t="s">
        <v>514</v>
      </c>
      <c r="B54" s="654" t="s">
        <v>2516</v>
      </c>
      <c r="C54" s="654" t="s">
        <v>1875</v>
      </c>
      <c r="D54" s="654" t="s">
        <v>2517</v>
      </c>
      <c r="E54" s="654" t="s">
        <v>1178</v>
      </c>
      <c r="F54" s="657"/>
      <c r="G54" s="657"/>
      <c r="H54" s="678">
        <v>0</v>
      </c>
      <c r="I54" s="657">
        <v>6</v>
      </c>
      <c r="J54" s="657">
        <v>699.00000000000034</v>
      </c>
      <c r="K54" s="678">
        <v>1</v>
      </c>
      <c r="L54" s="657">
        <v>6</v>
      </c>
      <c r="M54" s="658">
        <v>699.00000000000034</v>
      </c>
    </row>
    <row r="55" spans="1:13" ht="14.4" customHeight="1" x14ac:dyDescent="0.3">
      <c r="A55" s="653" t="s">
        <v>514</v>
      </c>
      <c r="B55" s="654" t="s">
        <v>2516</v>
      </c>
      <c r="C55" s="654" t="s">
        <v>1956</v>
      </c>
      <c r="D55" s="654" t="s">
        <v>2517</v>
      </c>
      <c r="E55" s="654" t="s">
        <v>1134</v>
      </c>
      <c r="F55" s="657"/>
      <c r="G55" s="657"/>
      <c r="H55" s="678">
        <v>0</v>
      </c>
      <c r="I55" s="657">
        <v>2</v>
      </c>
      <c r="J55" s="657">
        <v>647.75000000000023</v>
      </c>
      <c r="K55" s="678">
        <v>1</v>
      </c>
      <c r="L55" s="657">
        <v>2</v>
      </c>
      <c r="M55" s="658">
        <v>647.75000000000023</v>
      </c>
    </row>
    <row r="56" spans="1:13" ht="14.4" customHeight="1" x14ac:dyDescent="0.3">
      <c r="A56" s="653" t="s">
        <v>514</v>
      </c>
      <c r="B56" s="654" t="s">
        <v>2516</v>
      </c>
      <c r="C56" s="654" t="s">
        <v>1891</v>
      </c>
      <c r="D56" s="654" t="s">
        <v>1892</v>
      </c>
      <c r="E56" s="654" t="s">
        <v>1178</v>
      </c>
      <c r="F56" s="657"/>
      <c r="G56" s="657"/>
      <c r="H56" s="678">
        <v>0</v>
      </c>
      <c r="I56" s="657">
        <v>2</v>
      </c>
      <c r="J56" s="657">
        <v>364.79659959211176</v>
      </c>
      <c r="K56" s="678">
        <v>1</v>
      </c>
      <c r="L56" s="657">
        <v>2</v>
      </c>
      <c r="M56" s="658">
        <v>364.79659959211176</v>
      </c>
    </row>
    <row r="57" spans="1:13" ht="14.4" customHeight="1" x14ac:dyDescent="0.3">
      <c r="A57" s="653" t="s">
        <v>514</v>
      </c>
      <c r="B57" s="654" t="s">
        <v>2516</v>
      </c>
      <c r="C57" s="654" t="s">
        <v>2004</v>
      </c>
      <c r="D57" s="654" t="s">
        <v>1892</v>
      </c>
      <c r="E57" s="654" t="s">
        <v>1134</v>
      </c>
      <c r="F57" s="657"/>
      <c r="G57" s="657"/>
      <c r="H57" s="678">
        <v>0</v>
      </c>
      <c r="I57" s="657">
        <v>1</v>
      </c>
      <c r="J57" s="657">
        <v>577.0999999999998</v>
      </c>
      <c r="K57" s="678">
        <v>1</v>
      </c>
      <c r="L57" s="657">
        <v>1</v>
      </c>
      <c r="M57" s="658">
        <v>577.0999999999998</v>
      </c>
    </row>
    <row r="58" spans="1:13" ht="14.4" customHeight="1" x14ac:dyDescent="0.3">
      <c r="A58" s="653" t="s">
        <v>514</v>
      </c>
      <c r="B58" s="654" t="s">
        <v>2518</v>
      </c>
      <c r="C58" s="654" t="s">
        <v>1816</v>
      </c>
      <c r="D58" s="654" t="s">
        <v>1817</v>
      </c>
      <c r="E58" s="654" t="s">
        <v>1178</v>
      </c>
      <c r="F58" s="657"/>
      <c r="G58" s="657"/>
      <c r="H58" s="678">
        <v>0</v>
      </c>
      <c r="I58" s="657">
        <v>1</v>
      </c>
      <c r="J58" s="657">
        <v>76.48</v>
      </c>
      <c r="K58" s="678">
        <v>1</v>
      </c>
      <c r="L58" s="657">
        <v>1</v>
      </c>
      <c r="M58" s="658">
        <v>76.48</v>
      </c>
    </row>
    <row r="59" spans="1:13" ht="14.4" customHeight="1" x14ac:dyDescent="0.3">
      <c r="A59" s="653" t="s">
        <v>514</v>
      </c>
      <c r="B59" s="654" t="s">
        <v>2518</v>
      </c>
      <c r="C59" s="654" t="s">
        <v>1827</v>
      </c>
      <c r="D59" s="654" t="s">
        <v>2519</v>
      </c>
      <c r="E59" s="654" t="s">
        <v>1178</v>
      </c>
      <c r="F59" s="657"/>
      <c r="G59" s="657"/>
      <c r="H59" s="678">
        <v>0</v>
      </c>
      <c r="I59" s="657">
        <v>1</v>
      </c>
      <c r="J59" s="657">
        <v>66.400000000000006</v>
      </c>
      <c r="K59" s="678">
        <v>1</v>
      </c>
      <c r="L59" s="657">
        <v>1</v>
      </c>
      <c r="M59" s="658">
        <v>66.400000000000006</v>
      </c>
    </row>
    <row r="60" spans="1:13" ht="14.4" customHeight="1" x14ac:dyDescent="0.3">
      <c r="A60" s="653" t="s">
        <v>514</v>
      </c>
      <c r="B60" s="654" t="s">
        <v>2520</v>
      </c>
      <c r="C60" s="654" t="s">
        <v>1958</v>
      </c>
      <c r="D60" s="654" t="s">
        <v>1959</v>
      </c>
      <c r="E60" s="654" t="s">
        <v>1223</v>
      </c>
      <c r="F60" s="657"/>
      <c r="G60" s="657"/>
      <c r="H60" s="678">
        <v>0</v>
      </c>
      <c r="I60" s="657">
        <v>2</v>
      </c>
      <c r="J60" s="657">
        <v>317.95999999999998</v>
      </c>
      <c r="K60" s="678">
        <v>1</v>
      </c>
      <c r="L60" s="657">
        <v>2</v>
      </c>
      <c r="M60" s="658">
        <v>317.95999999999998</v>
      </c>
    </row>
    <row r="61" spans="1:13" ht="14.4" customHeight="1" x14ac:dyDescent="0.3">
      <c r="A61" s="653" t="s">
        <v>514</v>
      </c>
      <c r="B61" s="654" t="s">
        <v>2520</v>
      </c>
      <c r="C61" s="654" t="s">
        <v>1961</v>
      </c>
      <c r="D61" s="654" t="s">
        <v>1962</v>
      </c>
      <c r="E61" s="654" t="s">
        <v>1223</v>
      </c>
      <c r="F61" s="657"/>
      <c r="G61" s="657"/>
      <c r="H61" s="678">
        <v>0</v>
      </c>
      <c r="I61" s="657">
        <v>1</v>
      </c>
      <c r="J61" s="657">
        <v>254.25</v>
      </c>
      <c r="K61" s="678">
        <v>1</v>
      </c>
      <c r="L61" s="657">
        <v>1</v>
      </c>
      <c r="M61" s="658">
        <v>254.25</v>
      </c>
    </row>
    <row r="62" spans="1:13" ht="14.4" customHeight="1" x14ac:dyDescent="0.3">
      <c r="A62" s="653" t="s">
        <v>514</v>
      </c>
      <c r="B62" s="654" t="s">
        <v>2520</v>
      </c>
      <c r="C62" s="654" t="s">
        <v>2022</v>
      </c>
      <c r="D62" s="654" t="s">
        <v>1962</v>
      </c>
      <c r="E62" s="654" t="s">
        <v>2023</v>
      </c>
      <c r="F62" s="657"/>
      <c r="G62" s="657"/>
      <c r="H62" s="678">
        <v>0</v>
      </c>
      <c r="I62" s="657">
        <v>2</v>
      </c>
      <c r="J62" s="657">
        <v>1367.22</v>
      </c>
      <c r="K62" s="678">
        <v>1</v>
      </c>
      <c r="L62" s="657">
        <v>2</v>
      </c>
      <c r="M62" s="658">
        <v>1367.22</v>
      </c>
    </row>
    <row r="63" spans="1:13" ht="14.4" customHeight="1" x14ac:dyDescent="0.3">
      <c r="A63" s="653" t="s">
        <v>514</v>
      </c>
      <c r="B63" s="654" t="s">
        <v>2520</v>
      </c>
      <c r="C63" s="654" t="s">
        <v>2096</v>
      </c>
      <c r="D63" s="654" t="s">
        <v>1962</v>
      </c>
      <c r="E63" s="654" t="s">
        <v>2097</v>
      </c>
      <c r="F63" s="657"/>
      <c r="G63" s="657"/>
      <c r="H63" s="678">
        <v>0</v>
      </c>
      <c r="I63" s="657">
        <v>1</v>
      </c>
      <c r="J63" s="657">
        <v>652.99</v>
      </c>
      <c r="K63" s="678">
        <v>1</v>
      </c>
      <c r="L63" s="657">
        <v>1</v>
      </c>
      <c r="M63" s="658">
        <v>652.99</v>
      </c>
    </row>
    <row r="64" spans="1:13" ht="14.4" customHeight="1" x14ac:dyDescent="0.3">
      <c r="A64" s="653" t="s">
        <v>514</v>
      </c>
      <c r="B64" s="654" t="s">
        <v>2521</v>
      </c>
      <c r="C64" s="654" t="s">
        <v>1952</v>
      </c>
      <c r="D64" s="654" t="s">
        <v>2522</v>
      </c>
      <c r="E64" s="654" t="s">
        <v>2523</v>
      </c>
      <c r="F64" s="657"/>
      <c r="G64" s="657"/>
      <c r="H64" s="678">
        <v>0</v>
      </c>
      <c r="I64" s="657">
        <v>1</v>
      </c>
      <c r="J64" s="657">
        <v>14.399999999999997</v>
      </c>
      <c r="K64" s="678">
        <v>1</v>
      </c>
      <c r="L64" s="657">
        <v>1</v>
      </c>
      <c r="M64" s="658">
        <v>14.399999999999997</v>
      </c>
    </row>
    <row r="65" spans="1:13" ht="14.4" customHeight="1" x14ac:dyDescent="0.3">
      <c r="A65" s="653" t="s">
        <v>514</v>
      </c>
      <c r="B65" s="654" t="s">
        <v>2524</v>
      </c>
      <c r="C65" s="654" t="s">
        <v>1922</v>
      </c>
      <c r="D65" s="654" t="s">
        <v>1923</v>
      </c>
      <c r="E65" s="654" t="s">
        <v>1924</v>
      </c>
      <c r="F65" s="657"/>
      <c r="G65" s="657"/>
      <c r="H65" s="678">
        <v>0</v>
      </c>
      <c r="I65" s="657">
        <v>4</v>
      </c>
      <c r="J65" s="657">
        <v>280.52</v>
      </c>
      <c r="K65" s="678">
        <v>1</v>
      </c>
      <c r="L65" s="657">
        <v>4</v>
      </c>
      <c r="M65" s="658">
        <v>280.52</v>
      </c>
    </row>
    <row r="66" spans="1:13" ht="14.4" customHeight="1" x14ac:dyDescent="0.3">
      <c r="A66" s="653" t="s">
        <v>514</v>
      </c>
      <c r="B66" s="654" t="s">
        <v>2525</v>
      </c>
      <c r="C66" s="654" t="s">
        <v>1898</v>
      </c>
      <c r="D66" s="654" t="s">
        <v>1899</v>
      </c>
      <c r="E66" s="654" t="s">
        <v>1886</v>
      </c>
      <c r="F66" s="657"/>
      <c r="G66" s="657"/>
      <c r="H66" s="678">
        <v>0</v>
      </c>
      <c r="I66" s="657">
        <v>2</v>
      </c>
      <c r="J66" s="657">
        <v>118.10000000000008</v>
      </c>
      <c r="K66" s="678">
        <v>1</v>
      </c>
      <c r="L66" s="657">
        <v>2</v>
      </c>
      <c r="M66" s="658">
        <v>118.10000000000008</v>
      </c>
    </row>
    <row r="67" spans="1:13" ht="14.4" customHeight="1" x14ac:dyDescent="0.3">
      <c r="A67" s="653" t="s">
        <v>514</v>
      </c>
      <c r="B67" s="654" t="s">
        <v>2526</v>
      </c>
      <c r="C67" s="654" t="s">
        <v>1849</v>
      </c>
      <c r="D67" s="654" t="s">
        <v>2527</v>
      </c>
      <c r="E67" s="654" t="s">
        <v>869</v>
      </c>
      <c r="F67" s="657"/>
      <c r="G67" s="657"/>
      <c r="H67" s="678">
        <v>0</v>
      </c>
      <c r="I67" s="657">
        <v>10</v>
      </c>
      <c r="J67" s="657">
        <v>441.20026591727583</v>
      </c>
      <c r="K67" s="678">
        <v>1</v>
      </c>
      <c r="L67" s="657">
        <v>10</v>
      </c>
      <c r="M67" s="658">
        <v>441.20026591727583</v>
      </c>
    </row>
    <row r="68" spans="1:13" ht="14.4" customHeight="1" x14ac:dyDescent="0.3">
      <c r="A68" s="653" t="s">
        <v>514</v>
      </c>
      <c r="B68" s="654" t="s">
        <v>2526</v>
      </c>
      <c r="C68" s="654" t="s">
        <v>1852</v>
      </c>
      <c r="D68" s="654" t="s">
        <v>1857</v>
      </c>
      <c r="E68" s="654" t="s">
        <v>1886</v>
      </c>
      <c r="F68" s="657"/>
      <c r="G68" s="657"/>
      <c r="H68" s="678">
        <v>0</v>
      </c>
      <c r="I68" s="657">
        <v>9</v>
      </c>
      <c r="J68" s="657">
        <v>794.24919634791377</v>
      </c>
      <c r="K68" s="678">
        <v>1</v>
      </c>
      <c r="L68" s="657">
        <v>9</v>
      </c>
      <c r="M68" s="658">
        <v>794.24919634791377</v>
      </c>
    </row>
    <row r="69" spans="1:13" ht="14.4" customHeight="1" x14ac:dyDescent="0.3">
      <c r="A69" s="653" t="s">
        <v>514</v>
      </c>
      <c r="B69" s="654" t="s">
        <v>2526</v>
      </c>
      <c r="C69" s="654" t="s">
        <v>1937</v>
      </c>
      <c r="D69" s="654" t="s">
        <v>1942</v>
      </c>
      <c r="E69" s="654" t="s">
        <v>2528</v>
      </c>
      <c r="F69" s="657"/>
      <c r="G69" s="657"/>
      <c r="H69" s="678">
        <v>0</v>
      </c>
      <c r="I69" s="657">
        <v>5</v>
      </c>
      <c r="J69" s="657">
        <v>678.89877260492176</v>
      </c>
      <c r="K69" s="678">
        <v>1</v>
      </c>
      <c r="L69" s="657">
        <v>5</v>
      </c>
      <c r="M69" s="658">
        <v>678.89877260492176</v>
      </c>
    </row>
    <row r="70" spans="1:13" ht="14.4" customHeight="1" x14ac:dyDescent="0.3">
      <c r="A70" s="653" t="s">
        <v>514</v>
      </c>
      <c r="B70" s="654" t="s">
        <v>2526</v>
      </c>
      <c r="C70" s="654" t="s">
        <v>1941</v>
      </c>
      <c r="D70" s="654" t="s">
        <v>1942</v>
      </c>
      <c r="E70" s="654" t="s">
        <v>2529</v>
      </c>
      <c r="F70" s="657"/>
      <c r="G70" s="657"/>
      <c r="H70" s="678">
        <v>0</v>
      </c>
      <c r="I70" s="657">
        <v>2</v>
      </c>
      <c r="J70" s="657">
        <v>939.90132000887616</v>
      </c>
      <c r="K70" s="678">
        <v>1</v>
      </c>
      <c r="L70" s="657">
        <v>2</v>
      </c>
      <c r="M70" s="658">
        <v>939.90132000887616</v>
      </c>
    </row>
    <row r="71" spans="1:13" ht="14.4" customHeight="1" x14ac:dyDescent="0.3">
      <c r="A71" s="653" t="s">
        <v>514</v>
      </c>
      <c r="B71" s="654" t="s">
        <v>2530</v>
      </c>
      <c r="C71" s="654" t="s">
        <v>2066</v>
      </c>
      <c r="D71" s="654" t="s">
        <v>2067</v>
      </c>
      <c r="E71" s="654" t="s">
        <v>1971</v>
      </c>
      <c r="F71" s="657"/>
      <c r="G71" s="657"/>
      <c r="H71" s="678">
        <v>0</v>
      </c>
      <c r="I71" s="657">
        <v>2</v>
      </c>
      <c r="J71" s="657">
        <v>459.05837120748714</v>
      </c>
      <c r="K71" s="678">
        <v>1</v>
      </c>
      <c r="L71" s="657">
        <v>2</v>
      </c>
      <c r="M71" s="658">
        <v>459.05837120748714</v>
      </c>
    </row>
    <row r="72" spans="1:13" ht="14.4" customHeight="1" x14ac:dyDescent="0.3">
      <c r="A72" s="653" t="s">
        <v>514</v>
      </c>
      <c r="B72" s="654" t="s">
        <v>2530</v>
      </c>
      <c r="C72" s="654" t="s">
        <v>1884</v>
      </c>
      <c r="D72" s="654" t="s">
        <v>1885</v>
      </c>
      <c r="E72" s="654" t="s">
        <v>1886</v>
      </c>
      <c r="F72" s="657"/>
      <c r="G72" s="657"/>
      <c r="H72" s="678">
        <v>0</v>
      </c>
      <c r="I72" s="657">
        <v>7</v>
      </c>
      <c r="J72" s="657">
        <v>817.66129431133493</v>
      </c>
      <c r="K72" s="678">
        <v>1</v>
      </c>
      <c r="L72" s="657">
        <v>7</v>
      </c>
      <c r="M72" s="658">
        <v>817.66129431133493</v>
      </c>
    </row>
    <row r="73" spans="1:13" ht="14.4" customHeight="1" x14ac:dyDescent="0.3">
      <c r="A73" s="653" t="s">
        <v>514</v>
      </c>
      <c r="B73" s="654" t="s">
        <v>2531</v>
      </c>
      <c r="C73" s="654" t="s">
        <v>1798</v>
      </c>
      <c r="D73" s="654" t="s">
        <v>1799</v>
      </c>
      <c r="E73" s="654" t="s">
        <v>1800</v>
      </c>
      <c r="F73" s="657"/>
      <c r="G73" s="657"/>
      <c r="H73" s="678">
        <v>0</v>
      </c>
      <c r="I73" s="657">
        <v>1</v>
      </c>
      <c r="J73" s="657">
        <v>168.54000000000008</v>
      </c>
      <c r="K73" s="678">
        <v>1</v>
      </c>
      <c r="L73" s="657">
        <v>1</v>
      </c>
      <c r="M73" s="658">
        <v>168.54000000000008</v>
      </c>
    </row>
    <row r="74" spans="1:13" ht="14.4" customHeight="1" x14ac:dyDescent="0.3">
      <c r="A74" s="653" t="s">
        <v>514</v>
      </c>
      <c r="B74" s="654" t="s">
        <v>2532</v>
      </c>
      <c r="C74" s="654" t="s">
        <v>1745</v>
      </c>
      <c r="D74" s="654" t="s">
        <v>2533</v>
      </c>
      <c r="E74" s="654" t="s">
        <v>1178</v>
      </c>
      <c r="F74" s="657"/>
      <c r="G74" s="657"/>
      <c r="H74" s="678">
        <v>0</v>
      </c>
      <c r="I74" s="657">
        <v>1</v>
      </c>
      <c r="J74" s="657">
        <v>200.17999999999998</v>
      </c>
      <c r="K74" s="678">
        <v>1</v>
      </c>
      <c r="L74" s="657">
        <v>1</v>
      </c>
      <c r="M74" s="658">
        <v>200.17999999999998</v>
      </c>
    </row>
    <row r="75" spans="1:13" ht="14.4" customHeight="1" x14ac:dyDescent="0.3">
      <c r="A75" s="653" t="s">
        <v>514</v>
      </c>
      <c r="B75" s="654" t="s">
        <v>2534</v>
      </c>
      <c r="C75" s="654" t="s">
        <v>1764</v>
      </c>
      <c r="D75" s="654" t="s">
        <v>1765</v>
      </c>
      <c r="E75" s="654" t="s">
        <v>2504</v>
      </c>
      <c r="F75" s="657"/>
      <c r="G75" s="657"/>
      <c r="H75" s="678">
        <v>0</v>
      </c>
      <c r="I75" s="657">
        <v>1</v>
      </c>
      <c r="J75" s="657">
        <v>46.820000000000014</v>
      </c>
      <c r="K75" s="678">
        <v>1</v>
      </c>
      <c r="L75" s="657">
        <v>1</v>
      </c>
      <c r="M75" s="658">
        <v>46.820000000000014</v>
      </c>
    </row>
    <row r="76" spans="1:13" ht="14.4" customHeight="1" x14ac:dyDescent="0.3">
      <c r="A76" s="653" t="s">
        <v>514</v>
      </c>
      <c r="B76" s="654" t="s">
        <v>2535</v>
      </c>
      <c r="C76" s="654" t="s">
        <v>1995</v>
      </c>
      <c r="D76" s="654" t="s">
        <v>1996</v>
      </c>
      <c r="E76" s="654" t="s">
        <v>1997</v>
      </c>
      <c r="F76" s="657"/>
      <c r="G76" s="657"/>
      <c r="H76" s="678">
        <v>0</v>
      </c>
      <c r="I76" s="657">
        <v>2</v>
      </c>
      <c r="J76" s="657">
        <v>167.19961934666043</v>
      </c>
      <c r="K76" s="678">
        <v>1</v>
      </c>
      <c r="L76" s="657">
        <v>2</v>
      </c>
      <c r="M76" s="658">
        <v>167.19961934666043</v>
      </c>
    </row>
    <row r="77" spans="1:13" ht="14.4" customHeight="1" x14ac:dyDescent="0.3">
      <c r="A77" s="653" t="s">
        <v>514</v>
      </c>
      <c r="B77" s="654" t="s">
        <v>2535</v>
      </c>
      <c r="C77" s="654" t="s">
        <v>2062</v>
      </c>
      <c r="D77" s="654" t="s">
        <v>2063</v>
      </c>
      <c r="E77" s="654" t="s">
        <v>2064</v>
      </c>
      <c r="F77" s="657"/>
      <c r="G77" s="657"/>
      <c r="H77" s="678">
        <v>0</v>
      </c>
      <c r="I77" s="657">
        <v>5</v>
      </c>
      <c r="J77" s="657">
        <v>428.86086754218547</v>
      </c>
      <c r="K77" s="678">
        <v>1</v>
      </c>
      <c r="L77" s="657">
        <v>5</v>
      </c>
      <c r="M77" s="658">
        <v>428.86086754218547</v>
      </c>
    </row>
    <row r="78" spans="1:13" ht="14.4" customHeight="1" x14ac:dyDescent="0.3">
      <c r="A78" s="653" t="s">
        <v>514</v>
      </c>
      <c r="B78" s="654" t="s">
        <v>2535</v>
      </c>
      <c r="C78" s="654" t="s">
        <v>2053</v>
      </c>
      <c r="D78" s="654" t="s">
        <v>2054</v>
      </c>
      <c r="E78" s="654" t="s">
        <v>2055</v>
      </c>
      <c r="F78" s="657"/>
      <c r="G78" s="657"/>
      <c r="H78" s="678">
        <v>0</v>
      </c>
      <c r="I78" s="657">
        <v>1</v>
      </c>
      <c r="J78" s="657">
        <v>62.041547264835806</v>
      </c>
      <c r="K78" s="678">
        <v>1</v>
      </c>
      <c r="L78" s="657">
        <v>1</v>
      </c>
      <c r="M78" s="658">
        <v>62.041547264835806</v>
      </c>
    </row>
    <row r="79" spans="1:13" ht="14.4" customHeight="1" x14ac:dyDescent="0.3">
      <c r="A79" s="653" t="s">
        <v>514</v>
      </c>
      <c r="B79" s="654" t="s">
        <v>2535</v>
      </c>
      <c r="C79" s="654" t="s">
        <v>2050</v>
      </c>
      <c r="D79" s="654" t="s">
        <v>2051</v>
      </c>
      <c r="E79" s="654" t="s">
        <v>2052</v>
      </c>
      <c r="F79" s="657"/>
      <c r="G79" s="657"/>
      <c r="H79" s="678">
        <v>0</v>
      </c>
      <c r="I79" s="657">
        <v>4</v>
      </c>
      <c r="J79" s="657">
        <v>196.78909536712359</v>
      </c>
      <c r="K79" s="678">
        <v>1</v>
      </c>
      <c r="L79" s="657">
        <v>4</v>
      </c>
      <c r="M79" s="658">
        <v>196.78909536712359</v>
      </c>
    </row>
    <row r="80" spans="1:13" ht="14.4" customHeight="1" x14ac:dyDescent="0.3">
      <c r="A80" s="653" t="s">
        <v>514</v>
      </c>
      <c r="B80" s="654" t="s">
        <v>2535</v>
      </c>
      <c r="C80" s="654" t="s">
        <v>1992</v>
      </c>
      <c r="D80" s="654" t="s">
        <v>2536</v>
      </c>
      <c r="E80" s="654" t="s">
        <v>2537</v>
      </c>
      <c r="F80" s="657"/>
      <c r="G80" s="657"/>
      <c r="H80" s="678">
        <v>0</v>
      </c>
      <c r="I80" s="657">
        <v>6</v>
      </c>
      <c r="J80" s="657">
        <v>448.15969754996229</v>
      </c>
      <c r="K80" s="678">
        <v>1</v>
      </c>
      <c r="L80" s="657">
        <v>6</v>
      </c>
      <c r="M80" s="658">
        <v>448.15969754996229</v>
      </c>
    </row>
    <row r="81" spans="1:13" ht="14.4" customHeight="1" x14ac:dyDescent="0.3">
      <c r="A81" s="653" t="s">
        <v>514</v>
      </c>
      <c r="B81" s="654" t="s">
        <v>2535</v>
      </c>
      <c r="C81" s="654" t="s">
        <v>1926</v>
      </c>
      <c r="D81" s="654" t="s">
        <v>2538</v>
      </c>
      <c r="E81" s="654" t="s">
        <v>2539</v>
      </c>
      <c r="F81" s="657"/>
      <c r="G81" s="657"/>
      <c r="H81" s="678">
        <v>0</v>
      </c>
      <c r="I81" s="657">
        <v>7</v>
      </c>
      <c r="J81" s="657">
        <v>438.13967848693159</v>
      </c>
      <c r="K81" s="678">
        <v>1</v>
      </c>
      <c r="L81" s="657">
        <v>7</v>
      </c>
      <c r="M81" s="658">
        <v>438.13967848693159</v>
      </c>
    </row>
    <row r="82" spans="1:13" ht="14.4" customHeight="1" x14ac:dyDescent="0.3">
      <c r="A82" s="653" t="s">
        <v>514</v>
      </c>
      <c r="B82" s="654" t="s">
        <v>2540</v>
      </c>
      <c r="C82" s="654" t="s">
        <v>2328</v>
      </c>
      <c r="D82" s="654" t="s">
        <v>2329</v>
      </c>
      <c r="E82" s="654" t="s">
        <v>2541</v>
      </c>
      <c r="F82" s="657"/>
      <c r="G82" s="657"/>
      <c r="H82" s="678">
        <v>0</v>
      </c>
      <c r="I82" s="657">
        <v>4</v>
      </c>
      <c r="J82" s="657">
        <v>48838.68</v>
      </c>
      <c r="K82" s="678">
        <v>1</v>
      </c>
      <c r="L82" s="657">
        <v>4</v>
      </c>
      <c r="M82" s="658">
        <v>48838.68</v>
      </c>
    </row>
    <row r="83" spans="1:13" ht="14.4" customHeight="1" x14ac:dyDescent="0.3">
      <c r="A83" s="653" t="s">
        <v>514</v>
      </c>
      <c r="B83" s="654" t="s">
        <v>2542</v>
      </c>
      <c r="C83" s="654" t="s">
        <v>2304</v>
      </c>
      <c r="D83" s="654" t="s">
        <v>2305</v>
      </c>
      <c r="E83" s="654" t="s">
        <v>2543</v>
      </c>
      <c r="F83" s="657"/>
      <c r="G83" s="657"/>
      <c r="H83" s="678">
        <v>0</v>
      </c>
      <c r="I83" s="657">
        <v>3</v>
      </c>
      <c r="J83" s="657">
        <v>692.99999999999989</v>
      </c>
      <c r="K83" s="678">
        <v>1</v>
      </c>
      <c r="L83" s="657">
        <v>3</v>
      </c>
      <c r="M83" s="658">
        <v>692.99999999999989</v>
      </c>
    </row>
    <row r="84" spans="1:13" ht="14.4" customHeight="1" x14ac:dyDescent="0.3">
      <c r="A84" s="653" t="s">
        <v>514</v>
      </c>
      <c r="B84" s="654" t="s">
        <v>2544</v>
      </c>
      <c r="C84" s="654" t="s">
        <v>2188</v>
      </c>
      <c r="D84" s="654" t="s">
        <v>2189</v>
      </c>
      <c r="E84" s="654" t="s">
        <v>2190</v>
      </c>
      <c r="F84" s="657">
        <v>7</v>
      </c>
      <c r="G84" s="657">
        <v>245.62999999999997</v>
      </c>
      <c r="H84" s="678">
        <v>1</v>
      </c>
      <c r="I84" s="657"/>
      <c r="J84" s="657"/>
      <c r="K84" s="678">
        <v>0</v>
      </c>
      <c r="L84" s="657">
        <v>7</v>
      </c>
      <c r="M84" s="658">
        <v>245.62999999999997</v>
      </c>
    </row>
    <row r="85" spans="1:13" ht="14.4" customHeight="1" x14ac:dyDescent="0.3">
      <c r="A85" s="653" t="s">
        <v>514</v>
      </c>
      <c r="B85" s="654" t="s">
        <v>2544</v>
      </c>
      <c r="C85" s="654" t="s">
        <v>2068</v>
      </c>
      <c r="D85" s="654" t="s">
        <v>2069</v>
      </c>
      <c r="E85" s="654" t="s">
        <v>2545</v>
      </c>
      <c r="F85" s="657"/>
      <c r="G85" s="657"/>
      <c r="H85" s="678">
        <v>0</v>
      </c>
      <c r="I85" s="657">
        <v>18</v>
      </c>
      <c r="J85" s="657">
        <v>3042.7143923952185</v>
      </c>
      <c r="K85" s="678">
        <v>1</v>
      </c>
      <c r="L85" s="657">
        <v>18</v>
      </c>
      <c r="M85" s="658">
        <v>3042.7143923952185</v>
      </c>
    </row>
    <row r="86" spans="1:13" ht="14.4" customHeight="1" x14ac:dyDescent="0.3">
      <c r="A86" s="653" t="s">
        <v>514</v>
      </c>
      <c r="B86" s="654" t="s">
        <v>2544</v>
      </c>
      <c r="C86" s="654" t="s">
        <v>2316</v>
      </c>
      <c r="D86" s="654" t="s">
        <v>2069</v>
      </c>
      <c r="E86" s="654" t="s">
        <v>2190</v>
      </c>
      <c r="F86" s="657"/>
      <c r="G86" s="657"/>
      <c r="H86" s="678">
        <v>0</v>
      </c>
      <c r="I86" s="657">
        <v>12</v>
      </c>
      <c r="J86" s="657">
        <v>1391.2800000000002</v>
      </c>
      <c r="K86" s="678">
        <v>1</v>
      </c>
      <c r="L86" s="657">
        <v>12</v>
      </c>
      <c r="M86" s="658">
        <v>1391.2800000000002</v>
      </c>
    </row>
    <row r="87" spans="1:13" ht="14.4" customHeight="1" x14ac:dyDescent="0.3">
      <c r="A87" s="653" t="s">
        <v>514</v>
      </c>
      <c r="B87" s="654" t="s">
        <v>2544</v>
      </c>
      <c r="C87" s="654" t="s">
        <v>2215</v>
      </c>
      <c r="D87" s="654" t="s">
        <v>2546</v>
      </c>
      <c r="E87" s="654" t="s">
        <v>2547</v>
      </c>
      <c r="F87" s="657"/>
      <c r="G87" s="657"/>
      <c r="H87" s="678">
        <v>0</v>
      </c>
      <c r="I87" s="657">
        <v>71.199999999999989</v>
      </c>
      <c r="J87" s="657">
        <v>8265.7823780665058</v>
      </c>
      <c r="K87" s="678">
        <v>1</v>
      </c>
      <c r="L87" s="657">
        <v>71.199999999999989</v>
      </c>
      <c r="M87" s="658">
        <v>8265.7823780665058</v>
      </c>
    </row>
    <row r="88" spans="1:13" ht="14.4" customHeight="1" x14ac:dyDescent="0.3">
      <c r="A88" s="653" t="s">
        <v>514</v>
      </c>
      <c r="B88" s="654" t="s">
        <v>2544</v>
      </c>
      <c r="C88" s="654" t="s">
        <v>2259</v>
      </c>
      <c r="D88" s="654" t="s">
        <v>2260</v>
      </c>
      <c r="E88" s="654" t="s">
        <v>2547</v>
      </c>
      <c r="F88" s="657"/>
      <c r="G88" s="657"/>
      <c r="H88" s="678">
        <v>0</v>
      </c>
      <c r="I88" s="657">
        <v>4</v>
      </c>
      <c r="J88" s="657">
        <v>444.43999999999994</v>
      </c>
      <c r="K88" s="678">
        <v>1</v>
      </c>
      <c r="L88" s="657">
        <v>4</v>
      </c>
      <c r="M88" s="658">
        <v>444.43999999999994</v>
      </c>
    </row>
    <row r="89" spans="1:13" ht="14.4" customHeight="1" x14ac:dyDescent="0.3">
      <c r="A89" s="653" t="s">
        <v>514</v>
      </c>
      <c r="B89" s="654" t="s">
        <v>2548</v>
      </c>
      <c r="C89" s="654" t="s">
        <v>2282</v>
      </c>
      <c r="D89" s="654" t="s">
        <v>2283</v>
      </c>
      <c r="E89" s="654" t="s">
        <v>2549</v>
      </c>
      <c r="F89" s="657"/>
      <c r="G89" s="657"/>
      <c r="H89" s="678">
        <v>0</v>
      </c>
      <c r="I89" s="657">
        <v>26</v>
      </c>
      <c r="J89" s="657">
        <v>12012</v>
      </c>
      <c r="K89" s="678">
        <v>1</v>
      </c>
      <c r="L89" s="657">
        <v>26</v>
      </c>
      <c r="M89" s="658">
        <v>12012</v>
      </c>
    </row>
    <row r="90" spans="1:13" ht="14.4" customHeight="1" x14ac:dyDescent="0.3">
      <c r="A90" s="653" t="s">
        <v>514</v>
      </c>
      <c r="B90" s="654" t="s">
        <v>2550</v>
      </c>
      <c r="C90" s="654" t="s">
        <v>2263</v>
      </c>
      <c r="D90" s="654" t="s">
        <v>2551</v>
      </c>
      <c r="E90" s="654" t="s">
        <v>2552</v>
      </c>
      <c r="F90" s="657">
        <v>6</v>
      </c>
      <c r="G90" s="657">
        <v>747.54</v>
      </c>
      <c r="H90" s="678">
        <v>1</v>
      </c>
      <c r="I90" s="657"/>
      <c r="J90" s="657"/>
      <c r="K90" s="678">
        <v>0</v>
      </c>
      <c r="L90" s="657">
        <v>6</v>
      </c>
      <c r="M90" s="658">
        <v>747.54</v>
      </c>
    </row>
    <row r="91" spans="1:13" ht="14.4" customHeight="1" x14ac:dyDescent="0.3">
      <c r="A91" s="653" t="s">
        <v>514</v>
      </c>
      <c r="B91" s="654" t="s">
        <v>2553</v>
      </c>
      <c r="C91" s="654" t="s">
        <v>2285</v>
      </c>
      <c r="D91" s="654" t="s">
        <v>2286</v>
      </c>
      <c r="E91" s="654" t="s">
        <v>2554</v>
      </c>
      <c r="F91" s="657"/>
      <c r="G91" s="657"/>
      <c r="H91" s="678">
        <v>0</v>
      </c>
      <c r="I91" s="657">
        <v>180</v>
      </c>
      <c r="J91" s="657">
        <v>6707.1</v>
      </c>
      <c r="K91" s="678">
        <v>1</v>
      </c>
      <c r="L91" s="657">
        <v>180</v>
      </c>
      <c r="M91" s="658">
        <v>6707.1</v>
      </c>
    </row>
    <row r="92" spans="1:13" ht="14.4" customHeight="1" x14ac:dyDescent="0.3">
      <c r="A92" s="653" t="s">
        <v>514</v>
      </c>
      <c r="B92" s="654" t="s">
        <v>2555</v>
      </c>
      <c r="C92" s="654" t="s">
        <v>2233</v>
      </c>
      <c r="D92" s="654" t="s">
        <v>2556</v>
      </c>
      <c r="E92" s="654" t="s">
        <v>2557</v>
      </c>
      <c r="F92" s="657"/>
      <c r="G92" s="657"/>
      <c r="H92" s="678">
        <v>0</v>
      </c>
      <c r="I92" s="657">
        <v>4</v>
      </c>
      <c r="J92" s="657">
        <v>2068</v>
      </c>
      <c r="K92" s="678">
        <v>1</v>
      </c>
      <c r="L92" s="657">
        <v>4</v>
      </c>
      <c r="M92" s="658">
        <v>2068</v>
      </c>
    </row>
    <row r="93" spans="1:13" ht="14.4" customHeight="1" x14ac:dyDescent="0.3">
      <c r="A93" s="653" t="s">
        <v>514</v>
      </c>
      <c r="B93" s="654" t="s">
        <v>2558</v>
      </c>
      <c r="C93" s="654" t="s">
        <v>2336</v>
      </c>
      <c r="D93" s="654" t="s">
        <v>2337</v>
      </c>
      <c r="E93" s="654" t="s">
        <v>2559</v>
      </c>
      <c r="F93" s="657"/>
      <c r="G93" s="657"/>
      <c r="H93" s="678">
        <v>0</v>
      </c>
      <c r="I93" s="657">
        <v>1.5</v>
      </c>
      <c r="J93" s="657">
        <v>831.94499999999994</v>
      </c>
      <c r="K93" s="678">
        <v>1</v>
      </c>
      <c r="L93" s="657">
        <v>1.5</v>
      </c>
      <c r="M93" s="658">
        <v>831.94499999999994</v>
      </c>
    </row>
    <row r="94" spans="1:13" ht="14.4" customHeight="1" x14ac:dyDescent="0.3">
      <c r="A94" s="653" t="s">
        <v>514</v>
      </c>
      <c r="B94" s="654" t="s">
        <v>2558</v>
      </c>
      <c r="C94" s="654" t="s">
        <v>2333</v>
      </c>
      <c r="D94" s="654" t="s">
        <v>2334</v>
      </c>
      <c r="E94" s="654" t="s">
        <v>2560</v>
      </c>
      <c r="F94" s="657"/>
      <c r="G94" s="657"/>
      <c r="H94" s="678">
        <v>0</v>
      </c>
      <c r="I94" s="657">
        <v>14.5</v>
      </c>
      <c r="J94" s="657">
        <v>13598.75</v>
      </c>
      <c r="K94" s="678">
        <v>1</v>
      </c>
      <c r="L94" s="657">
        <v>14.5</v>
      </c>
      <c r="M94" s="658">
        <v>13598.75</v>
      </c>
    </row>
    <row r="95" spans="1:13" ht="14.4" customHeight="1" x14ac:dyDescent="0.3">
      <c r="A95" s="653" t="s">
        <v>514</v>
      </c>
      <c r="B95" s="654" t="s">
        <v>2561</v>
      </c>
      <c r="C95" s="654" t="s">
        <v>2275</v>
      </c>
      <c r="D95" s="654" t="s">
        <v>2276</v>
      </c>
      <c r="E95" s="654" t="s">
        <v>2562</v>
      </c>
      <c r="F95" s="657"/>
      <c r="G95" s="657"/>
      <c r="H95" s="678">
        <v>0</v>
      </c>
      <c r="I95" s="657">
        <v>0.3999999999999998</v>
      </c>
      <c r="J95" s="657">
        <v>308.83199999999988</v>
      </c>
      <c r="K95" s="678">
        <v>1</v>
      </c>
      <c r="L95" s="657">
        <v>0.3999999999999998</v>
      </c>
      <c r="M95" s="658">
        <v>308.83199999999988</v>
      </c>
    </row>
    <row r="96" spans="1:13" ht="14.4" customHeight="1" x14ac:dyDescent="0.3">
      <c r="A96" s="653" t="s">
        <v>514</v>
      </c>
      <c r="B96" s="654" t="s">
        <v>2563</v>
      </c>
      <c r="C96" s="654" t="s">
        <v>2291</v>
      </c>
      <c r="D96" s="654" t="s">
        <v>2292</v>
      </c>
      <c r="E96" s="654" t="s">
        <v>2564</v>
      </c>
      <c r="F96" s="657"/>
      <c r="G96" s="657"/>
      <c r="H96" s="678">
        <v>0</v>
      </c>
      <c r="I96" s="657">
        <v>74</v>
      </c>
      <c r="J96" s="657">
        <v>10713.92</v>
      </c>
      <c r="K96" s="678">
        <v>1</v>
      </c>
      <c r="L96" s="657">
        <v>74</v>
      </c>
      <c r="M96" s="658">
        <v>10713.92</v>
      </c>
    </row>
    <row r="97" spans="1:13" ht="14.4" customHeight="1" x14ac:dyDescent="0.3">
      <c r="A97" s="653" t="s">
        <v>514</v>
      </c>
      <c r="B97" s="654" t="s">
        <v>2565</v>
      </c>
      <c r="C97" s="654" t="s">
        <v>2219</v>
      </c>
      <c r="D97" s="654" t="s">
        <v>2566</v>
      </c>
      <c r="E97" s="654" t="s">
        <v>2567</v>
      </c>
      <c r="F97" s="657">
        <v>1.2</v>
      </c>
      <c r="G97" s="657">
        <v>781.06399999999996</v>
      </c>
      <c r="H97" s="678">
        <v>1</v>
      </c>
      <c r="I97" s="657"/>
      <c r="J97" s="657"/>
      <c r="K97" s="678">
        <v>0</v>
      </c>
      <c r="L97" s="657">
        <v>1.2</v>
      </c>
      <c r="M97" s="658">
        <v>781.06399999999996</v>
      </c>
    </row>
    <row r="98" spans="1:13" ht="14.4" customHeight="1" x14ac:dyDescent="0.3">
      <c r="A98" s="653" t="s">
        <v>514</v>
      </c>
      <c r="B98" s="654" t="s">
        <v>2568</v>
      </c>
      <c r="C98" s="654" t="s">
        <v>2310</v>
      </c>
      <c r="D98" s="654" t="s">
        <v>2311</v>
      </c>
      <c r="E98" s="654" t="s">
        <v>2569</v>
      </c>
      <c r="F98" s="657">
        <v>15</v>
      </c>
      <c r="G98" s="657">
        <v>8443.0499999999993</v>
      </c>
      <c r="H98" s="678">
        <v>1</v>
      </c>
      <c r="I98" s="657"/>
      <c r="J98" s="657"/>
      <c r="K98" s="678">
        <v>0</v>
      </c>
      <c r="L98" s="657">
        <v>15</v>
      </c>
      <c r="M98" s="658">
        <v>8443.0499999999993</v>
      </c>
    </row>
    <row r="99" spans="1:13" ht="14.4" customHeight="1" x14ac:dyDescent="0.3">
      <c r="A99" s="653" t="s">
        <v>514</v>
      </c>
      <c r="B99" s="654" t="s">
        <v>2570</v>
      </c>
      <c r="C99" s="654" t="s">
        <v>2185</v>
      </c>
      <c r="D99" s="654" t="s">
        <v>2186</v>
      </c>
      <c r="E99" s="654" t="s">
        <v>2571</v>
      </c>
      <c r="F99" s="657">
        <v>13.6</v>
      </c>
      <c r="G99" s="657">
        <v>5614.832794115533</v>
      </c>
      <c r="H99" s="678">
        <v>1</v>
      </c>
      <c r="I99" s="657"/>
      <c r="J99" s="657"/>
      <c r="K99" s="678">
        <v>0</v>
      </c>
      <c r="L99" s="657">
        <v>13.6</v>
      </c>
      <c r="M99" s="658">
        <v>5614.832794115533</v>
      </c>
    </row>
    <row r="100" spans="1:13" ht="14.4" customHeight="1" x14ac:dyDescent="0.3">
      <c r="A100" s="653" t="s">
        <v>514</v>
      </c>
      <c r="B100" s="654" t="s">
        <v>2572</v>
      </c>
      <c r="C100" s="654" t="s">
        <v>2203</v>
      </c>
      <c r="D100" s="654" t="s">
        <v>2573</v>
      </c>
      <c r="E100" s="654" t="s">
        <v>2574</v>
      </c>
      <c r="F100" s="657"/>
      <c r="G100" s="657"/>
      <c r="H100" s="678">
        <v>0</v>
      </c>
      <c r="I100" s="657">
        <v>5</v>
      </c>
      <c r="J100" s="657">
        <v>2994.2</v>
      </c>
      <c r="K100" s="678">
        <v>1</v>
      </c>
      <c r="L100" s="657">
        <v>5</v>
      </c>
      <c r="M100" s="658">
        <v>2994.2</v>
      </c>
    </row>
    <row r="101" spans="1:13" ht="14.4" customHeight="1" x14ac:dyDescent="0.3">
      <c r="A101" s="653" t="s">
        <v>514</v>
      </c>
      <c r="B101" s="654" t="s">
        <v>2575</v>
      </c>
      <c r="C101" s="654" t="s">
        <v>2320</v>
      </c>
      <c r="D101" s="654" t="s">
        <v>2576</v>
      </c>
      <c r="E101" s="654" t="s">
        <v>2577</v>
      </c>
      <c r="F101" s="657"/>
      <c r="G101" s="657"/>
      <c r="H101" s="678">
        <v>0</v>
      </c>
      <c r="I101" s="657">
        <v>20</v>
      </c>
      <c r="J101" s="657">
        <v>577.79999999999995</v>
      </c>
      <c r="K101" s="678">
        <v>1</v>
      </c>
      <c r="L101" s="657">
        <v>20</v>
      </c>
      <c r="M101" s="658">
        <v>577.79999999999995</v>
      </c>
    </row>
    <row r="102" spans="1:13" ht="14.4" customHeight="1" x14ac:dyDescent="0.3">
      <c r="A102" s="653" t="s">
        <v>514</v>
      </c>
      <c r="B102" s="654" t="s">
        <v>2578</v>
      </c>
      <c r="C102" s="654" t="s">
        <v>2357</v>
      </c>
      <c r="D102" s="654" t="s">
        <v>2358</v>
      </c>
      <c r="E102" s="654" t="s">
        <v>2571</v>
      </c>
      <c r="F102" s="657"/>
      <c r="G102" s="657"/>
      <c r="H102" s="678">
        <v>0</v>
      </c>
      <c r="I102" s="657">
        <v>12.4</v>
      </c>
      <c r="J102" s="657">
        <v>1977.8</v>
      </c>
      <c r="K102" s="678">
        <v>1</v>
      </c>
      <c r="L102" s="657">
        <v>12.4</v>
      </c>
      <c r="M102" s="658">
        <v>1977.8</v>
      </c>
    </row>
    <row r="103" spans="1:13" ht="14.4" customHeight="1" x14ac:dyDescent="0.3">
      <c r="A103" s="653" t="s">
        <v>514</v>
      </c>
      <c r="B103" s="654" t="s">
        <v>2579</v>
      </c>
      <c r="C103" s="654" t="s">
        <v>545</v>
      </c>
      <c r="D103" s="654" t="s">
        <v>546</v>
      </c>
      <c r="E103" s="654" t="s">
        <v>2580</v>
      </c>
      <c r="F103" s="657"/>
      <c r="G103" s="657"/>
      <c r="H103" s="678">
        <v>0</v>
      </c>
      <c r="I103" s="657">
        <v>2</v>
      </c>
      <c r="J103" s="657">
        <v>853.90000000000009</v>
      </c>
      <c r="K103" s="678">
        <v>1</v>
      </c>
      <c r="L103" s="657">
        <v>2</v>
      </c>
      <c r="M103" s="658">
        <v>853.90000000000009</v>
      </c>
    </row>
    <row r="104" spans="1:13" ht="14.4" customHeight="1" x14ac:dyDescent="0.3">
      <c r="A104" s="653" t="s">
        <v>514</v>
      </c>
      <c r="B104" s="654" t="s">
        <v>2581</v>
      </c>
      <c r="C104" s="654" t="s">
        <v>2038</v>
      </c>
      <c r="D104" s="654" t="s">
        <v>2039</v>
      </c>
      <c r="E104" s="654" t="s">
        <v>2582</v>
      </c>
      <c r="F104" s="657"/>
      <c r="G104" s="657"/>
      <c r="H104" s="678">
        <v>0</v>
      </c>
      <c r="I104" s="657">
        <v>1</v>
      </c>
      <c r="J104" s="657">
        <v>834.62666666666678</v>
      </c>
      <c r="K104" s="678">
        <v>1</v>
      </c>
      <c r="L104" s="657">
        <v>1</v>
      </c>
      <c r="M104" s="658">
        <v>834.62666666666678</v>
      </c>
    </row>
    <row r="105" spans="1:13" ht="14.4" customHeight="1" x14ac:dyDescent="0.3">
      <c r="A105" s="653" t="s">
        <v>514</v>
      </c>
      <c r="B105" s="654" t="s">
        <v>2583</v>
      </c>
      <c r="C105" s="654" t="s">
        <v>1901</v>
      </c>
      <c r="D105" s="654" t="s">
        <v>561</v>
      </c>
      <c r="E105" s="654" t="s">
        <v>2584</v>
      </c>
      <c r="F105" s="657"/>
      <c r="G105" s="657"/>
      <c r="H105" s="678">
        <v>0</v>
      </c>
      <c r="I105" s="657">
        <v>4</v>
      </c>
      <c r="J105" s="657">
        <v>234.96024877504192</v>
      </c>
      <c r="K105" s="678">
        <v>1</v>
      </c>
      <c r="L105" s="657">
        <v>4</v>
      </c>
      <c r="M105" s="658">
        <v>234.96024877504192</v>
      </c>
    </row>
    <row r="106" spans="1:13" ht="14.4" customHeight="1" x14ac:dyDescent="0.3">
      <c r="A106" s="653" t="s">
        <v>514</v>
      </c>
      <c r="B106" s="654" t="s">
        <v>2583</v>
      </c>
      <c r="C106" s="654" t="s">
        <v>1736</v>
      </c>
      <c r="D106" s="654" t="s">
        <v>561</v>
      </c>
      <c r="E106" s="654" t="s">
        <v>562</v>
      </c>
      <c r="F106" s="657"/>
      <c r="G106" s="657"/>
      <c r="H106" s="678">
        <v>0</v>
      </c>
      <c r="I106" s="657">
        <v>4</v>
      </c>
      <c r="J106" s="657">
        <v>420.24000000000007</v>
      </c>
      <c r="K106" s="678">
        <v>1</v>
      </c>
      <c r="L106" s="657">
        <v>4</v>
      </c>
      <c r="M106" s="658">
        <v>420.24000000000007</v>
      </c>
    </row>
    <row r="107" spans="1:13" ht="14.4" customHeight="1" x14ac:dyDescent="0.3">
      <c r="A107" s="653" t="s">
        <v>514</v>
      </c>
      <c r="B107" s="654" t="s">
        <v>2583</v>
      </c>
      <c r="C107" s="654" t="s">
        <v>560</v>
      </c>
      <c r="D107" s="654" t="s">
        <v>561</v>
      </c>
      <c r="E107" s="654" t="s">
        <v>562</v>
      </c>
      <c r="F107" s="657">
        <v>1</v>
      </c>
      <c r="G107" s="657">
        <v>103.31969817937053</v>
      </c>
      <c r="H107" s="678">
        <v>1</v>
      </c>
      <c r="I107" s="657"/>
      <c r="J107" s="657"/>
      <c r="K107" s="678">
        <v>0</v>
      </c>
      <c r="L107" s="657">
        <v>1</v>
      </c>
      <c r="M107" s="658">
        <v>103.31969817937053</v>
      </c>
    </row>
    <row r="108" spans="1:13" ht="14.4" customHeight="1" x14ac:dyDescent="0.3">
      <c r="A108" s="653" t="s">
        <v>514</v>
      </c>
      <c r="B108" s="654" t="s">
        <v>2585</v>
      </c>
      <c r="C108" s="654" t="s">
        <v>1916</v>
      </c>
      <c r="D108" s="654" t="s">
        <v>1917</v>
      </c>
      <c r="E108" s="654" t="s">
        <v>2586</v>
      </c>
      <c r="F108" s="657"/>
      <c r="G108" s="657"/>
      <c r="H108" s="678">
        <v>0</v>
      </c>
      <c r="I108" s="657">
        <v>1</v>
      </c>
      <c r="J108" s="657">
        <v>596.61</v>
      </c>
      <c r="K108" s="678">
        <v>1</v>
      </c>
      <c r="L108" s="657">
        <v>1</v>
      </c>
      <c r="M108" s="658">
        <v>596.61</v>
      </c>
    </row>
    <row r="109" spans="1:13" ht="14.4" customHeight="1" x14ac:dyDescent="0.3">
      <c r="A109" s="653" t="s">
        <v>514</v>
      </c>
      <c r="B109" s="654" t="s">
        <v>2585</v>
      </c>
      <c r="C109" s="654" t="s">
        <v>2035</v>
      </c>
      <c r="D109" s="654" t="s">
        <v>2587</v>
      </c>
      <c r="E109" s="654" t="s">
        <v>2586</v>
      </c>
      <c r="F109" s="657"/>
      <c r="G109" s="657"/>
      <c r="H109" s="678">
        <v>0</v>
      </c>
      <c r="I109" s="657">
        <v>1</v>
      </c>
      <c r="J109" s="657">
        <v>919.9</v>
      </c>
      <c r="K109" s="678">
        <v>1</v>
      </c>
      <c r="L109" s="657">
        <v>1</v>
      </c>
      <c r="M109" s="658">
        <v>919.9</v>
      </c>
    </row>
    <row r="110" spans="1:13" ht="14.4" customHeight="1" x14ac:dyDescent="0.3">
      <c r="A110" s="653" t="s">
        <v>514</v>
      </c>
      <c r="B110" s="654" t="s">
        <v>2588</v>
      </c>
      <c r="C110" s="654" t="s">
        <v>541</v>
      </c>
      <c r="D110" s="654" t="s">
        <v>2589</v>
      </c>
      <c r="E110" s="654" t="s">
        <v>2590</v>
      </c>
      <c r="F110" s="657">
        <v>2</v>
      </c>
      <c r="G110" s="657">
        <v>137.02000000000001</v>
      </c>
      <c r="H110" s="678">
        <v>1</v>
      </c>
      <c r="I110" s="657"/>
      <c r="J110" s="657"/>
      <c r="K110" s="678">
        <v>0</v>
      </c>
      <c r="L110" s="657">
        <v>2</v>
      </c>
      <c r="M110" s="658">
        <v>137.02000000000001</v>
      </c>
    </row>
    <row r="111" spans="1:13" ht="14.4" customHeight="1" x14ac:dyDescent="0.3">
      <c r="A111" s="653" t="s">
        <v>514</v>
      </c>
      <c r="B111" s="654" t="s">
        <v>2588</v>
      </c>
      <c r="C111" s="654" t="s">
        <v>2010</v>
      </c>
      <c r="D111" s="654" t="s">
        <v>1985</v>
      </c>
      <c r="E111" s="654" t="s">
        <v>2591</v>
      </c>
      <c r="F111" s="657"/>
      <c r="G111" s="657"/>
      <c r="H111" s="678">
        <v>0</v>
      </c>
      <c r="I111" s="657">
        <v>2</v>
      </c>
      <c r="J111" s="657">
        <v>56.499999999999993</v>
      </c>
      <c r="K111" s="678">
        <v>1</v>
      </c>
      <c r="L111" s="657">
        <v>2</v>
      </c>
      <c r="M111" s="658">
        <v>56.499999999999993</v>
      </c>
    </row>
    <row r="112" spans="1:13" ht="14.4" customHeight="1" x14ac:dyDescent="0.3">
      <c r="A112" s="653" t="s">
        <v>514</v>
      </c>
      <c r="B112" s="654" t="s">
        <v>2588</v>
      </c>
      <c r="C112" s="654" t="s">
        <v>1752</v>
      </c>
      <c r="D112" s="654" t="s">
        <v>1753</v>
      </c>
      <c r="E112" s="654" t="s">
        <v>1754</v>
      </c>
      <c r="F112" s="657"/>
      <c r="G112" s="657"/>
      <c r="H112" s="678">
        <v>0</v>
      </c>
      <c r="I112" s="657">
        <v>6</v>
      </c>
      <c r="J112" s="657">
        <v>120.77999999999997</v>
      </c>
      <c r="K112" s="678">
        <v>1</v>
      </c>
      <c r="L112" s="657">
        <v>6</v>
      </c>
      <c r="M112" s="658">
        <v>120.77999999999997</v>
      </c>
    </row>
    <row r="113" spans="1:13" ht="14.4" customHeight="1" x14ac:dyDescent="0.3">
      <c r="A113" s="653" t="s">
        <v>514</v>
      </c>
      <c r="B113" s="654" t="s">
        <v>2588</v>
      </c>
      <c r="C113" s="654" t="s">
        <v>1760</v>
      </c>
      <c r="D113" s="654" t="s">
        <v>1761</v>
      </c>
      <c r="E113" s="654" t="s">
        <v>2592</v>
      </c>
      <c r="F113" s="657"/>
      <c r="G113" s="657"/>
      <c r="H113" s="678">
        <v>0</v>
      </c>
      <c r="I113" s="657">
        <v>3</v>
      </c>
      <c r="J113" s="657">
        <v>90</v>
      </c>
      <c r="K113" s="678">
        <v>1</v>
      </c>
      <c r="L113" s="657">
        <v>3</v>
      </c>
      <c r="M113" s="658">
        <v>90</v>
      </c>
    </row>
    <row r="114" spans="1:13" ht="14.4" customHeight="1" x14ac:dyDescent="0.3">
      <c r="A114" s="653" t="s">
        <v>514</v>
      </c>
      <c r="B114" s="654" t="s">
        <v>2588</v>
      </c>
      <c r="C114" s="654" t="s">
        <v>1806</v>
      </c>
      <c r="D114" s="654" t="s">
        <v>1803</v>
      </c>
      <c r="E114" s="654" t="s">
        <v>2593</v>
      </c>
      <c r="F114" s="657"/>
      <c r="G114" s="657"/>
      <c r="H114" s="678">
        <v>0</v>
      </c>
      <c r="I114" s="657">
        <v>3</v>
      </c>
      <c r="J114" s="657">
        <v>176.79000707617971</v>
      </c>
      <c r="K114" s="678">
        <v>1</v>
      </c>
      <c r="L114" s="657">
        <v>3</v>
      </c>
      <c r="M114" s="658">
        <v>176.79000707617971</v>
      </c>
    </row>
    <row r="115" spans="1:13" ht="14.4" customHeight="1" x14ac:dyDescent="0.3">
      <c r="A115" s="653" t="s">
        <v>514</v>
      </c>
      <c r="B115" s="654" t="s">
        <v>2588</v>
      </c>
      <c r="C115" s="654" t="s">
        <v>1809</v>
      </c>
      <c r="D115" s="654" t="s">
        <v>1803</v>
      </c>
      <c r="E115" s="654" t="s">
        <v>2594</v>
      </c>
      <c r="F115" s="657"/>
      <c r="G115" s="657"/>
      <c r="H115" s="678">
        <v>0</v>
      </c>
      <c r="I115" s="657">
        <v>1</v>
      </c>
      <c r="J115" s="657">
        <v>68.999999999999972</v>
      </c>
      <c r="K115" s="678">
        <v>1</v>
      </c>
      <c r="L115" s="657">
        <v>1</v>
      </c>
      <c r="M115" s="658">
        <v>68.999999999999972</v>
      </c>
    </row>
    <row r="116" spans="1:13" ht="14.4" customHeight="1" x14ac:dyDescent="0.3">
      <c r="A116" s="653" t="s">
        <v>514</v>
      </c>
      <c r="B116" s="654" t="s">
        <v>2588</v>
      </c>
      <c r="C116" s="654" t="s">
        <v>1984</v>
      </c>
      <c r="D116" s="654" t="s">
        <v>1985</v>
      </c>
      <c r="E116" s="654" t="s">
        <v>1986</v>
      </c>
      <c r="F116" s="657"/>
      <c r="G116" s="657"/>
      <c r="H116" s="678">
        <v>0</v>
      </c>
      <c r="I116" s="657">
        <v>1</v>
      </c>
      <c r="J116" s="657">
        <v>134.13</v>
      </c>
      <c r="K116" s="678">
        <v>1</v>
      </c>
      <c r="L116" s="657">
        <v>1</v>
      </c>
      <c r="M116" s="658">
        <v>134.13</v>
      </c>
    </row>
    <row r="117" spans="1:13" ht="14.4" customHeight="1" x14ac:dyDescent="0.3">
      <c r="A117" s="653" t="s">
        <v>514</v>
      </c>
      <c r="B117" s="654" t="s">
        <v>2595</v>
      </c>
      <c r="C117" s="654" t="s">
        <v>1933</v>
      </c>
      <c r="D117" s="654" t="s">
        <v>2596</v>
      </c>
      <c r="E117" s="654" t="s">
        <v>2597</v>
      </c>
      <c r="F117" s="657"/>
      <c r="G117" s="657"/>
      <c r="H117" s="678">
        <v>0</v>
      </c>
      <c r="I117" s="657">
        <v>2</v>
      </c>
      <c r="J117" s="657">
        <v>88.060000000000045</v>
      </c>
      <c r="K117" s="678">
        <v>1</v>
      </c>
      <c r="L117" s="657">
        <v>2</v>
      </c>
      <c r="M117" s="658">
        <v>88.060000000000045</v>
      </c>
    </row>
    <row r="118" spans="1:13" ht="14.4" customHeight="1" x14ac:dyDescent="0.3">
      <c r="A118" s="653" t="s">
        <v>514</v>
      </c>
      <c r="B118" s="654" t="s">
        <v>2598</v>
      </c>
      <c r="C118" s="654" t="s">
        <v>2025</v>
      </c>
      <c r="D118" s="654" t="s">
        <v>2026</v>
      </c>
      <c r="E118" s="654" t="s">
        <v>2027</v>
      </c>
      <c r="F118" s="657"/>
      <c r="G118" s="657"/>
      <c r="H118" s="678">
        <v>0</v>
      </c>
      <c r="I118" s="657">
        <v>1</v>
      </c>
      <c r="J118" s="657">
        <v>65.31</v>
      </c>
      <c r="K118" s="678">
        <v>1</v>
      </c>
      <c r="L118" s="657">
        <v>1</v>
      </c>
      <c r="M118" s="658">
        <v>65.31</v>
      </c>
    </row>
    <row r="119" spans="1:13" ht="14.4" customHeight="1" x14ac:dyDescent="0.3">
      <c r="A119" s="653" t="s">
        <v>514</v>
      </c>
      <c r="B119" s="654" t="s">
        <v>2599</v>
      </c>
      <c r="C119" s="654" t="s">
        <v>1834</v>
      </c>
      <c r="D119" s="654" t="s">
        <v>1839</v>
      </c>
      <c r="E119" s="654" t="s">
        <v>2600</v>
      </c>
      <c r="F119" s="657"/>
      <c r="G119" s="657"/>
      <c r="H119" s="678">
        <v>0</v>
      </c>
      <c r="I119" s="657">
        <v>6</v>
      </c>
      <c r="J119" s="657">
        <v>1934.9392940607754</v>
      </c>
      <c r="K119" s="678">
        <v>1</v>
      </c>
      <c r="L119" s="657">
        <v>6</v>
      </c>
      <c r="M119" s="658">
        <v>1934.9392940607754</v>
      </c>
    </row>
    <row r="120" spans="1:13" ht="14.4" customHeight="1" x14ac:dyDescent="0.3">
      <c r="A120" s="653" t="s">
        <v>514</v>
      </c>
      <c r="B120" s="654" t="s">
        <v>2599</v>
      </c>
      <c r="C120" s="654" t="s">
        <v>1838</v>
      </c>
      <c r="D120" s="654" t="s">
        <v>1839</v>
      </c>
      <c r="E120" s="654" t="s">
        <v>1840</v>
      </c>
      <c r="F120" s="657"/>
      <c r="G120" s="657"/>
      <c r="H120" s="678">
        <v>0</v>
      </c>
      <c r="I120" s="657">
        <v>1</v>
      </c>
      <c r="J120" s="657">
        <v>676.26</v>
      </c>
      <c r="K120" s="678">
        <v>1</v>
      </c>
      <c r="L120" s="657">
        <v>1</v>
      </c>
      <c r="M120" s="658">
        <v>676.26</v>
      </c>
    </row>
    <row r="121" spans="1:13" ht="14.4" customHeight="1" x14ac:dyDescent="0.3">
      <c r="A121" s="653" t="s">
        <v>514</v>
      </c>
      <c r="B121" s="654" t="s">
        <v>2601</v>
      </c>
      <c r="C121" s="654" t="s">
        <v>2028</v>
      </c>
      <c r="D121" s="654" t="s">
        <v>2029</v>
      </c>
      <c r="E121" s="654" t="s">
        <v>2030</v>
      </c>
      <c r="F121" s="657"/>
      <c r="G121" s="657"/>
      <c r="H121" s="678">
        <v>0</v>
      </c>
      <c r="I121" s="657">
        <v>1</v>
      </c>
      <c r="J121" s="657">
        <v>220.95</v>
      </c>
      <c r="K121" s="678">
        <v>1</v>
      </c>
      <c r="L121" s="657">
        <v>1</v>
      </c>
      <c r="M121" s="658">
        <v>220.95</v>
      </c>
    </row>
    <row r="122" spans="1:13" ht="14.4" customHeight="1" x14ac:dyDescent="0.3">
      <c r="A122" s="653" t="s">
        <v>514</v>
      </c>
      <c r="B122" s="654" t="s">
        <v>2601</v>
      </c>
      <c r="C122" s="654" t="s">
        <v>2041</v>
      </c>
      <c r="D122" s="654" t="s">
        <v>2042</v>
      </c>
      <c r="E122" s="654" t="s">
        <v>2043</v>
      </c>
      <c r="F122" s="657"/>
      <c r="G122" s="657"/>
      <c r="H122" s="678">
        <v>0</v>
      </c>
      <c r="I122" s="657">
        <v>1</v>
      </c>
      <c r="J122" s="657">
        <v>952.23000000000047</v>
      </c>
      <c r="K122" s="678">
        <v>1</v>
      </c>
      <c r="L122" s="657">
        <v>1</v>
      </c>
      <c r="M122" s="658">
        <v>952.23000000000047</v>
      </c>
    </row>
    <row r="123" spans="1:13" ht="14.4" customHeight="1" x14ac:dyDescent="0.3">
      <c r="A123" s="653" t="s">
        <v>514</v>
      </c>
      <c r="B123" s="654" t="s">
        <v>2602</v>
      </c>
      <c r="C123" s="654" t="s">
        <v>2088</v>
      </c>
      <c r="D123" s="654" t="s">
        <v>2089</v>
      </c>
      <c r="E123" s="654" t="s">
        <v>2090</v>
      </c>
      <c r="F123" s="657"/>
      <c r="G123" s="657"/>
      <c r="H123" s="678">
        <v>0</v>
      </c>
      <c r="I123" s="657">
        <v>1</v>
      </c>
      <c r="J123" s="657">
        <v>358.57000000000011</v>
      </c>
      <c r="K123" s="678">
        <v>1</v>
      </c>
      <c r="L123" s="657">
        <v>1</v>
      </c>
      <c r="M123" s="658">
        <v>358.57000000000011</v>
      </c>
    </row>
    <row r="124" spans="1:13" ht="14.4" customHeight="1" x14ac:dyDescent="0.3">
      <c r="A124" s="653" t="s">
        <v>514</v>
      </c>
      <c r="B124" s="654" t="s">
        <v>2603</v>
      </c>
      <c r="C124" s="654" t="s">
        <v>1842</v>
      </c>
      <c r="D124" s="654" t="s">
        <v>2604</v>
      </c>
      <c r="E124" s="654" t="s">
        <v>2605</v>
      </c>
      <c r="F124" s="657"/>
      <c r="G124" s="657"/>
      <c r="H124" s="678">
        <v>0</v>
      </c>
      <c r="I124" s="657">
        <v>35</v>
      </c>
      <c r="J124" s="657">
        <v>1644.6489999243145</v>
      </c>
      <c r="K124" s="678">
        <v>1</v>
      </c>
      <c r="L124" s="657">
        <v>35</v>
      </c>
      <c r="M124" s="658">
        <v>1644.6489999243145</v>
      </c>
    </row>
    <row r="125" spans="1:13" ht="14.4" customHeight="1" x14ac:dyDescent="0.3">
      <c r="A125" s="653" t="s">
        <v>514</v>
      </c>
      <c r="B125" s="654" t="s">
        <v>2603</v>
      </c>
      <c r="C125" s="654" t="s">
        <v>1999</v>
      </c>
      <c r="D125" s="654" t="s">
        <v>2606</v>
      </c>
      <c r="E125" s="654" t="s">
        <v>2607</v>
      </c>
      <c r="F125" s="657"/>
      <c r="G125" s="657"/>
      <c r="H125" s="678">
        <v>0</v>
      </c>
      <c r="I125" s="657">
        <v>4</v>
      </c>
      <c r="J125" s="657">
        <v>246.64</v>
      </c>
      <c r="K125" s="678">
        <v>1</v>
      </c>
      <c r="L125" s="657">
        <v>4</v>
      </c>
      <c r="M125" s="658">
        <v>246.64</v>
      </c>
    </row>
    <row r="126" spans="1:13" ht="14.4" customHeight="1" x14ac:dyDescent="0.3">
      <c r="A126" s="653" t="s">
        <v>514</v>
      </c>
      <c r="B126" s="654" t="s">
        <v>2608</v>
      </c>
      <c r="C126" s="654" t="s">
        <v>1908</v>
      </c>
      <c r="D126" s="654" t="s">
        <v>1909</v>
      </c>
      <c r="E126" s="654" t="s">
        <v>869</v>
      </c>
      <c r="F126" s="657"/>
      <c r="G126" s="657"/>
      <c r="H126" s="678">
        <v>0</v>
      </c>
      <c r="I126" s="657">
        <v>3</v>
      </c>
      <c r="J126" s="657">
        <v>60.179999999999993</v>
      </c>
      <c r="K126" s="678">
        <v>1</v>
      </c>
      <c r="L126" s="657">
        <v>3</v>
      </c>
      <c r="M126" s="658">
        <v>60.179999999999993</v>
      </c>
    </row>
    <row r="127" spans="1:13" ht="14.4" customHeight="1" x14ac:dyDescent="0.3">
      <c r="A127" s="653" t="s">
        <v>514</v>
      </c>
      <c r="B127" s="654" t="s">
        <v>2608</v>
      </c>
      <c r="C127" s="654" t="s">
        <v>2006</v>
      </c>
      <c r="D127" s="654" t="s">
        <v>2007</v>
      </c>
      <c r="E127" s="654" t="s">
        <v>1886</v>
      </c>
      <c r="F127" s="657"/>
      <c r="G127" s="657"/>
      <c r="H127" s="678">
        <v>0</v>
      </c>
      <c r="I127" s="657">
        <v>3</v>
      </c>
      <c r="J127" s="657">
        <v>291.96000000000015</v>
      </c>
      <c r="K127" s="678">
        <v>1</v>
      </c>
      <c r="L127" s="657">
        <v>3</v>
      </c>
      <c r="M127" s="658">
        <v>291.96000000000015</v>
      </c>
    </row>
    <row r="128" spans="1:13" ht="14.4" customHeight="1" x14ac:dyDescent="0.3">
      <c r="A128" s="653" t="s">
        <v>514</v>
      </c>
      <c r="B128" s="654" t="s">
        <v>2609</v>
      </c>
      <c r="C128" s="654" t="s">
        <v>2092</v>
      </c>
      <c r="D128" s="654" t="s">
        <v>2093</v>
      </c>
      <c r="E128" s="654" t="s">
        <v>1614</v>
      </c>
      <c r="F128" s="657"/>
      <c r="G128" s="657"/>
      <c r="H128" s="678">
        <v>0</v>
      </c>
      <c r="I128" s="657">
        <v>1</v>
      </c>
      <c r="J128" s="657">
        <v>245.38000000000011</v>
      </c>
      <c r="K128" s="678">
        <v>1</v>
      </c>
      <c r="L128" s="657">
        <v>1</v>
      </c>
      <c r="M128" s="658">
        <v>245.38000000000011</v>
      </c>
    </row>
    <row r="129" spans="1:13" ht="14.4" customHeight="1" x14ac:dyDescent="0.3">
      <c r="A129" s="653" t="s">
        <v>514</v>
      </c>
      <c r="B129" s="654" t="s">
        <v>2609</v>
      </c>
      <c r="C129" s="654" t="s">
        <v>2012</v>
      </c>
      <c r="D129" s="654" t="s">
        <v>2610</v>
      </c>
      <c r="E129" s="654" t="s">
        <v>2611</v>
      </c>
      <c r="F129" s="657"/>
      <c r="G129" s="657"/>
      <c r="H129" s="678">
        <v>0</v>
      </c>
      <c r="I129" s="657">
        <v>4</v>
      </c>
      <c r="J129" s="657">
        <v>369.4365563413096</v>
      </c>
      <c r="K129" s="678">
        <v>1</v>
      </c>
      <c r="L129" s="657">
        <v>4</v>
      </c>
      <c r="M129" s="658">
        <v>369.4365563413096</v>
      </c>
    </row>
    <row r="130" spans="1:13" ht="14.4" customHeight="1" x14ac:dyDescent="0.3">
      <c r="A130" s="653" t="s">
        <v>514</v>
      </c>
      <c r="B130" s="654" t="s">
        <v>2609</v>
      </c>
      <c r="C130" s="654" t="s">
        <v>1980</v>
      </c>
      <c r="D130" s="654" t="s">
        <v>2612</v>
      </c>
      <c r="E130" s="654" t="s">
        <v>2613</v>
      </c>
      <c r="F130" s="657"/>
      <c r="G130" s="657"/>
      <c r="H130" s="678">
        <v>0</v>
      </c>
      <c r="I130" s="657">
        <v>1</v>
      </c>
      <c r="J130" s="657">
        <v>185.15999999999994</v>
      </c>
      <c r="K130" s="678">
        <v>1</v>
      </c>
      <c r="L130" s="657">
        <v>1</v>
      </c>
      <c r="M130" s="658">
        <v>185.15999999999994</v>
      </c>
    </row>
    <row r="131" spans="1:13" ht="14.4" customHeight="1" x14ac:dyDescent="0.3">
      <c r="A131" s="653" t="s">
        <v>514</v>
      </c>
      <c r="B131" s="654" t="s">
        <v>2614</v>
      </c>
      <c r="C131" s="654" t="s">
        <v>1964</v>
      </c>
      <c r="D131" s="654" t="s">
        <v>1965</v>
      </c>
      <c r="E131" s="654" t="s">
        <v>869</v>
      </c>
      <c r="F131" s="657"/>
      <c r="G131" s="657"/>
      <c r="H131" s="678">
        <v>0</v>
      </c>
      <c r="I131" s="657">
        <v>4</v>
      </c>
      <c r="J131" s="657">
        <v>284.68000000000006</v>
      </c>
      <c r="K131" s="678">
        <v>1</v>
      </c>
      <c r="L131" s="657">
        <v>4</v>
      </c>
      <c r="M131" s="658">
        <v>284.68000000000006</v>
      </c>
    </row>
    <row r="132" spans="1:13" ht="14.4" customHeight="1" x14ac:dyDescent="0.3">
      <c r="A132" s="653" t="s">
        <v>514</v>
      </c>
      <c r="B132" s="654" t="s">
        <v>2615</v>
      </c>
      <c r="C132" s="654" t="s">
        <v>2016</v>
      </c>
      <c r="D132" s="654" t="s">
        <v>2017</v>
      </c>
      <c r="E132" s="654" t="s">
        <v>2018</v>
      </c>
      <c r="F132" s="657"/>
      <c r="G132" s="657"/>
      <c r="H132" s="678">
        <v>0</v>
      </c>
      <c r="I132" s="657">
        <v>6</v>
      </c>
      <c r="J132" s="657">
        <v>599.88000000000022</v>
      </c>
      <c r="K132" s="678">
        <v>1</v>
      </c>
      <c r="L132" s="657">
        <v>6</v>
      </c>
      <c r="M132" s="658">
        <v>599.88000000000022</v>
      </c>
    </row>
    <row r="133" spans="1:13" ht="14.4" customHeight="1" x14ac:dyDescent="0.3">
      <c r="A133" s="653" t="s">
        <v>514</v>
      </c>
      <c r="B133" s="654" t="s">
        <v>2616</v>
      </c>
      <c r="C133" s="654" t="s">
        <v>1732</v>
      </c>
      <c r="D133" s="654" t="s">
        <v>1733</v>
      </c>
      <c r="E133" s="654" t="s">
        <v>1734</v>
      </c>
      <c r="F133" s="657"/>
      <c r="G133" s="657"/>
      <c r="H133" s="678">
        <v>0</v>
      </c>
      <c r="I133" s="657">
        <v>2</v>
      </c>
      <c r="J133" s="657">
        <v>180.76</v>
      </c>
      <c r="K133" s="678">
        <v>1</v>
      </c>
      <c r="L133" s="657">
        <v>2</v>
      </c>
      <c r="M133" s="658">
        <v>180.76</v>
      </c>
    </row>
    <row r="134" spans="1:13" ht="14.4" customHeight="1" x14ac:dyDescent="0.3">
      <c r="A134" s="653" t="s">
        <v>514</v>
      </c>
      <c r="B134" s="654" t="s">
        <v>2616</v>
      </c>
      <c r="C134" s="654" t="s">
        <v>2098</v>
      </c>
      <c r="D134" s="654" t="s">
        <v>1733</v>
      </c>
      <c r="E134" s="654" t="s">
        <v>2099</v>
      </c>
      <c r="F134" s="657"/>
      <c r="G134" s="657"/>
      <c r="H134" s="678">
        <v>0</v>
      </c>
      <c r="I134" s="657">
        <v>2</v>
      </c>
      <c r="J134" s="657">
        <v>491.56000000000034</v>
      </c>
      <c r="K134" s="678">
        <v>1</v>
      </c>
      <c r="L134" s="657">
        <v>2</v>
      </c>
      <c r="M134" s="658">
        <v>491.56000000000034</v>
      </c>
    </row>
    <row r="135" spans="1:13" ht="14.4" customHeight="1" x14ac:dyDescent="0.3">
      <c r="A135" s="653" t="s">
        <v>514</v>
      </c>
      <c r="B135" s="654" t="s">
        <v>2617</v>
      </c>
      <c r="C135" s="654" t="s">
        <v>1988</v>
      </c>
      <c r="D135" s="654" t="s">
        <v>1989</v>
      </c>
      <c r="E135" s="654" t="s">
        <v>2618</v>
      </c>
      <c r="F135" s="657"/>
      <c r="G135" s="657"/>
      <c r="H135" s="678">
        <v>0</v>
      </c>
      <c r="I135" s="657">
        <v>2</v>
      </c>
      <c r="J135" s="657">
        <v>129.69999999999999</v>
      </c>
      <c r="K135" s="678">
        <v>1</v>
      </c>
      <c r="L135" s="657">
        <v>2</v>
      </c>
      <c r="M135" s="658">
        <v>129.69999999999999</v>
      </c>
    </row>
    <row r="136" spans="1:13" ht="14.4" customHeight="1" x14ac:dyDescent="0.3">
      <c r="A136" s="653" t="s">
        <v>514</v>
      </c>
      <c r="B136" s="654" t="s">
        <v>2617</v>
      </c>
      <c r="C136" s="654" t="s">
        <v>1193</v>
      </c>
      <c r="D136" s="654" t="s">
        <v>1949</v>
      </c>
      <c r="E136" s="654" t="s">
        <v>1950</v>
      </c>
      <c r="F136" s="657"/>
      <c r="G136" s="657"/>
      <c r="H136" s="678">
        <v>0</v>
      </c>
      <c r="I136" s="657">
        <v>1</v>
      </c>
      <c r="J136" s="657">
        <v>77.809999999999988</v>
      </c>
      <c r="K136" s="678">
        <v>1</v>
      </c>
      <c r="L136" s="657">
        <v>1</v>
      </c>
      <c r="M136" s="658">
        <v>77.809999999999988</v>
      </c>
    </row>
    <row r="137" spans="1:13" ht="14.4" customHeight="1" x14ac:dyDescent="0.3">
      <c r="A137" s="653" t="s">
        <v>514</v>
      </c>
      <c r="B137" s="654" t="s">
        <v>2617</v>
      </c>
      <c r="C137" s="654" t="s">
        <v>1823</v>
      </c>
      <c r="D137" s="654" t="s">
        <v>1824</v>
      </c>
      <c r="E137" s="654" t="s">
        <v>1825</v>
      </c>
      <c r="F137" s="657"/>
      <c r="G137" s="657"/>
      <c r="H137" s="678">
        <v>0</v>
      </c>
      <c r="I137" s="657">
        <v>4</v>
      </c>
      <c r="J137" s="657">
        <v>466.87999736400496</v>
      </c>
      <c r="K137" s="678">
        <v>1</v>
      </c>
      <c r="L137" s="657">
        <v>4</v>
      </c>
      <c r="M137" s="658">
        <v>466.87999736400496</v>
      </c>
    </row>
    <row r="138" spans="1:13" ht="14.4" customHeight="1" x14ac:dyDescent="0.3">
      <c r="A138" s="653" t="s">
        <v>514</v>
      </c>
      <c r="B138" s="654" t="s">
        <v>2619</v>
      </c>
      <c r="C138" s="654" t="s">
        <v>1912</v>
      </c>
      <c r="D138" s="654" t="s">
        <v>1913</v>
      </c>
      <c r="E138" s="654" t="s">
        <v>2620</v>
      </c>
      <c r="F138" s="657"/>
      <c r="G138" s="657"/>
      <c r="H138" s="678">
        <v>0</v>
      </c>
      <c r="I138" s="657">
        <v>2</v>
      </c>
      <c r="J138" s="657">
        <v>95.560135296360755</v>
      </c>
      <c r="K138" s="678">
        <v>1</v>
      </c>
      <c r="L138" s="657">
        <v>2</v>
      </c>
      <c r="M138" s="658">
        <v>95.560135296360755</v>
      </c>
    </row>
    <row r="139" spans="1:13" ht="14.4" customHeight="1" x14ac:dyDescent="0.3">
      <c r="A139" s="653" t="s">
        <v>514</v>
      </c>
      <c r="B139" s="654" t="s">
        <v>2621</v>
      </c>
      <c r="C139" s="654" t="s">
        <v>1139</v>
      </c>
      <c r="D139" s="654" t="s">
        <v>1140</v>
      </c>
      <c r="E139" s="654" t="s">
        <v>1141</v>
      </c>
      <c r="F139" s="657"/>
      <c r="G139" s="657"/>
      <c r="H139" s="678">
        <v>0</v>
      </c>
      <c r="I139" s="657">
        <v>1</v>
      </c>
      <c r="J139" s="657">
        <v>586.69072510986211</v>
      </c>
      <c r="K139" s="678">
        <v>1</v>
      </c>
      <c r="L139" s="657">
        <v>1</v>
      </c>
      <c r="M139" s="658">
        <v>586.69072510986211</v>
      </c>
    </row>
    <row r="140" spans="1:13" ht="14.4" customHeight="1" x14ac:dyDescent="0.3">
      <c r="A140" s="653" t="s">
        <v>514</v>
      </c>
      <c r="B140" s="654" t="s">
        <v>2622</v>
      </c>
      <c r="C140" s="654" t="s">
        <v>1728</v>
      </c>
      <c r="D140" s="654" t="s">
        <v>1729</v>
      </c>
      <c r="E140" s="654" t="s">
        <v>2623</v>
      </c>
      <c r="F140" s="657"/>
      <c r="G140" s="657"/>
      <c r="H140" s="678">
        <v>0</v>
      </c>
      <c r="I140" s="657">
        <v>2</v>
      </c>
      <c r="J140" s="657">
        <v>151.83862183764876</v>
      </c>
      <c r="K140" s="678">
        <v>1</v>
      </c>
      <c r="L140" s="657">
        <v>2</v>
      </c>
      <c r="M140" s="658">
        <v>151.83862183764876</v>
      </c>
    </row>
    <row r="141" spans="1:13" ht="14.4" customHeight="1" x14ac:dyDescent="0.3">
      <c r="A141" s="653" t="s">
        <v>514</v>
      </c>
      <c r="B141" s="654" t="s">
        <v>2622</v>
      </c>
      <c r="C141" s="654" t="s">
        <v>1819</v>
      </c>
      <c r="D141" s="654" t="s">
        <v>1729</v>
      </c>
      <c r="E141" s="654" t="s">
        <v>869</v>
      </c>
      <c r="F141" s="657"/>
      <c r="G141" s="657"/>
      <c r="H141" s="678">
        <v>0</v>
      </c>
      <c r="I141" s="657">
        <v>1</v>
      </c>
      <c r="J141" s="657">
        <v>30.220000000000013</v>
      </c>
      <c r="K141" s="678">
        <v>1</v>
      </c>
      <c r="L141" s="657">
        <v>1</v>
      </c>
      <c r="M141" s="658">
        <v>30.220000000000013</v>
      </c>
    </row>
    <row r="142" spans="1:13" ht="14.4" customHeight="1" x14ac:dyDescent="0.3">
      <c r="A142" s="653" t="s">
        <v>514</v>
      </c>
      <c r="B142" s="654" t="s">
        <v>2622</v>
      </c>
      <c r="C142" s="654" t="s">
        <v>1970</v>
      </c>
      <c r="D142" s="654" t="s">
        <v>1729</v>
      </c>
      <c r="E142" s="654" t="s">
        <v>1971</v>
      </c>
      <c r="F142" s="657"/>
      <c r="G142" s="657"/>
      <c r="H142" s="678">
        <v>0</v>
      </c>
      <c r="I142" s="657">
        <v>5</v>
      </c>
      <c r="J142" s="657">
        <v>456.15</v>
      </c>
      <c r="K142" s="678">
        <v>1</v>
      </c>
      <c r="L142" s="657">
        <v>5</v>
      </c>
      <c r="M142" s="658">
        <v>456.15</v>
      </c>
    </row>
    <row r="143" spans="1:13" ht="14.4" customHeight="1" x14ac:dyDescent="0.3">
      <c r="A143" s="653" t="s">
        <v>514</v>
      </c>
      <c r="B143" s="654" t="s">
        <v>2624</v>
      </c>
      <c r="C143" s="654" t="s">
        <v>1878</v>
      </c>
      <c r="D143" s="654" t="s">
        <v>1879</v>
      </c>
      <c r="E143" s="654" t="s">
        <v>1304</v>
      </c>
      <c r="F143" s="657"/>
      <c r="G143" s="657"/>
      <c r="H143" s="678">
        <v>0</v>
      </c>
      <c r="I143" s="657">
        <v>1</v>
      </c>
      <c r="J143" s="657">
        <v>51.840000000000025</v>
      </c>
      <c r="K143" s="678">
        <v>1</v>
      </c>
      <c r="L143" s="657">
        <v>1</v>
      </c>
      <c r="M143" s="658">
        <v>51.840000000000025</v>
      </c>
    </row>
    <row r="144" spans="1:13" ht="14.4" customHeight="1" x14ac:dyDescent="0.3">
      <c r="A144" s="653" t="s">
        <v>514</v>
      </c>
      <c r="B144" s="654" t="s">
        <v>2625</v>
      </c>
      <c r="C144" s="654" t="s">
        <v>2142</v>
      </c>
      <c r="D144" s="654" t="s">
        <v>2143</v>
      </c>
      <c r="E144" s="654" t="s">
        <v>2144</v>
      </c>
      <c r="F144" s="657"/>
      <c r="G144" s="657"/>
      <c r="H144" s="678">
        <v>0</v>
      </c>
      <c r="I144" s="657">
        <v>1</v>
      </c>
      <c r="J144" s="657">
        <v>198.89</v>
      </c>
      <c r="K144" s="678">
        <v>1</v>
      </c>
      <c r="L144" s="657">
        <v>1</v>
      </c>
      <c r="M144" s="658">
        <v>198.89</v>
      </c>
    </row>
    <row r="145" spans="1:13" ht="14.4" customHeight="1" x14ac:dyDescent="0.3">
      <c r="A145" s="653" t="s">
        <v>514</v>
      </c>
      <c r="B145" s="654" t="s">
        <v>2625</v>
      </c>
      <c r="C145" s="654" t="s">
        <v>2120</v>
      </c>
      <c r="D145" s="654" t="s">
        <v>2121</v>
      </c>
      <c r="E145" s="654" t="s">
        <v>2106</v>
      </c>
      <c r="F145" s="657"/>
      <c r="G145" s="657"/>
      <c r="H145" s="678">
        <v>0</v>
      </c>
      <c r="I145" s="657">
        <v>5</v>
      </c>
      <c r="J145" s="657">
        <v>204.60000000000005</v>
      </c>
      <c r="K145" s="678">
        <v>1</v>
      </c>
      <c r="L145" s="657">
        <v>5</v>
      </c>
      <c r="M145" s="658">
        <v>204.60000000000005</v>
      </c>
    </row>
    <row r="146" spans="1:13" ht="14.4" customHeight="1" x14ac:dyDescent="0.3">
      <c r="A146" s="653" t="s">
        <v>514</v>
      </c>
      <c r="B146" s="654" t="s">
        <v>2625</v>
      </c>
      <c r="C146" s="654" t="s">
        <v>2123</v>
      </c>
      <c r="D146" s="654" t="s">
        <v>2124</v>
      </c>
      <c r="E146" s="654" t="s">
        <v>2106</v>
      </c>
      <c r="F146" s="657"/>
      <c r="G146" s="657"/>
      <c r="H146" s="678">
        <v>0</v>
      </c>
      <c r="I146" s="657">
        <v>12</v>
      </c>
      <c r="J146" s="657">
        <v>491.03999999999996</v>
      </c>
      <c r="K146" s="678">
        <v>1</v>
      </c>
      <c r="L146" s="657">
        <v>12</v>
      </c>
      <c r="M146" s="658">
        <v>491.03999999999996</v>
      </c>
    </row>
    <row r="147" spans="1:13" ht="14.4" customHeight="1" x14ac:dyDescent="0.3">
      <c r="A147" s="653" t="s">
        <v>514</v>
      </c>
      <c r="B147" s="654" t="s">
        <v>2625</v>
      </c>
      <c r="C147" s="654" t="s">
        <v>2126</v>
      </c>
      <c r="D147" s="654" t="s">
        <v>2626</v>
      </c>
      <c r="E147" s="654" t="s">
        <v>2106</v>
      </c>
      <c r="F147" s="657"/>
      <c r="G147" s="657"/>
      <c r="H147" s="678">
        <v>0</v>
      </c>
      <c r="I147" s="657">
        <v>40</v>
      </c>
      <c r="J147" s="657">
        <v>1647.2</v>
      </c>
      <c r="K147" s="678">
        <v>1</v>
      </c>
      <c r="L147" s="657">
        <v>40</v>
      </c>
      <c r="M147" s="658">
        <v>1647.2</v>
      </c>
    </row>
    <row r="148" spans="1:13" ht="14.4" customHeight="1" x14ac:dyDescent="0.3">
      <c r="A148" s="653" t="s">
        <v>514</v>
      </c>
      <c r="B148" s="654" t="s">
        <v>2625</v>
      </c>
      <c r="C148" s="654" t="s">
        <v>2129</v>
      </c>
      <c r="D148" s="654" t="s">
        <v>2627</v>
      </c>
      <c r="E148" s="654" t="s">
        <v>2106</v>
      </c>
      <c r="F148" s="657"/>
      <c r="G148" s="657"/>
      <c r="H148" s="678">
        <v>0</v>
      </c>
      <c r="I148" s="657">
        <v>99</v>
      </c>
      <c r="J148" s="657">
        <v>4076.82</v>
      </c>
      <c r="K148" s="678">
        <v>1</v>
      </c>
      <c r="L148" s="657">
        <v>99</v>
      </c>
      <c r="M148" s="658">
        <v>4076.82</v>
      </c>
    </row>
    <row r="149" spans="1:13" ht="14.4" customHeight="1" x14ac:dyDescent="0.3">
      <c r="A149" s="653" t="s">
        <v>514</v>
      </c>
      <c r="B149" s="654" t="s">
        <v>2625</v>
      </c>
      <c r="C149" s="654" t="s">
        <v>2132</v>
      </c>
      <c r="D149" s="654" t="s">
        <v>2628</v>
      </c>
      <c r="E149" s="654" t="s">
        <v>2106</v>
      </c>
      <c r="F149" s="657"/>
      <c r="G149" s="657"/>
      <c r="H149" s="678">
        <v>0</v>
      </c>
      <c r="I149" s="657">
        <v>33</v>
      </c>
      <c r="J149" s="657">
        <v>1358.94</v>
      </c>
      <c r="K149" s="678">
        <v>1</v>
      </c>
      <c r="L149" s="657">
        <v>33</v>
      </c>
      <c r="M149" s="658">
        <v>1358.94</v>
      </c>
    </row>
    <row r="150" spans="1:13" ht="14.4" customHeight="1" x14ac:dyDescent="0.3">
      <c r="A150" s="653" t="s">
        <v>514</v>
      </c>
      <c r="B150" s="654" t="s">
        <v>2625</v>
      </c>
      <c r="C150" s="654" t="s">
        <v>2157</v>
      </c>
      <c r="D150" s="654" t="s">
        <v>2158</v>
      </c>
      <c r="E150" s="654" t="s">
        <v>2159</v>
      </c>
      <c r="F150" s="657"/>
      <c r="G150" s="657"/>
      <c r="H150" s="678">
        <v>0</v>
      </c>
      <c r="I150" s="657">
        <v>1</v>
      </c>
      <c r="J150" s="657">
        <v>135.60000000000005</v>
      </c>
      <c r="K150" s="678">
        <v>1</v>
      </c>
      <c r="L150" s="657">
        <v>1</v>
      </c>
      <c r="M150" s="658">
        <v>135.60000000000005</v>
      </c>
    </row>
    <row r="151" spans="1:13" ht="14.4" customHeight="1" x14ac:dyDescent="0.3">
      <c r="A151" s="653" t="s">
        <v>514</v>
      </c>
      <c r="B151" s="654" t="s">
        <v>2625</v>
      </c>
      <c r="C151" s="654" t="s">
        <v>2164</v>
      </c>
      <c r="D151" s="654" t="s">
        <v>2165</v>
      </c>
      <c r="E151" s="654" t="s">
        <v>2159</v>
      </c>
      <c r="F151" s="657"/>
      <c r="G151" s="657"/>
      <c r="H151" s="678">
        <v>0</v>
      </c>
      <c r="I151" s="657">
        <v>4</v>
      </c>
      <c r="J151" s="657">
        <v>542.4</v>
      </c>
      <c r="K151" s="678">
        <v>1</v>
      </c>
      <c r="L151" s="657">
        <v>4</v>
      </c>
      <c r="M151" s="658">
        <v>542.4</v>
      </c>
    </row>
    <row r="152" spans="1:13" ht="14.4" customHeight="1" x14ac:dyDescent="0.3">
      <c r="A152" s="653" t="s">
        <v>514</v>
      </c>
      <c r="B152" s="654" t="s">
        <v>2625</v>
      </c>
      <c r="C152" s="654" t="s">
        <v>2161</v>
      </c>
      <c r="D152" s="654" t="s">
        <v>2162</v>
      </c>
      <c r="E152" s="654" t="s">
        <v>2159</v>
      </c>
      <c r="F152" s="657"/>
      <c r="G152" s="657"/>
      <c r="H152" s="678">
        <v>0</v>
      </c>
      <c r="I152" s="657">
        <v>7</v>
      </c>
      <c r="J152" s="657">
        <v>949.2</v>
      </c>
      <c r="K152" s="678">
        <v>1</v>
      </c>
      <c r="L152" s="657">
        <v>7</v>
      </c>
      <c r="M152" s="658">
        <v>949.2</v>
      </c>
    </row>
    <row r="153" spans="1:13" ht="14.4" customHeight="1" x14ac:dyDescent="0.3">
      <c r="A153" s="653" t="s">
        <v>514</v>
      </c>
      <c r="B153" s="654" t="s">
        <v>2625</v>
      </c>
      <c r="C153" s="654" t="s">
        <v>2145</v>
      </c>
      <c r="D153" s="654" t="s">
        <v>2146</v>
      </c>
      <c r="E153" s="654" t="s">
        <v>2136</v>
      </c>
      <c r="F153" s="657"/>
      <c r="G153" s="657"/>
      <c r="H153" s="678">
        <v>0</v>
      </c>
      <c r="I153" s="657">
        <v>60</v>
      </c>
      <c r="J153" s="657">
        <v>8317.7999999999993</v>
      </c>
      <c r="K153" s="678">
        <v>1</v>
      </c>
      <c r="L153" s="657">
        <v>60</v>
      </c>
      <c r="M153" s="658">
        <v>8317.7999999999993</v>
      </c>
    </row>
    <row r="154" spans="1:13" ht="14.4" customHeight="1" x14ac:dyDescent="0.3">
      <c r="A154" s="653" t="s">
        <v>514</v>
      </c>
      <c r="B154" s="654" t="s">
        <v>2625</v>
      </c>
      <c r="C154" s="654" t="s">
        <v>2138</v>
      </c>
      <c r="D154" s="654" t="s">
        <v>2139</v>
      </c>
      <c r="E154" s="654" t="s">
        <v>2136</v>
      </c>
      <c r="F154" s="657"/>
      <c r="G154" s="657"/>
      <c r="H154" s="678">
        <v>0</v>
      </c>
      <c r="I154" s="657">
        <v>106</v>
      </c>
      <c r="J154" s="657">
        <v>16587.939999999999</v>
      </c>
      <c r="K154" s="678">
        <v>1</v>
      </c>
      <c r="L154" s="657">
        <v>106</v>
      </c>
      <c r="M154" s="658">
        <v>16587.939999999999</v>
      </c>
    </row>
    <row r="155" spans="1:13" ht="14.4" customHeight="1" x14ac:dyDescent="0.3">
      <c r="A155" s="653" t="s">
        <v>514</v>
      </c>
      <c r="B155" s="654" t="s">
        <v>2625</v>
      </c>
      <c r="C155" s="654" t="s">
        <v>2147</v>
      </c>
      <c r="D155" s="654" t="s">
        <v>2148</v>
      </c>
      <c r="E155" s="654" t="s">
        <v>2149</v>
      </c>
      <c r="F155" s="657"/>
      <c r="G155" s="657"/>
      <c r="H155" s="678">
        <v>0</v>
      </c>
      <c r="I155" s="657">
        <v>9</v>
      </c>
      <c r="J155" s="657">
        <v>1007.5517976288195</v>
      </c>
      <c r="K155" s="678">
        <v>1</v>
      </c>
      <c r="L155" s="657">
        <v>9</v>
      </c>
      <c r="M155" s="658">
        <v>1007.5517976288195</v>
      </c>
    </row>
    <row r="156" spans="1:13" ht="14.4" customHeight="1" x14ac:dyDescent="0.3">
      <c r="A156" s="653" t="s">
        <v>514</v>
      </c>
      <c r="B156" s="654" t="s">
        <v>2625</v>
      </c>
      <c r="C156" s="654" t="s">
        <v>2150</v>
      </c>
      <c r="D156" s="654" t="s">
        <v>2151</v>
      </c>
      <c r="E156" s="654" t="s">
        <v>2149</v>
      </c>
      <c r="F156" s="657"/>
      <c r="G156" s="657"/>
      <c r="H156" s="678">
        <v>0</v>
      </c>
      <c r="I156" s="657">
        <v>17</v>
      </c>
      <c r="J156" s="657">
        <v>1903.151198419213</v>
      </c>
      <c r="K156" s="678">
        <v>1</v>
      </c>
      <c r="L156" s="657">
        <v>17</v>
      </c>
      <c r="M156" s="658">
        <v>1903.151198419213</v>
      </c>
    </row>
    <row r="157" spans="1:13" ht="14.4" customHeight="1" x14ac:dyDescent="0.3">
      <c r="A157" s="653" t="s">
        <v>514</v>
      </c>
      <c r="B157" s="654" t="s">
        <v>2625</v>
      </c>
      <c r="C157" s="654" t="s">
        <v>2153</v>
      </c>
      <c r="D157" s="654" t="s">
        <v>2629</v>
      </c>
      <c r="E157" s="654" t="s">
        <v>2149</v>
      </c>
      <c r="F157" s="657"/>
      <c r="G157" s="657"/>
      <c r="H157" s="678">
        <v>0</v>
      </c>
      <c r="I157" s="657">
        <v>5</v>
      </c>
      <c r="J157" s="657">
        <v>559.75</v>
      </c>
      <c r="K157" s="678">
        <v>1</v>
      </c>
      <c r="L157" s="657">
        <v>5</v>
      </c>
      <c r="M157" s="658">
        <v>559.75</v>
      </c>
    </row>
    <row r="158" spans="1:13" ht="14.4" customHeight="1" x14ac:dyDescent="0.3">
      <c r="A158" s="653" t="s">
        <v>514</v>
      </c>
      <c r="B158" s="654" t="s">
        <v>2625</v>
      </c>
      <c r="C158" s="654" t="s">
        <v>2168</v>
      </c>
      <c r="D158" s="654" t="s">
        <v>2169</v>
      </c>
      <c r="E158" s="654" t="s">
        <v>2170</v>
      </c>
      <c r="F158" s="657"/>
      <c r="G158" s="657"/>
      <c r="H158" s="678">
        <v>0</v>
      </c>
      <c r="I158" s="657">
        <v>15</v>
      </c>
      <c r="J158" s="657">
        <v>2455.0500000000002</v>
      </c>
      <c r="K158" s="678">
        <v>1</v>
      </c>
      <c r="L158" s="657">
        <v>15</v>
      </c>
      <c r="M158" s="658">
        <v>2455.0500000000002</v>
      </c>
    </row>
    <row r="159" spans="1:13" ht="14.4" customHeight="1" x14ac:dyDescent="0.3">
      <c r="A159" s="653" t="s">
        <v>514</v>
      </c>
      <c r="B159" s="654" t="s">
        <v>2625</v>
      </c>
      <c r="C159" s="654" t="s">
        <v>2173</v>
      </c>
      <c r="D159" s="654" t="s">
        <v>2174</v>
      </c>
      <c r="E159" s="654" t="s">
        <v>2170</v>
      </c>
      <c r="F159" s="657"/>
      <c r="G159" s="657"/>
      <c r="H159" s="678">
        <v>0</v>
      </c>
      <c r="I159" s="657">
        <v>8</v>
      </c>
      <c r="J159" s="657">
        <v>981.51950818308546</v>
      </c>
      <c r="K159" s="678">
        <v>1</v>
      </c>
      <c r="L159" s="657">
        <v>8</v>
      </c>
      <c r="M159" s="658">
        <v>981.51950818308546</v>
      </c>
    </row>
    <row r="160" spans="1:13" ht="14.4" customHeight="1" x14ac:dyDescent="0.3">
      <c r="A160" s="653" t="s">
        <v>514</v>
      </c>
      <c r="B160" s="654" t="s">
        <v>2625</v>
      </c>
      <c r="C160" s="654" t="s">
        <v>2171</v>
      </c>
      <c r="D160" s="654" t="s">
        <v>2172</v>
      </c>
      <c r="E160" s="654" t="s">
        <v>2170</v>
      </c>
      <c r="F160" s="657"/>
      <c r="G160" s="657"/>
      <c r="H160" s="678">
        <v>0</v>
      </c>
      <c r="I160" s="657">
        <v>6</v>
      </c>
      <c r="J160" s="657">
        <v>736.14</v>
      </c>
      <c r="K160" s="678">
        <v>1</v>
      </c>
      <c r="L160" s="657">
        <v>6</v>
      </c>
      <c r="M160" s="658">
        <v>736.14</v>
      </c>
    </row>
    <row r="161" spans="1:13" ht="14.4" customHeight="1" x14ac:dyDescent="0.3">
      <c r="A161" s="653" t="s">
        <v>514</v>
      </c>
      <c r="B161" s="654" t="s">
        <v>2625</v>
      </c>
      <c r="C161" s="654" t="s">
        <v>2178</v>
      </c>
      <c r="D161" s="654" t="s">
        <v>2179</v>
      </c>
      <c r="E161" s="654" t="s">
        <v>2170</v>
      </c>
      <c r="F161" s="657"/>
      <c r="G161" s="657"/>
      <c r="H161" s="678">
        <v>0</v>
      </c>
      <c r="I161" s="657">
        <v>4</v>
      </c>
      <c r="J161" s="657">
        <v>581.99867435113492</v>
      </c>
      <c r="K161" s="678">
        <v>1</v>
      </c>
      <c r="L161" s="657">
        <v>4</v>
      </c>
      <c r="M161" s="658">
        <v>581.99867435113492</v>
      </c>
    </row>
    <row r="162" spans="1:13" ht="14.4" customHeight="1" x14ac:dyDescent="0.3">
      <c r="A162" s="653" t="s">
        <v>514</v>
      </c>
      <c r="B162" s="654" t="s">
        <v>2625</v>
      </c>
      <c r="C162" s="654" t="s">
        <v>2175</v>
      </c>
      <c r="D162" s="654" t="s">
        <v>2630</v>
      </c>
      <c r="E162" s="654" t="s">
        <v>2177</v>
      </c>
      <c r="F162" s="657"/>
      <c r="G162" s="657"/>
      <c r="H162" s="678">
        <v>0</v>
      </c>
      <c r="I162" s="657">
        <v>30</v>
      </c>
      <c r="J162" s="657">
        <v>5377.7999999999993</v>
      </c>
      <c r="K162" s="678">
        <v>1</v>
      </c>
      <c r="L162" s="657">
        <v>30</v>
      </c>
      <c r="M162" s="658">
        <v>5377.7999999999993</v>
      </c>
    </row>
    <row r="163" spans="1:13" ht="14.4" customHeight="1" x14ac:dyDescent="0.3">
      <c r="A163" s="653" t="s">
        <v>514</v>
      </c>
      <c r="B163" s="654" t="s">
        <v>2625</v>
      </c>
      <c r="C163" s="654" t="s">
        <v>2180</v>
      </c>
      <c r="D163" s="654" t="s">
        <v>2181</v>
      </c>
      <c r="E163" s="654" t="s">
        <v>2170</v>
      </c>
      <c r="F163" s="657"/>
      <c r="G163" s="657"/>
      <c r="H163" s="678">
        <v>0</v>
      </c>
      <c r="I163" s="657">
        <v>4</v>
      </c>
      <c r="J163" s="657">
        <v>519.88000000000011</v>
      </c>
      <c r="K163" s="678">
        <v>1</v>
      </c>
      <c r="L163" s="657">
        <v>4</v>
      </c>
      <c r="M163" s="658">
        <v>519.88000000000011</v>
      </c>
    </row>
    <row r="164" spans="1:13" ht="14.4" customHeight="1" thickBot="1" x14ac:dyDescent="0.35">
      <c r="A164" s="659" t="s">
        <v>514</v>
      </c>
      <c r="B164" s="660" t="s">
        <v>2625</v>
      </c>
      <c r="C164" s="660" t="s">
        <v>2182</v>
      </c>
      <c r="D164" s="660" t="s">
        <v>2183</v>
      </c>
      <c r="E164" s="660" t="s">
        <v>2170</v>
      </c>
      <c r="F164" s="663"/>
      <c r="G164" s="663"/>
      <c r="H164" s="671">
        <v>0</v>
      </c>
      <c r="I164" s="663">
        <v>5</v>
      </c>
      <c r="J164" s="663">
        <v>649.85295569208586</v>
      </c>
      <c r="K164" s="671">
        <v>1</v>
      </c>
      <c r="L164" s="663">
        <v>5</v>
      </c>
      <c r="M164" s="664">
        <v>649.85295569208586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55" customWidth="1"/>
    <col min="2" max="2" width="5.44140625" style="336" bestFit="1" customWidth="1"/>
    <col min="3" max="3" width="6.109375" style="336" bestFit="1" customWidth="1"/>
    <col min="4" max="4" width="7.44140625" style="336" bestFit="1" customWidth="1"/>
    <col min="5" max="5" width="6.21875" style="336" bestFit="1" customWidth="1"/>
    <col min="6" max="6" width="6.33203125" style="339" bestFit="1" customWidth="1"/>
    <col min="7" max="7" width="6.109375" style="339" bestFit="1" customWidth="1"/>
    <col min="8" max="8" width="7.44140625" style="339" bestFit="1" customWidth="1"/>
    <col min="9" max="9" width="6.21875" style="339" bestFit="1" customWidth="1"/>
    <col min="10" max="10" width="5.44140625" style="336" bestFit="1" customWidth="1"/>
    <col min="11" max="11" width="6.109375" style="336" bestFit="1" customWidth="1"/>
    <col min="12" max="12" width="7.44140625" style="336" bestFit="1" customWidth="1"/>
    <col min="13" max="13" width="6.21875" style="336" bestFit="1" customWidth="1"/>
    <col min="14" max="14" width="5.33203125" style="339" bestFit="1" customWidth="1"/>
    <col min="15" max="15" width="6.109375" style="339" bestFit="1" customWidth="1"/>
    <col min="16" max="16" width="7.44140625" style="339" bestFit="1" customWidth="1"/>
    <col min="17" max="17" width="6.21875" style="339" bestFit="1" customWidth="1"/>
    <col min="18" max="16384" width="8.88671875" style="254"/>
  </cols>
  <sheetData>
    <row r="1" spans="1:17" ht="18.600000000000001" customHeight="1" thickBot="1" x14ac:dyDescent="0.4">
      <c r="A1" s="506" t="s">
        <v>257</v>
      </c>
      <c r="B1" s="506"/>
      <c r="C1" s="506"/>
      <c r="D1" s="506"/>
      <c r="E1" s="506"/>
      <c r="F1" s="469"/>
      <c r="G1" s="469"/>
      <c r="H1" s="469"/>
      <c r="I1" s="469"/>
      <c r="J1" s="499"/>
      <c r="K1" s="499"/>
      <c r="L1" s="499"/>
      <c r="M1" s="499"/>
      <c r="N1" s="499"/>
      <c r="O1" s="499"/>
      <c r="P1" s="499"/>
      <c r="Q1" s="499"/>
    </row>
    <row r="2" spans="1:17" ht="14.4" customHeight="1" thickBot="1" x14ac:dyDescent="0.35">
      <c r="A2" s="382" t="s">
        <v>307</v>
      </c>
      <c r="B2" s="343"/>
      <c r="C2" s="343"/>
      <c r="D2" s="343"/>
      <c r="E2" s="343"/>
    </row>
    <row r="3" spans="1:17" ht="14.4" customHeight="1" thickBot="1" x14ac:dyDescent="0.35">
      <c r="A3" s="444" t="s">
        <v>3</v>
      </c>
      <c r="B3" s="448">
        <f>SUM(B6:B1048576)</f>
        <v>1132</v>
      </c>
      <c r="C3" s="449">
        <f>SUM(C6:C1048576)</f>
        <v>490</v>
      </c>
      <c r="D3" s="449">
        <f>SUM(D6:D1048576)</f>
        <v>117</v>
      </c>
      <c r="E3" s="450">
        <f>SUM(E6:E1048576)</f>
        <v>0</v>
      </c>
      <c r="F3" s="447">
        <f>IF(SUM($B3:$E3)=0,"",B3/SUM($B3:$E3))</f>
        <v>0.65094882116158714</v>
      </c>
      <c r="G3" s="445">
        <f t="shared" ref="G3:I3" si="0">IF(SUM($B3:$E3)=0,"",C3/SUM($B3:$E3))</f>
        <v>0.28177113283496263</v>
      </c>
      <c r="H3" s="445">
        <f t="shared" si="0"/>
        <v>6.7280046003450264E-2</v>
      </c>
      <c r="I3" s="446">
        <f t="shared" si="0"/>
        <v>0</v>
      </c>
      <c r="J3" s="449">
        <f>SUM(J6:J1048576)</f>
        <v>144</v>
      </c>
      <c r="K3" s="449">
        <f>SUM(K6:K1048576)</f>
        <v>203</v>
      </c>
      <c r="L3" s="449">
        <f>SUM(L6:L1048576)</f>
        <v>117</v>
      </c>
      <c r="M3" s="450">
        <f>SUM(M6:M1048576)</f>
        <v>0</v>
      </c>
      <c r="N3" s="447">
        <f>IF(SUM($J3:$M3)=0,"",J3/SUM($J3:$M3))</f>
        <v>0.31034482758620691</v>
      </c>
      <c r="O3" s="445">
        <f t="shared" ref="O3:Q3" si="1">IF(SUM($J3:$M3)=0,"",K3/SUM($J3:$M3))</f>
        <v>0.4375</v>
      </c>
      <c r="P3" s="445">
        <f t="shared" si="1"/>
        <v>0.25215517241379309</v>
      </c>
      <c r="Q3" s="446">
        <f t="shared" si="1"/>
        <v>0</v>
      </c>
    </row>
    <row r="4" spans="1:17" ht="14.4" customHeight="1" thickBot="1" x14ac:dyDescent="0.35">
      <c r="A4" s="443"/>
      <c r="B4" s="519" t="s">
        <v>259</v>
      </c>
      <c r="C4" s="520"/>
      <c r="D4" s="520"/>
      <c r="E4" s="521"/>
      <c r="F4" s="516" t="s">
        <v>264</v>
      </c>
      <c r="G4" s="517"/>
      <c r="H4" s="517"/>
      <c r="I4" s="518"/>
      <c r="J4" s="519" t="s">
        <v>265</v>
      </c>
      <c r="K4" s="520"/>
      <c r="L4" s="520"/>
      <c r="M4" s="521"/>
      <c r="N4" s="516" t="s">
        <v>266</v>
      </c>
      <c r="O4" s="517"/>
      <c r="P4" s="517"/>
      <c r="Q4" s="518"/>
    </row>
    <row r="5" spans="1:17" ht="14.4" customHeight="1" thickBot="1" x14ac:dyDescent="0.35">
      <c r="A5" s="688" t="s">
        <v>258</v>
      </c>
      <c r="B5" s="689" t="s">
        <v>260</v>
      </c>
      <c r="C5" s="689" t="s">
        <v>261</v>
      </c>
      <c r="D5" s="689" t="s">
        <v>262</v>
      </c>
      <c r="E5" s="690" t="s">
        <v>263</v>
      </c>
      <c r="F5" s="691" t="s">
        <v>260</v>
      </c>
      <c r="G5" s="692" t="s">
        <v>261</v>
      </c>
      <c r="H5" s="692" t="s">
        <v>262</v>
      </c>
      <c r="I5" s="693" t="s">
        <v>263</v>
      </c>
      <c r="J5" s="689" t="s">
        <v>260</v>
      </c>
      <c r="K5" s="689" t="s">
        <v>261</v>
      </c>
      <c r="L5" s="689" t="s">
        <v>262</v>
      </c>
      <c r="M5" s="690" t="s">
        <v>263</v>
      </c>
      <c r="N5" s="691" t="s">
        <v>260</v>
      </c>
      <c r="O5" s="692" t="s">
        <v>261</v>
      </c>
      <c r="P5" s="692" t="s">
        <v>262</v>
      </c>
      <c r="Q5" s="693" t="s">
        <v>263</v>
      </c>
    </row>
    <row r="6" spans="1:17" ht="14.4" customHeight="1" x14ac:dyDescent="0.3">
      <c r="A6" s="697" t="s">
        <v>2632</v>
      </c>
      <c r="B6" s="703"/>
      <c r="C6" s="651"/>
      <c r="D6" s="651"/>
      <c r="E6" s="652"/>
      <c r="F6" s="700"/>
      <c r="G6" s="670"/>
      <c r="H6" s="670"/>
      <c r="I6" s="706"/>
      <c r="J6" s="703"/>
      <c r="K6" s="651"/>
      <c r="L6" s="651"/>
      <c r="M6" s="652"/>
      <c r="N6" s="700"/>
      <c r="O6" s="670"/>
      <c r="P6" s="670"/>
      <c r="Q6" s="694"/>
    </row>
    <row r="7" spans="1:17" ht="14.4" customHeight="1" x14ac:dyDescent="0.3">
      <c r="A7" s="698" t="s">
        <v>2633</v>
      </c>
      <c r="B7" s="704">
        <v>1106</v>
      </c>
      <c r="C7" s="657">
        <v>489</v>
      </c>
      <c r="D7" s="657">
        <v>117</v>
      </c>
      <c r="E7" s="658"/>
      <c r="F7" s="701">
        <v>0.6460280373831776</v>
      </c>
      <c r="G7" s="678">
        <v>0.28563084112149534</v>
      </c>
      <c r="H7" s="678">
        <v>6.8341121495327103E-2</v>
      </c>
      <c r="I7" s="707">
        <v>0</v>
      </c>
      <c r="J7" s="704">
        <v>130</v>
      </c>
      <c r="K7" s="657">
        <v>202</v>
      </c>
      <c r="L7" s="657">
        <v>117</v>
      </c>
      <c r="M7" s="658"/>
      <c r="N7" s="701">
        <v>0.28953229398663699</v>
      </c>
      <c r="O7" s="678">
        <v>0.44988864142538976</v>
      </c>
      <c r="P7" s="678">
        <v>0.26057906458797325</v>
      </c>
      <c r="Q7" s="695">
        <v>0</v>
      </c>
    </row>
    <row r="8" spans="1:17" ht="14.4" customHeight="1" thickBot="1" x14ac:dyDescent="0.35">
      <c r="A8" s="699" t="s">
        <v>2634</v>
      </c>
      <c r="B8" s="705">
        <v>26</v>
      </c>
      <c r="C8" s="663">
        <v>1</v>
      </c>
      <c r="D8" s="663"/>
      <c r="E8" s="664"/>
      <c r="F8" s="702">
        <v>0.96296296296296291</v>
      </c>
      <c r="G8" s="671">
        <v>3.7037037037037035E-2</v>
      </c>
      <c r="H8" s="671">
        <v>0</v>
      </c>
      <c r="I8" s="708">
        <v>0</v>
      </c>
      <c r="J8" s="705">
        <v>14</v>
      </c>
      <c r="K8" s="663">
        <v>1</v>
      </c>
      <c r="L8" s="663"/>
      <c r="M8" s="664"/>
      <c r="N8" s="702">
        <v>0.93333333333333335</v>
      </c>
      <c r="O8" s="671">
        <v>6.6666666666666666E-2</v>
      </c>
      <c r="P8" s="671">
        <v>0</v>
      </c>
      <c r="Q8" s="69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06" t="s">
        <v>177</v>
      </c>
      <c r="B1" s="506"/>
      <c r="C1" s="506"/>
      <c r="D1" s="506"/>
      <c r="E1" s="506"/>
      <c r="F1" s="506"/>
      <c r="G1" s="506"/>
      <c r="H1" s="506"/>
      <c r="I1" s="469"/>
      <c r="J1" s="469"/>
      <c r="K1" s="469"/>
      <c r="L1" s="469"/>
    </row>
    <row r="2" spans="1:14" ht="14.4" customHeight="1" thickBot="1" x14ac:dyDescent="0.35">
      <c r="A2" s="382" t="s">
        <v>307</v>
      </c>
      <c r="B2" s="335"/>
      <c r="C2" s="335"/>
      <c r="D2" s="335"/>
      <c r="E2" s="335"/>
      <c r="F2" s="335"/>
      <c r="G2" s="335"/>
      <c r="H2" s="335"/>
    </row>
    <row r="3" spans="1:14" ht="14.4" customHeight="1" thickBot="1" x14ac:dyDescent="0.35">
      <c r="A3" s="269"/>
      <c r="B3" s="269"/>
      <c r="C3" s="523" t="s">
        <v>15</v>
      </c>
      <c r="D3" s="522"/>
      <c r="E3" s="522" t="s">
        <v>16</v>
      </c>
      <c r="F3" s="522"/>
      <c r="G3" s="522"/>
      <c r="H3" s="522"/>
      <c r="I3" s="522" t="s">
        <v>190</v>
      </c>
      <c r="J3" s="522"/>
      <c r="K3" s="522"/>
      <c r="L3" s="52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35">
        <v>30</v>
      </c>
      <c r="B5" s="636" t="s">
        <v>505</v>
      </c>
      <c r="C5" s="639">
        <v>154589.49000000002</v>
      </c>
      <c r="D5" s="639">
        <v>572</v>
      </c>
      <c r="E5" s="639">
        <v>47773.02</v>
      </c>
      <c r="F5" s="709">
        <v>0.30903148719877394</v>
      </c>
      <c r="G5" s="639">
        <v>188</v>
      </c>
      <c r="H5" s="709">
        <v>0.32867132867132864</v>
      </c>
      <c r="I5" s="639">
        <v>106816.47000000002</v>
      </c>
      <c r="J5" s="709">
        <v>0.69096851280122606</v>
      </c>
      <c r="K5" s="639">
        <v>384</v>
      </c>
      <c r="L5" s="709">
        <v>0.67132867132867136</v>
      </c>
      <c r="M5" s="639" t="s">
        <v>74</v>
      </c>
      <c r="N5" s="277"/>
    </row>
    <row r="6" spans="1:14" ht="14.4" customHeight="1" x14ac:dyDescent="0.3">
      <c r="A6" s="635">
        <v>30</v>
      </c>
      <c r="B6" s="636" t="s">
        <v>2635</v>
      </c>
      <c r="C6" s="639">
        <v>147842.07</v>
      </c>
      <c r="D6" s="639">
        <v>539</v>
      </c>
      <c r="E6" s="639">
        <v>46665.599999999999</v>
      </c>
      <c r="F6" s="709">
        <v>0.31564493110790454</v>
      </c>
      <c r="G6" s="639">
        <v>167</v>
      </c>
      <c r="H6" s="709">
        <v>0.30983302411873842</v>
      </c>
      <c r="I6" s="639">
        <v>101176.47000000002</v>
      </c>
      <c r="J6" s="709">
        <v>0.68435506889209552</v>
      </c>
      <c r="K6" s="639">
        <v>372</v>
      </c>
      <c r="L6" s="709">
        <v>0.69016697588126164</v>
      </c>
      <c r="M6" s="639" t="s">
        <v>1</v>
      </c>
      <c r="N6" s="277"/>
    </row>
    <row r="7" spans="1:14" ht="14.4" customHeight="1" x14ac:dyDescent="0.3">
      <c r="A7" s="635">
        <v>30</v>
      </c>
      <c r="B7" s="636" t="s">
        <v>2636</v>
      </c>
      <c r="C7" s="639">
        <v>0</v>
      </c>
      <c r="D7" s="639">
        <v>26</v>
      </c>
      <c r="E7" s="639">
        <v>0</v>
      </c>
      <c r="F7" s="709" t="s">
        <v>506</v>
      </c>
      <c r="G7" s="639">
        <v>19</v>
      </c>
      <c r="H7" s="709">
        <v>0.73076923076923073</v>
      </c>
      <c r="I7" s="639">
        <v>0</v>
      </c>
      <c r="J7" s="709" t="s">
        <v>506</v>
      </c>
      <c r="K7" s="639">
        <v>7</v>
      </c>
      <c r="L7" s="709">
        <v>0.26923076923076922</v>
      </c>
      <c r="M7" s="639" t="s">
        <v>1</v>
      </c>
      <c r="N7" s="277"/>
    </row>
    <row r="8" spans="1:14" ht="14.4" customHeight="1" x14ac:dyDescent="0.3">
      <c r="A8" s="635">
        <v>30</v>
      </c>
      <c r="B8" s="636" t="s">
        <v>2637</v>
      </c>
      <c r="C8" s="639">
        <v>6747.42</v>
      </c>
      <c r="D8" s="639">
        <v>7</v>
      </c>
      <c r="E8" s="639">
        <v>1107.42</v>
      </c>
      <c r="F8" s="709">
        <v>0.16412495442702546</v>
      </c>
      <c r="G8" s="639">
        <v>2</v>
      </c>
      <c r="H8" s="709">
        <v>0.2857142857142857</v>
      </c>
      <c r="I8" s="639">
        <v>5640</v>
      </c>
      <c r="J8" s="709">
        <v>0.83587504557297454</v>
      </c>
      <c r="K8" s="639">
        <v>5</v>
      </c>
      <c r="L8" s="709">
        <v>0.7142857142857143</v>
      </c>
      <c r="M8" s="639" t="s">
        <v>1</v>
      </c>
      <c r="N8" s="277"/>
    </row>
    <row r="9" spans="1:14" ht="14.4" customHeight="1" x14ac:dyDescent="0.3">
      <c r="A9" s="635" t="s">
        <v>504</v>
      </c>
      <c r="B9" s="636" t="s">
        <v>3</v>
      </c>
      <c r="C9" s="639">
        <v>154589.49000000002</v>
      </c>
      <c r="D9" s="639">
        <v>572</v>
      </c>
      <c r="E9" s="639">
        <v>47773.02</v>
      </c>
      <c r="F9" s="709">
        <v>0.30903148719877394</v>
      </c>
      <c r="G9" s="639">
        <v>188</v>
      </c>
      <c r="H9" s="709">
        <v>0.32867132867132864</v>
      </c>
      <c r="I9" s="639">
        <v>106816.47000000002</v>
      </c>
      <c r="J9" s="709">
        <v>0.69096851280122606</v>
      </c>
      <c r="K9" s="639">
        <v>384</v>
      </c>
      <c r="L9" s="709">
        <v>0.67132867132867136</v>
      </c>
      <c r="M9" s="639" t="s">
        <v>508</v>
      </c>
      <c r="N9" s="277"/>
    </row>
    <row r="11" spans="1:14" ht="14.4" customHeight="1" x14ac:dyDescent="0.3">
      <c r="A11" s="635">
        <v>30</v>
      </c>
      <c r="B11" s="636" t="s">
        <v>505</v>
      </c>
      <c r="C11" s="639" t="s">
        <v>506</v>
      </c>
      <c r="D11" s="639" t="s">
        <v>506</v>
      </c>
      <c r="E11" s="639" t="s">
        <v>506</v>
      </c>
      <c r="F11" s="709" t="s">
        <v>506</v>
      </c>
      <c r="G11" s="639" t="s">
        <v>506</v>
      </c>
      <c r="H11" s="709" t="s">
        <v>506</v>
      </c>
      <c r="I11" s="639" t="s">
        <v>506</v>
      </c>
      <c r="J11" s="709" t="s">
        <v>506</v>
      </c>
      <c r="K11" s="639" t="s">
        <v>506</v>
      </c>
      <c r="L11" s="709" t="s">
        <v>506</v>
      </c>
      <c r="M11" s="639" t="s">
        <v>74</v>
      </c>
      <c r="N11" s="277"/>
    </row>
    <row r="12" spans="1:14" ht="14.4" customHeight="1" x14ac:dyDescent="0.3">
      <c r="A12" s="635" t="s">
        <v>2638</v>
      </c>
      <c r="B12" s="636" t="s">
        <v>2635</v>
      </c>
      <c r="C12" s="639">
        <v>79364.100000000006</v>
      </c>
      <c r="D12" s="639">
        <v>313</v>
      </c>
      <c r="E12" s="639">
        <v>25575.550000000003</v>
      </c>
      <c r="F12" s="709">
        <v>0.32225590663788795</v>
      </c>
      <c r="G12" s="639">
        <v>76</v>
      </c>
      <c r="H12" s="709">
        <v>0.24281150159744408</v>
      </c>
      <c r="I12" s="639">
        <v>53788.549999999996</v>
      </c>
      <c r="J12" s="709">
        <v>0.67774409336211194</v>
      </c>
      <c r="K12" s="639">
        <v>237</v>
      </c>
      <c r="L12" s="709">
        <v>0.75718849840255587</v>
      </c>
      <c r="M12" s="639" t="s">
        <v>1</v>
      </c>
      <c r="N12" s="277"/>
    </row>
    <row r="13" spans="1:14" ht="14.4" customHeight="1" x14ac:dyDescent="0.3">
      <c r="A13" s="635" t="s">
        <v>2638</v>
      </c>
      <c r="B13" s="636" t="s">
        <v>2636</v>
      </c>
      <c r="C13" s="639">
        <v>0</v>
      </c>
      <c r="D13" s="639">
        <v>4</v>
      </c>
      <c r="E13" s="639">
        <v>0</v>
      </c>
      <c r="F13" s="709" t="s">
        <v>506</v>
      </c>
      <c r="G13" s="639">
        <v>2</v>
      </c>
      <c r="H13" s="709">
        <v>0.5</v>
      </c>
      <c r="I13" s="639">
        <v>0</v>
      </c>
      <c r="J13" s="709" t="s">
        <v>506</v>
      </c>
      <c r="K13" s="639">
        <v>2</v>
      </c>
      <c r="L13" s="709">
        <v>0.5</v>
      </c>
      <c r="M13" s="639" t="s">
        <v>1</v>
      </c>
      <c r="N13" s="277"/>
    </row>
    <row r="14" spans="1:14" ht="14.4" customHeight="1" x14ac:dyDescent="0.3">
      <c r="A14" s="635" t="s">
        <v>2638</v>
      </c>
      <c r="B14" s="636" t="s">
        <v>2637</v>
      </c>
      <c r="C14" s="639">
        <v>4566</v>
      </c>
      <c r="D14" s="639">
        <v>2</v>
      </c>
      <c r="E14" s="639">
        <v>566</v>
      </c>
      <c r="F14" s="709">
        <v>0.12395970214629873</v>
      </c>
      <c r="G14" s="639">
        <v>1</v>
      </c>
      <c r="H14" s="709">
        <v>0.5</v>
      </c>
      <c r="I14" s="639">
        <v>4000</v>
      </c>
      <c r="J14" s="709">
        <v>0.8760402978537013</v>
      </c>
      <c r="K14" s="639">
        <v>1</v>
      </c>
      <c r="L14" s="709">
        <v>0.5</v>
      </c>
      <c r="M14" s="639" t="s">
        <v>1</v>
      </c>
      <c r="N14" s="277"/>
    </row>
    <row r="15" spans="1:14" ht="14.4" customHeight="1" x14ac:dyDescent="0.3">
      <c r="A15" s="635" t="s">
        <v>2638</v>
      </c>
      <c r="B15" s="636" t="s">
        <v>2639</v>
      </c>
      <c r="C15" s="639">
        <v>83930.1</v>
      </c>
      <c r="D15" s="639">
        <v>319</v>
      </c>
      <c r="E15" s="639">
        <v>26141.550000000003</v>
      </c>
      <c r="F15" s="709">
        <v>0.31146811453816925</v>
      </c>
      <c r="G15" s="639">
        <v>79</v>
      </c>
      <c r="H15" s="709">
        <v>0.2476489028213166</v>
      </c>
      <c r="I15" s="639">
        <v>57788.549999999996</v>
      </c>
      <c r="J15" s="709">
        <v>0.68853188546183064</v>
      </c>
      <c r="K15" s="639">
        <v>240</v>
      </c>
      <c r="L15" s="709">
        <v>0.75235109717868343</v>
      </c>
      <c r="M15" s="639" t="s">
        <v>512</v>
      </c>
      <c r="N15" s="277"/>
    </row>
    <row r="16" spans="1:14" ht="14.4" customHeight="1" x14ac:dyDescent="0.3">
      <c r="A16" s="635" t="s">
        <v>506</v>
      </c>
      <c r="B16" s="636" t="s">
        <v>506</v>
      </c>
      <c r="C16" s="639" t="s">
        <v>506</v>
      </c>
      <c r="D16" s="639" t="s">
        <v>506</v>
      </c>
      <c r="E16" s="639" t="s">
        <v>506</v>
      </c>
      <c r="F16" s="709" t="s">
        <v>506</v>
      </c>
      <c r="G16" s="639" t="s">
        <v>506</v>
      </c>
      <c r="H16" s="709" t="s">
        <v>506</v>
      </c>
      <c r="I16" s="639" t="s">
        <v>506</v>
      </c>
      <c r="J16" s="709" t="s">
        <v>506</v>
      </c>
      <c r="K16" s="639" t="s">
        <v>506</v>
      </c>
      <c r="L16" s="709" t="s">
        <v>506</v>
      </c>
      <c r="M16" s="639" t="s">
        <v>513</v>
      </c>
      <c r="N16" s="277"/>
    </row>
    <row r="17" spans="1:14" ht="14.4" customHeight="1" x14ac:dyDescent="0.3">
      <c r="A17" s="635" t="s">
        <v>2640</v>
      </c>
      <c r="B17" s="636" t="s">
        <v>2635</v>
      </c>
      <c r="C17" s="639">
        <v>68477.97</v>
      </c>
      <c r="D17" s="639">
        <v>226</v>
      </c>
      <c r="E17" s="639">
        <v>21090.050000000003</v>
      </c>
      <c r="F17" s="709">
        <v>0.30798299073410035</v>
      </c>
      <c r="G17" s="639">
        <v>91</v>
      </c>
      <c r="H17" s="709">
        <v>0.40265486725663718</v>
      </c>
      <c r="I17" s="639">
        <v>47387.920000000006</v>
      </c>
      <c r="J17" s="709">
        <v>0.69201700926589971</v>
      </c>
      <c r="K17" s="639">
        <v>135</v>
      </c>
      <c r="L17" s="709">
        <v>0.59734513274336287</v>
      </c>
      <c r="M17" s="639" t="s">
        <v>1</v>
      </c>
      <c r="N17" s="277"/>
    </row>
    <row r="18" spans="1:14" ht="14.4" customHeight="1" x14ac:dyDescent="0.3">
      <c r="A18" s="635" t="s">
        <v>2640</v>
      </c>
      <c r="B18" s="636" t="s">
        <v>2636</v>
      </c>
      <c r="C18" s="639">
        <v>0</v>
      </c>
      <c r="D18" s="639">
        <v>22</v>
      </c>
      <c r="E18" s="639">
        <v>0</v>
      </c>
      <c r="F18" s="709" t="s">
        <v>506</v>
      </c>
      <c r="G18" s="639">
        <v>17</v>
      </c>
      <c r="H18" s="709">
        <v>0.77272727272727271</v>
      </c>
      <c r="I18" s="639">
        <v>0</v>
      </c>
      <c r="J18" s="709" t="s">
        <v>506</v>
      </c>
      <c r="K18" s="639">
        <v>5</v>
      </c>
      <c r="L18" s="709">
        <v>0.22727272727272727</v>
      </c>
      <c r="M18" s="639" t="s">
        <v>1</v>
      </c>
      <c r="N18" s="277"/>
    </row>
    <row r="19" spans="1:14" ht="14.4" customHeight="1" x14ac:dyDescent="0.3">
      <c r="A19" s="635" t="s">
        <v>2640</v>
      </c>
      <c r="B19" s="636" t="s">
        <v>2637</v>
      </c>
      <c r="C19" s="639">
        <v>2181.42</v>
      </c>
      <c r="D19" s="639">
        <v>5</v>
      </c>
      <c r="E19" s="639">
        <v>541.41999999999996</v>
      </c>
      <c r="F19" s="709">
        <v>0.24819612912689898</v>
      </c>
      <c r="G19" s="639">
        <v>1</v>
      </c>
      <c r="H19" s="709">
        <v>0.2</v>
      </c>
      <c r="I19" s="639">
        <v>1640</v>
      </c>
      <c r="J19" s="709">
        <v>0.75180387087310097</v>
      </c>
      <c r="K19" s="639">
        <v>4</v>
      </c>
      <c r="L19" s="709">
        <v>0.8</v>
      </c>
      <c r="M19" s="639" t="s">
        <v>1</v>
      </c>
      <c r="N19" s="277"/>
    </row>
    <row r="20" spans="1:14" ht="14.4" customHeight="1" x14ac:dyDescent="0.3">
      <c r="A20" s="635" t="s">
        <v>2640</v>
      </c>
      <c r="B20" s="636" t="s">
        <v>2641</v>
      </c>
      <c r="C20" s="639">
        <v>70659.39</v>
      </c>
      <c r="D20" s="639">
        <v>253</v>
      </c>
      <c r="E20" s="639">
        <v>21631.47</v>
      </c>
      <c r="F20" s="709">
        <v>0.3061372310177034</v>
      </c>
      <c r="G20" s="639">
        <v>109</v>
      </c>
      <c r="H20" s="709">
        <v>0.43083003952569171</v>
      </c>
      <c r="I20" s="639">
        <v>49027.920000000006</v>
      </c>
      <c r="J20" s="709">
        <v>0.69386276898229671</v>
      </c>
      <c r="K20" s="639">
        <v>144</v>
      </c>
      <c r="L20" s="709">
        <v>0.56916996047430835</v>
      </c>
      <c r="M20" s="639" t="s">
        <v>512</v>
      </c>
      <c r="N20" s="277"/>
    </row>
    <row r="21" spans="1:14" ht="14.4" customHeight="1" x14ac:dyDescent="0.3">
      <c r="A21" s="635" t="s">
        <v>506</v>
      </c>
      <c r="B21" s="636" t="s">
        <v>506</v>
      </c>
      <c r="C21" s="639" t="s">
        <v>506</v>
      </c>
      <c r="D21" s="639" t="s">
        <v>506</v>
      </c>
      <c r="E21" s="639" t="s">
        <v>506</v>
      </c>
      <c r="F21" s="709" t="s">
        <v>506</v>
      </c>
      <c r="G21" s="639" t="s">
        <v>506</v>
      </c>
      <c r="H21" s="709" t="s">
        <v>506</v>
      </c>
      <c r="I21" s="639" t="s">
        <v>506</v>
      </c>
      <c r="J21" s="709" t="s">
        <v>506</v>
      </c>
      <c r="K21" s="639" t="s">
        <v>506</v>
      </c>
      <c r="L21" s="709" t="s">
        <v>506</v>
      </c>
      <c r="M21" s="639" t="s">
        <v>513</v>
      </c>
      <c r="N21" s="277"/>
    </row>
    <row r="22" spans="1:14" ht="14.4" customHeight="1" x14ac:dyDescent="0.3">
      <c r="A22" s="635" t="s">
        <v>504</v>
      </c>
      <c r="B22" s="636" t="s">
        <v>507</v>
      </c>
      <c r="C22" s="639">
        <v>154589.49000000002</v>
      </c>
      <c r="D22" s="639">
        <v>572</v>
      </c>
      <c r="E22" s="639">
        <v>47773.020000000004</v>
      </c>
      <c r="F22" s="709">
        <v>0.30903148719877399</v>
      </c>
      <c r="G22" s="639">
        <v>188</v>
      </c>
      <c r="H22" s="709">
        <v>0.32867132867132864</v>
      </c>
      <c r="I22" s="639">
        <v>106816.47</v>
      </c>
      <c r="J22" s="709">
        <v>0.69096851280122595</v>
      </c>
      <c r="K22" s="639">
        <v>384</v>
      </c>
      <c r="L22" s="709">
        <v>0.67132867132867136</v>
      </c>
      <c r="M22" s="639" t="s">
        <v>508</v>
      </c>
      <c r="N22" s="277"/>
    </row>
    <row r="23" spans="1:14" ht="14.4" customHeight="1" x14ac:dyDescent="0.3">
      <c r="A23" s="710" t="s">
        <v>2642</v>
      </c>
    </row>
    <row r="24" spans="1:14" ht="14.4" customHeight="1" x14ac:dyDescent="0.3">
      <c r="A24" s="711" t="s">
        <v>2643</v>
      </c>
    </row>
    <row r="25" spans="1:14" ht="14.4" customHeight="1" x14ac:dyDescent="0.3">
      <c r="A25" s="710" t="s">
        <v>2644</v>
      </c>
    </row>
  </sheetData>
  <autoFilter ref="A4:M4"/>
  <mergeCells count="4">
    <mergeCell ref="E3:H3"/>
    <mergeCell ref="C3:D3"/>
    <mergeCell ref="I3:L3"/>
    <mergeCell ref="A1:L1"/>
  </mergeCells>
  <conditionalFormatting sqref="F4 F10 F23:F1048576">
    <cfRule type="cellIs" dxfId="55" priority="15" stopIfTrue="1" operator="lessThan">
      <formula>0.6</formula>
    </cfRule>
  </conditionalFormatting>
  <conditionalFormatting sqref="B5:B9">
    <cfRule type="expression" dxfId="54" priority="10">
      <formula>AND(LEFT(M5,6)&lt;&gt;"mezera",M5&lt;&gt;"")</formula>
    </cfRule>
  </conditionalFormatting>
  <conditionalFormatting sqref="A5:A9">
    <cfRule type="expression" dxfId="53" priority="8">
      <formula>AND(M5&lt;&gt;"",M5&lt;&gt;"mezeraKL")</formula>
    </cfRule>
  </conditionalFormatting>
  <conditionalFormatting sqref="F5:F9">
    <cfRule type="cellIs" dxfId="52" priority="7" operator="lessThan">
      <formula>0.6</formula>
    </cfRule>
  </conditionalFormatting>
  <conditionalFormatting sqref="B5:L9">
    <cfRule type="expression" dxfId="51" priority="9">
      <formula>OR($M5="KL",$M5="SumaKL")</formula>
    </cfRule>
    <cfRule type="expression" dxfId="50" priority="11">
      <formula>$M5="SumaNS"</formula>
    </cfRule>
  </conditionalFormatting>
  <conditionalFormatting sqref="A5:L9">
    <cfRule type="expression" dxfId="49" priority="12">
      <formula>$M5&lt;&gt;""</formula>
    </cfRule>
  </conditionalFormatting>
  <conditionalFormatting sqref="B11:B22">
    <cfRule type="expression" dxfId="48" priority="4">
      <formula>AND(LEFT(M11,6)&lt;&gt;"mezera",M11&lt;&gt;"")</formula>
    </cfRule>
  </conditionalFormatting>
  <conditionalFormatting sqref="A11:A22">
    <cfRule type="expression" dxfId="47" priority="2">
      <formula>AND(M11&lt;&gt;"",M11&lt;&gt;"mezeraKL")</formula>
    </cfRule>
  </conditionalFormatting>
  <conditionalFormatting sqref="F11:F22">
    <cfRule type="cellIs" dxfId="46" priority="1" operator="lessThan">
      <formula>0.6</formula>
    </cfRule>
  </conditionalFormatting>
  <conditionalFormatting sqref="B11:L22">
    <cfRule type="expression" dxfId="45" priority="3">
      <formula>OR($M11="KL",$M11="SumaKL")</formula>
    </cfRule>
    <cfRule type="expression" dxfId="44" priority="5">
      <formula>$M11="SumaNS"</formula>
    </cfRule>
  </conditionalFormatting>
  <conditionalFormatting sqref="A11:L22">
    <cfRule type="expression" dxfId="43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6" bestFit="1" customWidth="1"/>
    <col min="3" max="3" width="11.109375" style="254" hidden="1" customWidth="1"/>
    <col min="4" max="4" width="7.33203125" style="336" bestFit="1" customWidth="1"/>
    <col min="5" max="5" width="7.33203125" style="254" hidden="1" customWidth="1"/>
    <col min="6" max="6" width="11.109375" style="336" bestFit="1" customWidth="1"/>
    <col min="7" max="7" width="5.33203125" style="339" customWidth="1"/>
    <col min="8" max="8" width="7.33203125" style="336" bestFit="1" customWidth="1"/>
    <col min="9" max="9" width="5.33203125" style="339" customWidth="1"/>
    <col min="10" max="10" width="11.109375" style="336" customWidth="1"/>
    <col min="11" max="11" width="5.33203125" style="339" customWidth="1"/>
    <col min="12" max="12" width="7.33203125" style="336" customWidth="1"/>
    <col min="13" max="13" width="5.33203125" style="339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06" t="s">
        <v>191</v>
      </c>
      <c r="B1" s="506"/>
      <c r="C1" s="506"/>
      <c r="D1" s="506"/>
      <c r="E1" s="506"/>
      <c r="F1" s="506"/>
      <c r="G1" s="506"/>
      <c r="H1" s="506"/>
      <c r="I1" s="506"/>
      <c r="J1" s="469"/>
      <c r="K1" s="469"/>
      <c r="L1" s="469"/>
      <c r="M1" s="469"/>
    </row>
    <row r="2" spans="1:13" ht="14.4" customHeight="1" thickBot="1" x14ac:dyDescent="0.35">
      <c r="A2" s="382" t="s">
        <v>307</v>
      </c>
      <c r="B2" s="343"/>
      <c r="C2" s="335"/>
      <c r="D2" s="343"/>
      <c r="E2" s="335"/>
      <c r="F2" s="343"/>
      <c r="G2" s="344"/>
      <c r="H2" s="343"/>
      <c r="I2" s="344"/>
    </row>
    <row r="3" spans="1:13" ht="14.4" customHeight="1" thickBot="1" x14ac:dyDescent="0.35">
      <c r="A3" s="269"/>
      <c r="B3" s="523" t="s">
        <v>15</v>
      </c>
      <c r="C3" s="525"/>
      <c r="D3" s="522"/>
      <c r="E3" s="268"/>
      <c r="F3" s="522" t="s">
        <v>16</v>
      </c>
      <c r="G3" s="522"/>
      <c r="H3" s="522"/>
      <c r="I3" s="522"/>
      <c r="J3" s="522" t="s">
        <v>190</v>
      </c>
      <c r="K3" s="522"/>
      <c r="L3" s="522"/>
      <c r="M3" s="524"/>
    </row>
    <row r="4" spans="1:13" ht="14.4" customHeight="1" thickBot="1" x14ac:dyDescent="0.35">
      <c r="A4" s="688" t="s">
        <v>167</v>
      </c>
      <c r="B4" s="689" t="s">
        <v>19</v>
      </c>
      <c r="C4" s="715"/>
      <c r="D4" s="689" t="s">
        <v>20</v>
      </c>
      <c r="E4" s="715"/>
      <c r="F4" s="689" t="s">
        <v>19</v>
      </c>
      <c r="G4" s="692" t="s">
        <v>2</v>
      </c>
      <c r="H4" s="689" t="s">
        <v>20</v>
      </c>
      <c r="I4" s="692" t="s">
        <v>2</v>
      </c>
      <c r="J4" s="689" t="s">
        <v>19</v>
      </c>
      <c r="K4" s="692" t="s">
        <v>2</v>
      </c>
      <c r="L4" s="689" t="s">
        <v>20</v>
      </c>
      <c r="M4" s="693" t="s">
        <v>2</v>
      </c>
    </row>
    <row r="5" spans="1:13" ht="14.4" customHeight="1" x14ac:dyDescent="0.3">
      <c r="A5" s="712" t="s">
        <v>2645</v>
      </c>
      <c r="B5" s="703">
        <v>42975.06</v>
      </c>
      <c r="C5" s="648">
        <v>1</v>
      </c>
      <c r="D5" s="716">
        <v>122</v>
      </c>
      <c r="E5" s="719" t="s">
        <v>2645</v>
      </c>
      <c r="F5" s="703">
        <v>10447.199999999997</v>
      </c>
      <c r="G5" s="670">
        <v>0.24309913703436359</v>
      </c>
      <c r="H5" s="651">
        <v>49</v>
      </c>
      <c r="I5" s="694">
        <v>0.40163934426229508</v>
      </c>
      <c r="J5" s="722">
        <v>32527.86</v>
      </c>
      <c r="K5" s="670">
        <v>0.75690086296563641</v>
      </c>
      <c r="L5" s="651">
        <v>73</v>
      </c>
      <c r="M5" s="694">
        <v>0.59836065573770492</v>
      </c>
    </row>
    <row r="6" spans="1:13" ht="14.4" customHeight="1" x14ac:dyDescent="0.3">
      <c r="A6" s="713" t="s">
        <v>2646</v>
      </c>
      <c r="B6" s="704">
        <v>397.25</v>
      </c>
      <c r="C6" s="654">
        <v>1</v>
      </c>
      <c r="D6" s="717">
        <v>2</v>
      </c>
      <c r="E6" s="720" t="s">
        <v>2646</v>
      </c>
      <c r="F6" s="704"/>
      <c r="G6" s="678">
        <v>0</v>
      </c>
      <c r="H6" s="657"/>
      <c r="I6" s="695">
        <v>0</v>
      </c>
      <c r="J6" s="723">
        <v>397.25</v>
      </c>
      <c r="K6" s="678">
        <v>1</v>
      </c>
      <c r="L6" s="657">
        <v>2</v>
      </c>
      <c r="M6" s="695">
        <v>1</v>
      </c>
    </row>
    <row r="7" spans="1:13" ht="14.4" customHeight="1" x14ac:dyDescent="0.3">
      <c r="A7" s="713" t="s">
        <v>2647</v>
      </c>
      <c r="B7" s="704">
        <v>16410.82</v>
      </c>
      <c r="C7" s="654">
        <v>1</v>
      </c>
      <c r="D7" s="717">
        <v>66</v>
      </c>
      <c r="E7" s="720" t="s">
        <v>2647</v>
      </c>
      <c r="F7" s="704">
        <v>825.48000000000013</v>
      </c>
      <c r="G7" s="678">
        <v>5.0300959976405817E-2</v>
      </c>
      <c r="H7" s="657">
        <v>7</v>
      </c>
      <c r="I7" s="695">
        <v>0.10606060606060606</v>
      </c>
      <c r="J7" s="723">
        <v>15585.34</v>
      </c>
      <c r="K7" s="678">
        <v>0.94969904002359418</v>
      </c>
      <c r="L7" s="657">
        <v>59</v>
      </c>
      <c r="M7" s="695">
        <v>0.89393939393939392</v>
      </c>
    </row>
    <row r="8" spans="1:13" ht="14.4" customHeight="1" x14ac:dyDescent="0.3">
      <c r="A8" s="713" t="s">
        <v>2648</v>
      </c>
      <c r="B8" s="704">
        <v>16704.690000000002</v>
      </c>
      <c r="C8" s="654">
        <v>1</v>
      </c>
      <c r="D8" s="717">
        <v>84</v>
      </c>
      <c r="E8" s="720" t="s">
        <v>2648</v>
      </c>
      <c r="F8" s="704">
        <v>4917.1100000000006</v>
      </c>
      <c r="G8" s="678">
        <v>0.29435505836983505</v>
      </c>
      <c r="H8" s="657">
        <v>23</v>
      </c>
      <c r="I8" s="695">
        <v>0.27380952380952384</v>
      </c>
      <c r="J8" s="723">
        <v>11787.580000000002</v>
      </c>
      <c r="K8" s="678">
        <v>0.705644941630165</v>
      </c>
      <c r="L8" s="657">
        <v>61</v>
      </c>
      <c r="M8" s="695">
        <v>0.72619047619047616</v>
      </c>
    </row>
    <row r="9" spans="1:13" ht="14.4" customHeight="1" x14ac:dyDescent="0.3">
      <c r="A9" s="713" t="s">
        <v>2649</v>
      </c>
      <c r="B9" s="704">
        <v>21325.719999999998</v>
      </c>
      <c r="C9" s="654">
        <v>1</v>
      </c>
      <c r="D9" s="717">
        <v>71</v>
      </c>
      <c r="E9" s="720" t="s">
        <v>2649</v>
      </c>
      <c r="F9" s="704">
        <v>9499.34</v>
      </c>
      <c r="G9" s="678">
        <v>0.44544052908881865</v>
      </c>
      <c r="H9" s="657">
        <v>17</v>
      </c>
      <c r="I9" s="695">
        <v>0.23943661971830985</v>
      </c>
      <c r="J9" s="723">
        <v>11826.379999999997</v>
      </c>
      <c r="K9" s="678">
        <v>0.55455947091118141</v>
      </c>
      <c r="L9" s="657">
        <v>54</v>
      </c>
      <c r="M9" s="695">
        <v>0.76056338028169013</v>
      </c>
    </row>
    <row r="10" spans="1:13" ht="14.4" customHeight="1" x14ac:dyDescent="0.3">
      <c r="A10" s="713" t="s">
        <v>2650</v>
      </c>
      <c r="B10" s="704">
        <v>21899.53</v>
      </c>
      <c r="C10" s="654">
        <v>1</v>
      </c>
      <c r="D10" s="717">
        <v>93</v>
      </c>
      <c r="E10" s="720" t="s">
        <v>2650</v>
      </c>
      <c r="F10" s="704">
        <v>6441.2199999999993</v>
      </c>
      <c r="G10" s="678">
        <v>0.2941259469952095</v>
      </c>
      <c r="H10" s="657">
        <v>35</v>
      </c>
      <c r="I10" s="695">
        <v>0.37634408602150538</v>
      </c>
      <c r="J10" s="723">
        <v>15458.31</v>
      </c>
      <c r="K10" s="678">
        <v>0.70587405300479056</v>
      </c>
      <c r="L10" s="657">
        <v>58</v>
      </c>
      <c r="M10" s="695">
        <v>0.62365591397849462</v>
      </c>
    </row>
    <row r="11" spans="1:13" ht="14.4" customHeight="1" x14ac:dyDescent="0.3">
      <c r="A11" s="713" t="s">
        <v>2651</v>
      </c>
      <c r="B11" s="704">
        <v>22525.679999999993</v>
      </c>
      <c r="C11" s="654">
        <v>1</v>
      </c>
      <c r="D11" s="717">
        <v>81</v>
      </c>
      <c r="E11" s="720" t="s">
        <v>2651</v>
      </c>
      <c r="F11" s="704">
        <v>10061.929999999998</v>
      </c>
      <c r="G11" s="678">
        <v>0.44668707004627617</v>
      </c>
      <c r="H11" s="657">
        <v>39</v>
      </c>
      <c r="I11" s="695">
        <v>0.48148148148148145</v>
      </c>
      <c r="J11" s="723">
        <v>12463.749999999995</v>
      </c>
      <c r="K11" s="678">
        <v>0.55331292995372383</v>
      </c>
      <c r="L11" s="657">
        <v>42</v>
      </c>
      <c r="M11" s="695">
        <v>0.51851851851851849</v>
      </c>
    </row>
    <row r="12" spans="1:13" ht="14.4" customHeight="1" x14ac:dyDescent="0.3">
      <c r="A12" s="713" t="s">
        <v>2652</v>
      </c>
      <c r="B12" s="704">
        <v>7149.380000000001</v>
      </c>
      <c r="C12" s="654">
        <v>1</v>
      </c>
      <c r="D12" s="717">
        <v>31</v>
      </c>
      <c r="E12" s="720" t="s">
        <v>2652</v>
      </c>
      <c r="F12" s="704">
        <v>5203.4400000000005</v>
      </c>
      <c r="G12" s="678">
        <v>0.72781695755436138</v>
      </c>
      <c r="H12" s="657">
        <v>15</v>
      </c>
      <c r="I12" s="695">
        <v>0.4838709677419355</v>
      </c>
      <c r="J12" s="723">
        <v>1945.94</v>
      </c>
      <c r="K12" s="678">
        <v>0.27218304244563862</v>
      </c>
      <c r="L12" s="657">
        <v>16</v>
      </c>
      <c r="M12" s="695">
        <v>0.5161290322580645</v>
      </c>
    </row>
    <row r="13" spans="1:13" ht="14.4" customHeight="1" x14ac:dyDescent="0.3">
      <c r="A13" s="713" t="s">
        <v>2653</v>
      </c>
      <c r="B13" s="704">
        <v>4008.55</v>
      </c>
      <c r="C13" s="654">
        <v>1</v>
      </c>
      <c r="D13" s="717">
        <v>8</v>
      </c>
      <c r="E13" s="720" t="s">
        <v>2653</v>
      </c>
      <c r="F13" s="704"/>
      <c r="G13" s="678">
        <v>0</v>
      </c>
      <c r="H13" s="657"/>
      <c r="I13" s="695">
        <v>0</v>
      </c>
      <c r="J13" s="723">
        <v>4008.55</v>
      </c>
      <c r="K13" s="678">
        <v>1</v>
      </c>
      <c r="L13" s="657">
        <v>8</v>
      </c>
      <c r="M13" s="695">
        <v>1</v>
      </c>
    </row>
    <row r="14" spans="1:13" ht="14.4" customHeight="1" thickBot="1" x14ac:dyDescent="0.35">
      <c r="A14" s="714" t="s">
        <v>2654</v>
      </c>
      <c r="B14" s="705">
        <v>1192.8100000000002</v>
      </c>
      <c r="C14" s="660">
        <v>1</v>
      </c>
      <c r="D14" s="718">
        <v>14</v>
      </c>
      <c r="E14" s="721" t="s">
        <v>2654</v>
      </c>
      <c r="F14" s="705">
        <v>377.3</v>
      </c>
      <c r="G14" s="671">
        <v>0.31631190214703092</v>
      </c>
      <c r="H14" s="663">
        <v>3</v>
      </c>
      <c r="I14" s="696">
        <v>0.21428571428571427</v>
      </c>
      <c r="J14" s="724">
        <v>815.5100000000001</v>
      </c>
      <c r="K14" s="671">
        <v>0.68368809785296902</v>
      </c>
      <c r="L14" s="663">
        <v>11</v>
      </c>
      <c r="M14" s="696">
        <v>0.7857142857142857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7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7" customWidth="1"/>
    <col min="5" max="5" width="13.5546875" style="337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8" customWidth="1"/>
    <col min="13" max="13" width="11.109375" style="338" customWidth="1"/>
    <col min="14" max="14" width="7.77734375" style="254" customWidth="1"/>
    <col min="15" max="15" width="7.77734375" style="348" customWidth="1"/>
    <col min="16" max="16" width="11.109375" style="338" customWidth="1"/>
    <col min="17" max="17" width="5.44140625" style="339" bestFit="1" customWidth="1"/>
    <col min="18" max="18" width="7.77734375" style="254" customWidth="1"/>
    <col min="19" max="19" width="5.44140625" style="339" bestFit="1" customWidth="1"/>
    <col min="20" max="20" width="7.77734375" style="348" customWidth="1"/>
    <col min="21" max="21" width="5.44140625" style="339" bestFit="1" customWidth="1"/>
    <col min="22" max="16384" width="8.88671875" style="254"/>
  </cols>
  <sheetData>
    <row r="1" spans="1:21" ht="18.600000000000001" customHeight="1" thickBot="1" x14ac:dyDescent="0.4">
      <c r="A1" s="497" t="s">
        <v>3440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</row>
    <row r="2" spans="1:21" ht="14.4" customHeight="1" thickBot="1" x14ac:dyDescent="0.35">
      <c r="A2" s="382" t="s">
        <v>307</v>
      </c>
      <c r="B2" s="345"/>
      <c r="C2" s="335"/>
      <c r="D2" s="335"/>
      <c r="E2" s="346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ht="14.4" customHeight="1" thickBot="1" x14ac:dyDescent="0.35">
      <c r="A3" s="529"/>
      <c r="B3" s="530"/>
      <c r="C3" s="530"/>
      <c r="D3" s="530"/>
      <c r="E3" s="530"/>
      <c r="F3" s="530"/>
      <c r="G3" s="530"/>
      <c r="H3" s="530"/>
      <c r="I3" s="530"/>
      <c r="J3" s="530"/>
      <c r="K3" s="531" t="s">
        <v>159</v>
      </c>
      <c r="L3" s="532"/>
      <c r="M3" s="70">
        <f>SUBTOTAL(9,M7:M1048576)</f>
        <v>154589.4899999999</v>
      </c>
      <c r="N3" s="70">
        <f>SUBTOTAL(9,N7:N1048576)</f>
        <v>1319</v>
      </c>
      <c r="O3" s="70">
        <f>SUBTOTAL(9,O7:O1048576)</f>
        <v>572</v>
      </c>
      <c r="P3" s="70">
        <f>SUBTOTAL(9,P7:P1048576)</f>
        <v>47773.020000000011</v>
      </c>
      <c r="Q3" s="71">
        <f>IF(M3=0,0,P3/M3)</f>
        <v>0.30903148719877427</v>
      </c>
      <c r="R3" s="70">
        <f>SUBTOTAL(9,R7:R1048576)</f>
        <v>425</v>
      </c>
      <c r="S3" s="71">
        <f>IF(N3=0,0,R3/N3)</f>
        <v>0.32221379833206976</v>
      </c>
      <c r="T3" s="70">
        <f>SUBTOTAL(9,T7:T1048576)</f>
        <v>188</v>
      </c>
      <c r="U3" s="72">
        <f>IF(O3=0,0,T3/O3)</f>
        <v>0.32867132867132864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33" t="s">
        <v>15</v>
      </c>
      <c r="N4" s="534"/>
      <c r="O4" s="534"/>
      <c r="P4" s="535" t="s">
        <v>21</v>
      </c>
      <c r="Q4" s="534"/>
      <c r="R4" s="534"/>
      <c r="S4" s="534"/>
      <c r="T4" s="534"/>
      <c r="U4" s="53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26" t="s">
        <v>22</v>
      </c>
      <c r="Q5" s="527"/>
      <c r="R5" s="526" t="s">
        <v>13</v>
      </c>
      <c r="S5" s="527"/>
      <c r="T5" s="526" t="s">
        <v>20</v>
      </c>
      <c r="U5" s="528"/>
    </row>
    <row r="6" spans="1:21" s="337" customFormat="1" ht="14.4" customHeight="1" thickBot="1" x14ac:dyDescent="0.35">
      <c r="A6" s="725" t="s">
        <v>23</v>
      </c>
      <c r="B6" s="726" t="s">
        <v>5</v>
      </c>
      <c r="C6" s="725" t="s">
        <v>24</v>
      </c>
      <c r="D6" s="726" t="s">
        <v>6</v>
      </c>
      <c r="E6" s="726" t="s">
        <v>193</v>
      </c>
      <c r="F6" s="726" t="s">
        <v>25</v>
      </c>
      <c r="G6" s="726" t="s">
        <v>26</v>
      </c>
      <c r="H6" s="726" t="s">
        <v>8</v>
      </c>
      <c r="I6" s="726" t="s">
        <v>10</v>
      </c>
      <c r="J6" s="726" t="s">
        <v>11</v>
      </c>
      <c r="K6" s="726" t="s">
        <v>12</v>
      </c>
      <c r="L6" s="726" t="s">
        <v>27</v>
      </c>
      <c r="M6" s="727" t="s">
        <v>14</v>
      </c>
      <c r="N6" s="728" t="s">
        <v>28</v>
      </c>
      <c r="O6" s="728" t="s">
        <v>28</v>
      </c>
      <c r="P6" s="728" t="s">
        <v>14</v>
      </c>
      <c r="Q6" s="728" t="s">
        <v>2</v>
      </c>
      <c r="R6" s="728" t="s">
        <v>28</v>
      </c>
      <c r="S6" s="728" t="s">
        <v>2</v>
      </c>
      <c r="T6" s="728" t="s">
        <v>28</v>
      </c>
      <c r="U6" s="729" t="s">
        <v>2</v>
      </c>
    </row>
    <row r="7" spans="1:21" ht="14.4" customHeight="1" x14ac:dyDescent="0.3">
      <c r="A7" s="730">
        <v>30</v>
      </c>
      <c r="B7" s="731" t="s">
        <v>505</v>
      </c>
      <c r="C7" s="731" t="s">
        <v>2638</v>
      </c>
      <c r="D7" s="732" t="s">
        <v>3438</v>
      </c>
      <c r="E7" s="733" t="s">
        <v>2646</v>
      </c>
      <c r="F7" s="731" t="s">
        <v>2635</v>
      </c>
      <c r="G7" s="731" t="s">
        <v>2655</v>
      </c>
      <c r="H7" s="731" t="s">
        <v>506</v>
      </c>
      <c r="I7" s="731" t="s">
        <v>2656</v>
      </c>
      <c r="J7" s="731" t="s">
        <v>2657</v>
      </c>
      <c r="K7" s="731" t="s">
        <v>2658</v>
      </c>
      <c r="L7" s="734">
        <v>0</v>
      </c>
      <c r="M7" s="734">
        <v>0</v>
      </c>
      <c r="N7" s="731">
        <v>1</v>
      </c>
      <c r="O7" s="735">
        <v>0.5</v>
      </c>
      <c r="P7" s="734"/>
      <c r="Q7" s="736"/>
      <c r="R7" s="731"/>
      <c r="S7" s="736">
        <v>0</v>
      </c>
      <c r="T7" s="735"/>
      <c r="U7" s="235">
        <v>0</v>
      </c>
    </row>
    <row r="8" spans="1:21" ht="14.4" customHeight="1" x14ac:dyDescent="0.3">
      <c r="A8" s="737">
        <v>30</v>
      </c>
      <c r="B8" s="739" t="s">
        <v>505</v>
      </c>
      <c r="C8" s="739" t="s">
        <v>2638</v>
      </c>
      <c r="D8" s="740" t="s">
        <v>3438</v>
      </c>
      <c r="E8" s="741" t="s">
        <v>2646</v>
      </c>
      <c r="F8" s="739" t="s">
        <v>2635</v>
      </c>
      <c r="G8" s="739" t="s">
        <v>2659</v>
      </c>
      <c r="H8" s="739" t="s">
        <v>1720</v>
      </c>
      <c r="I8" s="739" t="s">
        <v>2071</v>
      </c>
      <c r="J8" s="739" t="s">
        <v>2046</v>
      </c>
      <c r="K8" s="739" t="s">
        <v>2072</v>
      </c>
      <c r="L8" s="742">
        <v>186.87</v>
      </c>
      <c r="M8" s="742">
        <v>186.87</v>
      </c>
      <c r="N8" s="739">
        <v>1</v>
      </c>
      <c r="O8" s="743">
        <v>1</v>
      </c>
      <c r="P8" s="742"/>
      <c r="Q8" s="744">
        <v>0</v>
      </c>
      <c r="R8" s="739"/>
      <c r="S8" s="744">
        <v>0</v>
      </c>
      <c r="T8" s="743"/>
      <c r="U8" s="738">
        <v>0</v>
      </c>
    </row>
    <row r="9" spans="1:21" ht="14.4" customHeight="1" x14ac:dyDescent="0.3">
      <c r="A9" s="737">
        <v>30</v>
      </c>
      <c r="B9" s="739" t="s">
        <v>505</v>
      </c>
      <c r="C9" s="739" t="s">
        <v>2638</v>
      </c>
      <c r="D9" s="740" t="s">
        <v>3438</v>
      </c>
      <c r="E9" s="741" t="s">
        <v>2646</v>
      </c>
      <c r="F9" s="739" t="s">
        <v>2635</v>
      </c>
      <c r="G9" s="739" t="s">
        <v>2660</v>
      </c>
      <c r="H9" s="739" t="s">
        <v>506</v>
      </c>
      <c r="I9" s="739" t="s">
        <v>751</v>
      </c>
      <c r="J9" s="739" t="s">
        <v>675</v>
      </c>
      <c r="K9" s="739" t="s">
        <v>2661</v>
      </c>
      <c r="L9" s="742">
        <v>210.38</v>
      </c>
      <c r="M9" s="742">
        <v>210.38</v>
      </c>
      <c r="N9" s="739">
        <v>1</v>
      </c>
      <c r="O9" s="743">
        <v>0.5</v>
      </c>
      <c r="P9" s="742"/>
      <c r="Q9" s="744">
        <v>0</v>
      </c>
      <c r="R9" s="739"/>
      <c r="S9" s="744">
        <v>0</v>
      </c>
      <c r="T9" s="743"/>
      <c r="U9" s="738">
        <v>0</v>
      </c>
    </row>
    <row r="10" spans="1:21" ht="14.4" customHeight="1" x14ac:dyDescent="0.3">
      <c r="A10" s="737">
        <v>30</v>
      </c>
      <c r="B10" s="739" t="s">
        <v>505</v>
      </c>
      <c r="C10" s="739" t="s">
        <v>2638</v>
      </c>
      <c r="D10" s="740" t="s">
        <v>3438</v>
      </c>
      <c r="E10" s="741" t="s">
        <v>2647</v>
      </c>
      <c r="F10" s="739" t="s">
        <v>2635</v>
      </c>
      <c r="G10" s="739" t="s">
        <v>2662</v>
      </c>
      <c r="H10" s="739" t="s">
        <v>506</v>
      </c>
      <c r="I10" s="739" t="s">
        <v>1022</v>
      </c>
      <c r="J10" s="739" t="s">
        <v>1023</v>
      </c>
      <c r="K10" s="739" t="s">
        <v>1024</v>
      </c>
      <c r="L10" s="742">
        <v>72.55</v>
      </c>
      <c r="M10" s="742">
        <v>72.55</v>
      </c>
      <c r="N10" s="739">
        <v>1</v>
      </c>
      <c r="O10" s="743">
        <v>0.5</v>
      </c>
      <c r="P10" s="742"/>
      <c r="Q10" s="744">
        <v>0</v>
      </c>
      <c r="R10" s="739"/>
      <c r="S10" s="744">
        <v>0</v>
      </c>
      <c r="T10" s="743"/>
      <c r="U10" s="738">
        <v>0</v>
      </c>
    </row>
    <row r="11" spans="1:21" ht="14.4" customHeight="1" x14ac:dyDescent="0.3">
      <c r="A11" s="737">
        <v>30</v>
      </c>
      <c r="B11" s="739" t="s">
        <v>505</v>
      </c>
      <c r="C11" s="739" t="s">
        <v>2638</v>
      </c>
      <c r="D11" s="740" t="s">
        <v>3438</v>
      </c>
      <c r="E11" s="741" t="s">
        <v>2647</v>
      </c>
      <c r="F11" s="739" t="s">
        <v>2635</v>
      </c>
      <c r="G11" s="739" t="s">
        <v>2663</v>
      </c>
      <c r="H11" s="739" t="s">
        <v>1720</v>
      </c>
      <c r="I11" s="739" t="s">
        <v>1842</v>
      </c>
      <c r="J11" s="739" t="s">
        <v>2604</v>
      </c>
      <c r="K11" s="739" t="s">
        <v>2605</v>
      </c>
      <c r="L11" s="742">
        <v>4.7</v>
      </c>
      <c r="M11" s="742">
        <v>4.7</v>
      </c>
      <c r="N11" s="739">
        <v>1</v>
      </c>
      <c r="O11" s="743">
        <v>0.5</v>
      </c>
      <c r="P11" s="742"/>
      <c r="Q11" s="744">
        <v>0</v>
      </c>
      <c r="R11" s="739"/>
      <c r="S11" s="744">
        <v>0</v>
      </c>
      <c r="T11" s="743"/>
      <c r="U11" s="738">
        <v>0</v>
      </c>
    </row>
    <row r="12" spans="1:21" ht="14.4" customHeight="1" x14ac:dyDescent="0.3">
      <c r="A12" s="737">
        <v>30</v>
      </c>
      <c r="B12" s="739" t="s">
        <v>505</v>
      </c>
      <c r="C12" s="739" t="s">
        <v>2638</v>
      </c>
      <c r="D12" s="740" t="s">
        <v>3438</v>
      </c>
      <c r="E12" s="741" t="s">
        <v>2647</v>
      </c>
      <c r="F12" s="739" t="s">
        <v>2635</v>
      </c>
      <c r="G12" s="739" t="s">
        <v>2664</v>
      </c>
      <c r="H12" s="739" t="s">
        <v>506</v>
      </c>
      <c r="I12" s="739" t="s">
        <v>2665</v>
      </c>
      <c r="J12" s="739" t="s">
        <v>2666</v>
      </c>
      <c r="K12" s="739" t="s">
        <v>1734</v>
      </c>
      <c r="L12" s="742">
        <v>0</v>
      </c>
      <c r="M12" s="742">
        <v>0</v>
      </c>
      <c r="N12" s="739">
        <v>1</v>
      </c>
      <c r="O12" s="743">
        <v>0.5</v>
      </c>
      <c r="P12" s="742"/>
      <c r="Q12" s="744"/>
      <c r="R12" s="739"/>
      <c r="S12" s="744">
        <v>0</v>
      </c>
      <c r="T12" s="743"/>
      <c r="U12" s="738">
        <v>0</v>
      </c>
    </row>
    <row r="13" spans="1:21" ht="14.4" customHeight="1" x14ac:dyDescent="0.3">
      <c r="A13" s="737">
        <v>30</v>
      </c>
      <c r="B13" s="739" t="s">
        <v>505</v>
      </c>
      <c r="C13" s="739" t="s">
        <v>2638</v>
      </c>
      <c r="D13" s="740" t="s">
        <v>3438</v>
      </c>
      <c r="E13" s="741" t="s">
        <v>2647</v>
      </c>
      <c r="F13" s="739" t="s">
        <v>2635</v>
      </c>
      <c r="G13" s="739" t="s">
        <v>2664</v>
      </c>
      <c r="H13" s="739" t="s">
        <v>506</v>
      </c>
      <c r="I13" s="739" t="s">
        <v>2667</v>
      </c>
      <c r="J13" s="739" t="s">
        <v>1042</v>
      </c>
      <c r="K13" s="739" t="s">
        <v>2668</v>
      </c>
      <c r="L13" s="742">
        <v>0</v>
      </c>
      <c r="M13" s="742">
        <v>0</v>
      </c>
      <c r="N13" s="739">
        <v>1</v>
      </c>
      <c r="O13" s="743">
        <v>1</v>
      </c>
      <c r="P13" s="742"/>
      <c r="Q13" s="744"/>
      <c r="R13" s="739"/>
      <c r="S13" s="744">
        <v>0</v>
      </c>
      <c r="T13" s="743"/>
      <c r="U13" s="738">
        <v>0</v>
      </c>
    </row>
    <row r="14" spans="1:21" ht="14.4" customHeight="1" x14ac:dyDescent="0.3">
      <c r="A14" s="737">
        <v>30</v>
      </c>
      <c r="B14" s="739" t="s">
        <v>505</v>
      </c>
      <c r="C14" s="739" t="s">
        <v>2638</v>
      </c>
      <c r="D14" s="740" t="s">
        <v>3438</v>
      </c>
      <c r="E14" s="741" t="s">
        <v>2647</v>
      </c>
      <c r="F14" s="739" t="s">
        <v>2635</v>
      </c>
      <c r="G14" s="739" t="s">
        <v>2669</v>
      </c>
      <c r="H14" s="739" t="s">
        <v>1720</v>
      </c>
      <c r="I14" s="739" t="s">
        <v>2068</v>
      </c>
      <c r="J14" s="739" t="s">
        <v>2069</v>
      </c>
      <c r="K14" s="739" t="s">
        <v>2545</v>
      </c>
      <c r="L14" s="742">
        <v>225.06</v>
      </c>
      <c r="M14" s="742">
        <v>225.06</v>
      </c>
      <c r="N14" s="739">
        <v>1</v>
      </c>
      <c r="O14" s="743">
        <v>1</v>
      </c>
      <c r="P14" s="742"/>
      <c r="Q14" s="744">
        <v>0</v>
      </c>
      <c r="R14" s="739"/>
      <c r="S14" s="744">
        <v>0</v>
      </c>
      <c r="T14" s="743"/>
      <c r="U14" s="738">
        <v>0</v>
      </c>
    </row>
    <row r="15" spans="1:21" ht="14.4" customHeight="1" x14ac:dyDescent="0.3">
      <c r="A15" s="737">
        <v>30</v>
      </c>
      <c r="B15" s="739" t="s">
        <v>505</v>
      </c>
      <c r="C15" s="739" t="s">
        <v>2638</v>
      </c>
      <c r="D15" s="740" t="s">
        <v>3438</v>
      </c>
      <c r="E15" s="741" t="s">
        <v>2647</v>
      </c>
      <c r="F15" s="739" t="s">
        <v>2635</v>
      </c>
      <c r="G15" s="739" t="s">
        <v>2670</v>
      </c>
      <c r="H15" s="739" t="s">
        <v>1720</v>
      </c>
      <c r="I15" s="739" t="s">
        <v>1849</v>
      </c>
      <c r="J15" s="739" t="s">
        <v>2527</v>
      </c>
      <c r="K15" s="739" t="s">
        <v>869</v>
      </c>
      <c r="L15" s="742">
        <v>58.86</v>
      </c>
      <c r="M15" s="742">
        <v>117.72</v>
      </c>
      <c r="N15" s="739">
        <v>2</v>
      </c>
      <c r="O15" s="743">
        <v>1</v>
      </c>
      <c r="P15" s="742"/>
      <c r="Q15" s="744">
        <v>0</v>
      </c>
      <c r="R15" s="739"/>
      <c r="S15" s="744">
        <v>0</v>
      </c>
      <c r="T15" s="743"/>
      <c r="U15" s="738">
        <v>0</v>
      </c>
    </row>
    <row r="16" spans="1:21" ht="14.4" customHeight="1" x14ac:dyDescent="0.3">
      <c r="A16" s="737">
        <v>30</v>
      </c>
      <c r="B16" s="739" t="s">
        <v>505</v>
      </c>
      <c r="C16" s="739" t="s">
        <v>2638</v>
      </c>
      <c r="D16" s="740" t="s">
        <v>3438</v>
      </c>
      <c r="E16" s="741" t="s">
        <v>2647</v>
      </c>
      <c r="F16" s="739" t="s">
        <v>2635</v>
      </c>
      <c r="G16" s="739" t="s">
        <v>2671</v>
      </c>
      <c r="H16" s="739" t="s">
        <v>1720</v>
      </c>
      <c r="I16" s="739" t="s">
        <v>1988</v>
      </c>
      <c r="J16" s="739" t="s">
        <v>1989</v>
      </c>
      <c r="K16" s="739" t="s">
        <v>2618</v>
      </c>
      <c r="L16" s="742">
        <v>86.5</v>
      </c>
      <c r="M16" s="742">
        <v>86.5</v>
      </c>
      <c r="N16" s="739">
        <v>1</v>
      </c>
      <c r="O16" s="743">
        <v>0.5</v>
      </c>
      <c r="P16" s="742"/>
      <c r="Q16" s="744">
        <v>0</v>
      </c>
      <c r="R16" s="739"/>
      <c r="S16" s="744">
        <v>0</v>
      </c>
      <c r="T16" s="743"/>
      <c r="U16" s="738">
        <v>0</v>
      </c>
    </row>
    <row r="17" spans="1:21" ht="14.4" customHeight="1" x14ac:dyDescent="0.3">
      <c r="A17" s="737">
        <v>30</v>
      </c>
      <c r="B17" s="739" t="s">
        <v>505</v>
      </c>
      <c r="C17" s="739" t="s">
        <v>2638</v>
      </c>
      <c r="D17" s="740" t="s">
        <v>3438</v>
      </c>
      <c r="E17" s="741" t="s">
        <v>2647</v>
      </c>
      <c r="F17" s="739" t="s">
        <v>2635</v>
      </c>
      <c r="G17" s="739" t="s">
        <v>2672</v>
      </c>
      <c r="H17" s="739" t="s">
        <v>1720</v>
      </c>
      <c r="I17" s="739" t="s">
        <v>2673</v>
      </c>
      <c r="J17" s="739" t="s">
        <v>1779</v>
      </c>
      <c r="K17" s="739" t="s">
        <v>1522</v>
      </c>
      <c r="L17" s="742">
        <v>65.540000000000006</v>
      </c>
      <c r="M17" s="742">
        <v>65.540000000000006</v>
      </c>
      <c r="N17" s="739">
        <v>1</v>
      </c>
      <c r="O17" s="743">
        <v>0.5</v>
      </c>
      <c r="P17" s="742"/>
      <c r="Q17" s="744">
        <v>0</v>
      </c>
      <c r="R17" s="739"/>
      <c r="S17" s="744">
        <v>0</v>
      </c>
      <c r="T17" s="743"/>
      <c r="U17" s="738">
        <v>0</v>
      </c>
    </row>
    <row r="18" spans="1:21" ht="14.4" customHeight="1" x14ac:dyDescent="0.3">
      <c r="A18" s="737">
        <v>30</v>
      </c>
      <c r="B18" s="739" t="s">
        <v>505</v>
      </c>
      <c r="C18" s="739" t="s">
        <v>2638</v>
      </c>
      <c r="D18" s="740" t="s">
        <v>3438</v>
      </c>
      <c r="E18" s="741" t="s">
        <v>2647</v>
      </c>
      <c r="F18" s="739" t="s">
        <v>2635</v>
      </c>
      <c r="G18" s="739" t="s">
        <v>2674</v>
      </c>
      <c r="H18" s="739" t="s">
        <v>1720</v>
      </c>
      <c r="I18" s="739" t="s">
        <v>1772</v>
      </c>
      <c r="J18" s="739" t="s">
        <v>1773</v>
      </c>
      <c r="K18" s="739" t="s">
        <v>1304</v>
      </c>
      <c r="L18" s="742">
        <v>35.11</v>
      </c>
      <c r="M18" s="742">
        <v>105.33</v>
      </c>
      <c r="N18" s="739">
        <v>3</v>
      </c>
      <c r="O18" s="743">
        <v>1.5</v>
      </c>
      <c r="P18" s="742"/>
      <c r="Q18" s="744">
        <v>0</v>
      </c>
      <c r="R18" s="739"/>
      <c r="S18" s="744">
        <v>0</v>
      </c>
      <c r="T18" s="743"/>
      <c r="U18" s="738">
        <v>0</v>
      </c>
    </row>
    <row r="19" spans="1:21" ht="14.4" customHeight="1" x14ac:dyDescent="0.3">
      <c r="A19" s="737">
        <v>30</v>
      </c>
      <c r="B19" s="739" t="s">
        <v>505</v>
      </c>
      <c r="C19" s="739" t="s">
        <v>2638</v>
      </c>
      <c r="D19" s="740" t="s">
        <v>3438</v>
      </c>
      <c r="E19" s="741" t="s">
        <v>2647</v>
      </c>
      <c r="F19" s="739" t="s">
        <v>2635</v>
      </c>
      <c r="G19" s="739" t="s">
        <v>2674</v>
      </c>
      <c r="H19" s="739" t="s">
        <v>1720</v>
      </c>
      <c r="I19" s="739" t="s">
        <v>1775</v>
      </c>
      <c r="J19" s="739" t="s">
        <v>1776</v>
      </c>
      <c r="K19" s="739" t="s">
        <v>869</v>
      </c>
      <c r="L19" s="742">
        <v>70.23</v>
      </c>
      <c r="M19" s="742">
        <v>70.23</v>
      </c>
      <c r="N19" s="739">
        <v>1</v>
      </c>
      <c r="O19" s="743">
        <v>0.5</v>
      </c>
      <c r="P19" s="742"/>
      <c r="Q19" s="744">
        <v>0</v>
      </c>
      <c r="R19" s="739"/>
      <c r="S19" s="744">
        <v>0</v>
      </c>
      <c r="T19" s="743"/>
      <c r="U19" s="738">
        <v>0</v>
      </c>
    </row>
    <row r="20" spans="1:21" ht="14.4" customHeight="1" x14ac:dyDescent="0.3">
      <c r="A20" s="737">
        <v>30</v>
      </c>
      <c r="B20" s="739" t="s">
        <v>505</v>
      </c>
      <c r="C20" s="739" t="s">
        <v>2638</v>
      </c>
      <c r="D20" s="740" t="s">
        <v>3438</v>
      </c>
      <c r="E20" s="741" t="s">
        <v>2647</v>
      </c>
      <c r="F20" s="739" t="s">
        <v>2635</v>
      </c>
      <c r="G20" s="739" t="s">
        <v>2675</v>
      </c>
      <c r="H20" s="739" t="s">
        <v>1720</v>
      </c>
      <c r="I20" s="739" t="s">
        <v>1819</v>
      </c>
      <c r="J20" s="739" t="s">
        <v>1729</v>
      </c>
      <c r="K20" s="739" t="s">
        <v>869</v>
      </c>
      <c r="L20" s="742">
        <v>69.16</v>
      </c>
      <c r="M20" s="742">
        <v>69.16</v>
      </c>
      <c r="N20" s="739">
        <v>1</v>
      </c>
      <c r="O20" s="743">
        <v>1</v>
      </c>
      <c r="P20" s="742"/>
      <c r="Q20" s="744">
        <v>0</v>
      </c>
      <c r="R20" s="739"/>
      <c r="S20" s="744">
        <v>0</v>
      </c>
      <c r="T20" s="743"/>
      <c r="U20" s="738">
        <v>0</v>
      </c>
    </row>
    <row r="21" spans="1:21" ht="14.4" customHeight="1" x14ac:dyDescent="0.3">
      <c r="A21" s="737">
        <v>30</v>
      </c>
      <c r="B21" s="739" t="s">
        <v>505</v>
      </c>
      <c r="C21" s="739" t="s">
        <v>2638</v>
      </c>
      <c r="D21" s="740" t="s">
        <v>3438</v>
      </c>
      <c r="E21" s="741" t="s">
        <v>2647</v>
      </c>
      <c r="F21" s="739" t="s">
        <v>2635</v>
      </c>
      <c r="G21" s="739" t="s">
        <v>2676</v>
      </c>
      <c r="H21" s="739" t="s">
        <v>506</v>
      </c>
      <c r="I21" s="739" t="s">
        <v>2308</v>
      </c>
      <c r="J21" s="739" t="s">
        <v>2309</v>
      </c>
      <c r="K21" s="739" t="s">
        <v>2552</v>
      </c>
      <c r="L21" s="742">
        <v>78.33</v>
      </c>
      <c r="M21" s="742">
        <v>78.33</v>
      </c>
      <c r="N21" s="739">
        <v>1</v>
      </c>
      <c r="O21" s="743">
        <v>0.5</v>
      </c>
      <c r="P21" s="742"/>
      <c r="Q21" s="744">
        <v>0</v>
      </c>
      <c r="R21" s="739"/>
      <c r="S21" s="744">
        <v>0</v>
      </c>
      <c r="T21" s="743"/>
      <c r="U21" s="738">
        <v>0</v>
      </c>
    </row>
    <row r="22" spans="1:21" ht="14.4" customHeight="1" x14ac:dyDescent="0.3">
      <c r="A22" s="737">
        <v>30</v>
      </c>
      <c r="B22" s="739" t="s">
        <v>505</v>
      </c>
      <c r="C22" s="739" t="s">
        <v>2638</v>
      </c>
      <c r="D22" s="740" t="s">
        <v>3438</v>
      </c>
      <c r="E22" s="741" t="s">
        <v>2647</v>
      </c>
      <c r="F22" s="739" t="s">
        <v>2635</v>
      </c>
      <c r="G22" s="739" t="s">
        <v>2677</v>
      </c>
      <c r="H22" s="739" t="s">
        <v>506</v>
      </c>
      <c r="I22" s="739" t="s">
        <v>712</v>
      </c>
      <c r="J22" s="739" t="s">
        <v>713</v>
      </c>
      <c r="K22" s="739" t="s">
        <v>2678</v>
      </c>
      <c r="L22" s="742">
        <v>91.11</v>
      </c>
      <c r="M22" s="742">
        <v>182.22</v>
      </c>
      <c r="N22" s="739">
        <v>2</v>
      </c>
      <c r="O22" s="743">
        <v>1</v>
      </c>
      <c r="P22" s="742"/>
      <c r="Q22" s="744">
        <v>0</v>
      </c>
      <c r="R22" s="739"/>
      <c r="S22" s="744">
        <v>0</v>
      </c>
      <c r="T22" s="743"/>
      <c r="U22" s="738">
        <v>0</v>
      </c>
    </row>
    <row r="23" spans="1:21" ht="14.4" customHeight="1" x14ac:dyDescent="0.3">
      <c r="A23" s="737">
        <v>30</v>
      </c>
      <c r="B23" s="739" t="s">
        <v>505</v>
      </c>
      <c r="C23" s="739" t="s">
        <v>2638</v>
      </c>
      <c r="D23" s="740" t="s">
        <v>3438</v>
      </c>
      <c r="E23" s="741" t="s">
        <v>2647</v>
      </c>
      <c r="F23" s="739" t="s">
        <v>2635</v>
      </c>
      <c r="G23" s="739" t="s">
        <v>2677</v>
      </c>
      <c r="H23" s="739" t="s">
        <v>506</v>
      </c>
      <c r="I23" s="739" t="s">
        <v>963</v>
      </c>
      <c r="J23" s="739" t="s">
        <v>713</v>
      </c>
      <c r="K23" s="739" t="s">
        <v>2679</v>
      </c>
      <c r="L23" s="742">
        <v>45.56</v>
      </c>
      <c r="M23" s="742">
        <v>45.56</v>
      </c>
      <c r="N23" s="739">
        <v>1</v>
      </c>
      <c r="O23" s="743">
        <v>0.5</v>
      </c>
      <c r="P23" s="742"/>
      <c r="Q23" s="744">
        <v>0</v>
      </c>
      <c r="R23" s="739"/>
      <c r="S23" s="744">
        <v>0</v>
      </c>
      <c r="T23" s="743"/>
      <c r="U23" s="738">
        <v>0</v>
      </c>
    </row>
    <row r="24" spans="1:21" ht="14.4" customHeight="1" x14ac:dyDescent="0.3">
      <c r="A24" s="737">
        <v>30</v>
      </c>
      <c r="B24" s="739" t="s">
        <v>505</v>
      </c>
      <c r="C24" s="739" t="s">
        <v>2638</v>
      </c>
      <c r="D24" s="740" t="s">
        <v>3438</v>
      </c>
      <c r="E24" s="741" t="s">
        <v>2647</v>
      </c>
      <c r="F24" s="739" t="s">
        <v>2635</v>
      </c>
      <c r="G24" s="739" t="s">
        <v>2680</v>
      </c>
      <c r="H24" s="739" t="s">
        <v>506</v>
      </c>
      <c r="I24" s="739" t="s">
        <v>1255</v>
      </c>
      <c r="J24" s="739" t="s">
        <v>2681</v>
      </c>
      <c r="K24" s="739" t="s">
        <v>2682</v>
      </c>
      <c r="L24" s="742">
        <v>24.68</v>
      </c>
      <c r="M24" s="742">
        <v>24.68</v>
      </c>
      <c r="N24" s="739">
        <v>1</v>
      </c>
      <c r="O24" s="743">
        <v>0.5</v>
      </c>
      <c r="P24" s="742"/>
      <c r="Q24" s="744">
        <v>0</v>
      </c>
      <c r="R24" s="739"/>
      <c r="S24" s="744">
        <v>0</v>
      </c>
      <c r="T24" s="743"/>
      <c r="U24" s="738">
        <v>0</v>
      </c>
    </row>
    <row r="25" spans="1:21" ht="14.4" customHeight="1" x14ac:dyDescent="0.3">
      <c r="A25" s="737">
        <v>30</v>
      </c>
      <c r="B25" s="739" t="s">
        <v>505</v>
      </c>
      <c r="C25" s="739" t="s">
        <v>2638</v>
      </c>
      <c r="D25" s="740" t="s">
        <v>3438</v>
      </c>
      <c r="E25" s="741" t="s">
        <v>2647</v>
      </c>
      <c r="F25" s="739" t="s">
        <v>2635</v>
      </c>
      <c r="G25" s="739" t="s">
        <v>2683</v>
      </c>
      <c r="H25" s="739" t="s">
        <v>506</v>
      </c>
      <c r="I25" s="739" t="s">
        <v>2684</v>
      </c>
      <c r="J25" s="739" t="s">
        <v>2685</v>
      </c>
      <c r="K25" s="739" t="s">
        <v>2686</v>
      </c>
      <c r="L25" s="742">
        <v>0</v>
      </c>
      <c r="M25" s="742">
        <v>0</v>
      </c>
      <c r="N25" s="739">
        <v>1</v>
      </c>
      <c r="O25" s="743">
        <v>0.5</v>
      </c>
      <c r="P25" s="742"/>
      <c r="Q25" s="744"/>
      <c r="R25" s="739"/>
      <c r="S25" s="744">
        <v>0</v>
      </c>
      <c r="T25" s="743"/>
      <c r="U25" s="738">
        <v>0</v>
      </c>
    </row>
    <row r="26" spans="1:21" ht="14.4" customHeight="1" x14ac:dyDescent="0.3">
      <c r="A26" s="737">
        <v>30</v>
      </c>
      <c r="B26" s="739" t="s">
        <v>505</v>
      </c>
      <c r="C26" s="739" t="s">
        <v>2638</v>
      </c>
      <c r="D26" s="740" t="s">
        <v>3438</v>
      </c>
      <c r="E26" s="741" t="s">
        <v>2647</v>
      </c>
      <c r="F26" s="739" t="s">
        <v>2635</v>
      </c>
      <c r="G26" s="739" t="s">
        <v>2687</v>
      </c>
      <c r="H26" s="739" t="s">
        <v>506</v>
      </c>
      <c r="I26" s="739" t="s">
        <v>2688</v>
      </c>
      <c r="J26" s="739" t="s">
        <v>2689</v>
      </c>
      <c r="K26" s="739" t="s">
        <v>2690</v>
      </c>
      <c r="L26" s="742">
        <v>27.75</v>
      </c>
      <c r="M26" s="742">
        <v>27.75</v>
      </c>
      <c r="N26" s="739">
        <v>1</v>
      </c>
      <c r="O26" s="743">
        <v>0.5</v>
      </c>
      <c r="P26" s="742"/>
      <c r="Q26" s="744">
        <v>0</v>
      </c>
      <c r="R26" s="739"/>
      <c r="S26" s="744">
        <v>0</v>
      </c>
      <c r="T26" s="743"/>
      <c r="U26" s="738">
        <v>0</v>
      </c>
    </row>
    <row r="27" spans="1:21" ht="14.4" customHeight="1" x14ac:dyDescent="0.3">
      <c r="A27" s="737">
        <v>30</v>
      </c>
      <c r="B27" s="739" t="s">
        <v>505</v>
      </c>
      <c r="C27" s="739" t="s">
        <v>2638</v>
      </c>
      <c r="D27" s="740" t="s">
        <v>3438</v>
      </c>
      <c r="E27" s="741" t="s">
        <v>2647</v>
      </c>
      <c r="F27" s="739" t="s">
        <v>2635</v>
      </c>
      <c r="G27" s="739" t="s">
        <v>2691</v>
      </c>
      <c r="H27" s="739" t="s">
        <v>506</v>
      </c>
      <c r="I27" s="739" t="s">
        <v>2692</v>
      </c>
      <c r="J27" s="739" t="s">
        <v>2693</v>
      </c>
      <c r="K27" s="739" t="s">
        <v>2694</v>
      </c>
      <c r="L27" s="742">
        <v>45.05</v>
      </c>
      <c r="M27" s="742">
        <v>45.05</v>
      </c>
      <c r="N27" s="739">
        <v>1</v>
      </c>
      <c r="O27" s="743">
        <v>0.5</v>
      </c>
      <c r="P27" s="742"/>
      <c r="Q27" s="744">
        <v>0</v>
      </c>
      <c r="R27" s="739"/>
      <c r="S27" s="744">
        <v>0</v>
      </c>
      <c r="T27" s="743"/>
      <c r="U27" s="738">
        <v>0</v>
      </c>
    </row>
    <row r="28" spans="1:21" ht="14.4" customHeight="1" x14ac:dyDescent="0.3">
      <c r="A28" s="737">
        <v>30</v>
      </c>
      <c r="B28" s="739" t="s">
        <v>505</v>
      </c>
      <c r="C28" s="739" t="s">
        <v>2638</v>
      </c>
      <c r="D28" s="740" t="s">
        <v>3438</v>
      </c>
      <c r="E28" s="741" t="s">
        <v>2647</v>
      </c>
      <c r="F28" s="739" t="s">
        <v>2635</v>
      </c>
      <c r="G28" s="739" t="s">
        <v>2655</v>
      </c>
      <c r="H28" s="739" t="s">
        <v>506</v>
      </c>
      <c r="I28" s="739" t="s">
        <v>2695</v>
      </c>
      <c r="J28" s="739" t="s">
        <v>2696</v>
      </c>
      <c r="K28" s="739" t="s">
        <v>2697</v>
      </c>
      <c r="L28" s="742">
        <v>0</v>
      </c>
      <c r="M28" s="742">
        <v>0</v>
      </c>
      <c r="N28" s="739">
        <v>1</v>
      </c>
      <c r="O28" s="743">
        <v>0.5</v>
      </c>
      <c r="P28" s="742"/>
      <c r="Q28" s="744"/>
      <c r="R28" s="739"/>
      <c r="S28" s="744">
        <v>0</v>
      </c>
      <c r="T28" s="743"/>
      <c r="U28" s="738">
        <v>0</v>
      </c>
    </row>
    <row r="29" spans="1:21" ht="14.4" customHeight="1" x14ac:dyDescent="0.3">
      <c r="A29" s="737">
        <v>30</v>
      </c>
      <c r="B29" s="739" t="s">
        <v>505</v>
      </c>
      <c r="C29" s="739" t="s">
        <v>2638</v>
      </c>
      <c r="D29" s="740" t="s">
        <v>3438</v>
      </c>
      <c r="E29" s="741" t="s">
        <v>2647</v>
      </c>
      <c r="F29" s="739" t="s">
        <v>2635</v>
      </c>
      <c r="G29" s="739" t="s">
        <v>2655</v>
      </c>
      <c r="H29" s="739" t="s">
        <v>506</v>
      </c>
      <c r="I29" s="739" t="s">
        <v>821</v>
      </c>
      <c r="J29" s="739" t="s">
        <v>818</v>
      </c>
      <c r="K29" s="739" t="s">
        <v>2698</v>
      </c>
      <c r="L29" s="742">
        <v>196.56</v>
      </c>
      <c r="M29" s="742">
        <v>196.56</v>
      </c>
      <c r="N29" s="739">
        <v>1</v>
      </c>
      <c r="O29" s="743">
        <v>0.5</v>
      </c>
      <c r="P29" s="742"/>
      <c r="Q29" s="744">
        <v>0</v>
      </c>
      <c r="R29" s="739"/>
      <c r="S29" s="744">
        <v>0</v>
      </c>
      <c r="T29" s="743"/>
      <c r="U29" s="738">
        <v>0</v>
      </c>
    </row>
    <row r="30" spans="1:21" ht="14.4" customHeight="1" x14ac:dyDescent="0.3">
      <c r="A30" s="737">
        <v>30</v>
      </c>
      <c r="B30" s="739" t="s">
        <v>505</v>
      </c>
      <c r="C30" s="739" t="s">
        <v>2638</v>
      </c>
      <c r="D30" s="740" t="s">
        <v>3438</v>
      </c>
      <c r="E30" s="741" t="s">
        <v>2647</v>
      </c>
      <c r="F30" s="739" t="s">
        <v>2635</v>
      </c>
      <c r="G30" s="739" t="s">
        <v>2655</v>
      </c>
      <c r="H30" s="739" t="s">
        <v>506</v>
      </c>
      <c r="I30" s="739" t="s">
        <v>2656</v>
      </c>
      <c r="J30" s="739" t="s">
        <v>2657</v>
      </c>
      <c r="K30" s="739" t="s">
        <v>2658</v>
      </c>
      <c r="L30" s="742">
        <v>0</v>
      </c>
      <c r="M30" s="742">
        <v>0</v>
      </c>
      <c r="N30" s="739">
        <v>2</v>
      </c>
      <c r="O30" s="743">
        <v>1</v>
      </c>
      <c r="P30" s="742"/>
      <c r="Q30" s="744"/>
      <c r="R30" s="739"/>
      <c r="S30" s="744">
        <v>0</v>
      </c>
      <c r="T30" s="743"/>
      <c r="U30" s="738">
        <v>0</v>
      </c>
    </row>
    <row r="31" spans="1:21" ht="14.4" customHeight="1" x14ac:dyDescent="0.3">
      <c r="A31" s="737">
        <v>30</v>
      </c>
      <c r="B31" s="739" t="s">
        <v>505</v>
      </c>
      <c r="C31" s="739" t="s">
        <v>2638</v>
      </c>
      <c r="D31" s="740" t="s">
        <v>3438</v>
      </c>
      <c r="E31" s="741" t="s">
        <v>2647</v>
      </c>
      <c r="F31" s="739" t="s">
        <v>2635</v>
      </c>
      <c r="G31" s="739" t="s">
        <v>2655</v>
      </c>
      <c r="H31" s="739" t="s">
        <v>506</v>
      </c>
      <c r="I31" s="739" t="s">
        <v>966</v>
      </c>
      <c r="J31" s="739" t="s">
        <v>2657</v>
      </c>
      <c r="K31" s="739" t="s">
        <v>2699</v>
      </c>
      <c r="L31" s="742">
        <v>63.7</v>
      </c>
      <c r="M31" s="742">
        <v>63.7</v>
      </c>
      <c r="N31" s="739">
        <v>1</v>
      </c>
      <c r="O31" s="743">
        <v>0.5</v>
      </c>
      <c r="P31" s="742"/>
      <c r="Q31" s="744">
        <v>0</v>
      </c>
      <c r="R31" s="739"/>
      <c r="S31" s="744">
        <v>0</v>
      </c>
      <c r="T31" s="743"/>
      <c r="U31" s="738">
        <v>0</v>
      </c>
    </row>
    <row r="32" spans="1:21" ht="14.4" customHeight="1" x14ac:dyDescent="0.3">
      <c r="A32" s="737">
        <v>30</v>
      </c>
      <c r="B32" s="739" t="s">
        <v>505</v>
      </c>
      <c r="C32" s="739" t="s">
        <v>2638</v>
      </c>
      <c r="D32" s="740" t="s">
        <v>3438</v>
      </c>
      <c r="E32" s="741" t="s">
        <v>2647</v>
      </c>
      <c r="F32" s="739" t="s">
        <v>2635</v>
      </c>
      <c r="G32" s="739" t="s">
        <v>2700</v>
      </c>
      <c r="H32" s="739" t="s">
        <v>1720</v>
      </c>
      <c r="I32" s="739" t="s">
        <v>1888</v>
      </c>
      <c r="J32" s="739" t="s">
        <v>1889</v>
      </c>
      <c r="K32" s="739" t="s">
        <v>565</v>
      </c>
      <c r="L32" s="742">
        <v>30.83</v>
      </c>
      <c r="M32" s="742">
        <v>30.83</v>
      </c>
      <c r="N32" s="739">
        <v>1</v>
      </c>
      <c r="O32" s="743">
        <v>0.5</v>
      </c>
      <c r="P32" s="742">
        <v>30.83</v>
      </c>
      <c r="Q32" s="744">
        <v>1</v>
      </c>
      <c r="R32" s="739">
        <v>1</v>
      </c>
      <c r="S32" s="744">
        <v>1</v>
      </c>
      <c r="T32" s="743">
        <v>0.5</v>
      </c>
      <c r="U32" s="738">
        <v>1</v>
      </c>
    </row>
    <row r="33" spans="1:21" ht="14.4" customHeight="1" x14ac:dyDescent="0.3">
      <c r="A33" s="737">
        <v>30</v>
      </c>
      <c r="B33" s="739" t="s">
        <v>505</v>
      </c>
      <c r="C33" s="739" t="s">
        <v>2638</v>
      </c>
      <c r="D33" s="740" t="s">
        <v>3438</v>
      </c>
      <c r="E33" s="741" t="s">
        <v>2647</v>
      </c>
      <c r="F33" s="739" t="s">
        <v>2635</v>
      </c>
      <c r="G33" s="739" t="s">
        <v>2701</v>
      </c>
      <c r="H33" s="739" t="s">
        <v>506</v>
      </c>
      <c r="I33" s="739" t="s">
        <v>1398</v>
      </c>
      <c r="J33" s="739" t="s">
        <v>2702</v>
      </c>
      <c r="K33" s="739" t="s">
        <v>1396</v>
      </c>
      <c r="L33" s="742">
        <v>0</v>
      </c>
      <c r="M33" s="742">
        <v>0</v>
      </c>
      <c r="N33" s="739">
        <v>1</v>
      </c>
      <c r="O33" s="743">
        <v>0.5</v>
      </c>
      <c r="P33" s="742"/>
      <c r="Q33" s="744"/>
      <c r="R33" s="739"/>
      <c r="S33" s="744">
        <v>0</v>
      </c>
      <c r="T33" s="743"/>
      <c r="U33" s="738">
        <v>0</v>
      </c>
    </row>
    <row r="34" spans="1:21" ht="14.4" customHeight="1" x14ac:dyDescent="0.3">
      <c r="A34" s="737">
        <v>30</v>
      </c>
      <c r="B34" s="739" t="s">
        <v>505</v>
      </c>
      <c r="C34" s="739" t="s">
        <v>2638</v>
      </c>
      <c r="D34" s="740" t="s">
        <v>3438</v>
      </c>
      <c r="E34" s="741" t="s">
        <v>2647</v>
      </c>
      <c r="F34" s="739" t="s">
        <v>2635</v>
      </c>
      <c r="G34" s="739" t="s">
        <v>2703</v>
      </c>
      <c r="H34" s="739" t="s">
        <v>506</v>
      </c>
      <c r="I34" s="739" t="s">
        <v>2704</v>
      </c>
      <c r="J34" s="739" t="s">
        <v>729</v>
      </c>
      <c r="K34" s="739" t="s">
        <v>2705</v>
      </c>
      <c r="L34" s="742">
        <v>0</v>
      </c>
      <c r="M34" s="742">
        <v>0</v>
      </c>
      <c r="N34" s="739">
        <v>1</v>
      </c>
      <c r="O34" s="743">
        <v>0.5</v>
      </c>
      <c r="P34" s="742"/>
      <c r="Q34" s="744"/>
      <c r="R34" s="739"/>
      <c r="S34" s="744">
        <v>0</v>
      </c>
      <c r="T34" s="743"/>
      <c r="U34" s="738">
        <v>0</v>
      </c>
    </row>
    <row r="35" spans="1:21" ht="14.4" customHeight="1" x14ac:dyDescent="0.3">
      <c r="A35" s="737">
        <v>30</v>
      </c>
      <c r="B35" s="739" t="s">
        <v>505</v>
      </c>
      <c r="C35" s="739" t="s">
        <v>2638</v>
      </c>
      <c r="D35" s="740" t="s">
        <v>3438</v>
      </c>
      <c r="E35" s="741" t="s">
        <v>2647</v>
      </c>
      <c r="F35" s="739" t="s">
        <v>2635</v>
      </c>
      <c r="G35" s="739" t="s">
        <v>2706</v>
      </c>
      <c r="H35" s="739" t="s">
        <v>506</v>
      </c>
      <c r="I35" s="739" t="s">
        <v>1372</v>
      </c>
      <c r="J35" s="739" t="s">
        <v>1373</v>
      </c>
      <c r="K35" s="739" t="s">
        <v>2591</v>
      </c>
      <c r="L35" s="742">
        <v>34.6</v>
      </c>
      <c r="M35" s="742">
        <v>34.6</v>
      </c>
      <c r="N35" s="739">
        <v>1</v>
      </c>
      <c r="O35" s="743">
        <v>0.5</v>
      </c>
      <c r="P35" s="742"/>
      <c r="Q35" s="744">
        <v>0</v>
      </c>
      <c r="R35" s="739"/>
      <c r="S35" s="744">
        <v>0</v>
      </c>
      <c r="T35" s="743"/>
      <c r="U35" s="738">
        <v>0</v>
      </c>
    </row>
    <row r="36" spans="1:21" ht="14.4" customHeight="1" x14ac:dyDescent="0.3">
      <c r="A36" s="737">
        <v>30</v>
      </c>
      <c r="B36" s="739" t="s">
        <v>505</v>
      </c>
      <c r="C36" s="739" t="s">
        <v>2638</v>
      </c>
      <c r="D36" s="740" t="s">
        <v>3438</v>
      </c>
      <c r="E36" s="741" t="s">
        <v>2647</v>
      </c>
      <c r="F36" s="739" t="s">
        <v>2635</v>
      </c>
      <c r="G36" s="739" t="s">
        <v>2707</v>
      </c>
      <c r="H36" s="739" t="s">
        <v>506</v>
      </c>
      <c r="I36" s="739" t="s">
        <v>2708</v>
      </c>
      <c r="J36" s="739" t="s">
        <v>2709</v>
      </c>
      <c r="K36" s="739" t="s">
        <v>1516</v>
      </c>
      <c r="L36" s="742">
        <v>38.729999999999997</v>
      </c>
      <c r="M36" s="742">
        <v>38.729999999999997</v>
      </c>
      <c r="N36" s="739">
        <v>1</v>
      </c>
      <c r="O36" s="743">
        <v>0.5</v>
      </c>
      <c r="P36" s="742"/>
      <c r="Q36" s="744">
        <v>0</v>
      </c>
      <c r="R36" s="739"/>
      <c r="S36" s="744">
        <v>0</v>
      </c>
      <c r="T36" s="743"/>
      <c r="U36" s="738">
        <v>0</v>
      </c>
    </row>
    <row r="37" spans="1:21" ht="14.4" customHeight="1" x14ac:dyDescent="0.3">
      <c r="A37" s="737">
        <v>30</v>
      </c>
      <c r="B37" s="739" t="s">
        <v>505</v>
      </c>
      <c r="C37" s="739" t="s">
        <v>2638</v>
      </c>
      <c r="D37" s="740" t="s">
        <v>3438</v>
      </c>
      <c r="E37" s="741" t="s">
        <v>2647</v>
      </c>
      <c r="F37" s="739" t="s">
        <v>2635</v>
      </c>
      <c r="G37" s="739" t="s">
        <v>2707</v>
      </c>
      <c r="H37" s="739" t="s">
        <v>506</v>
      </c>
      <c r="I37" s="739" t="s">
        <v>2710</v>
      </c>
      <c r="J37" s="739" t="s">
        <v>2711</v>
      </c>
      <c r="K37" s="739" t="s">
        <v>2712</v>
      </c>
      <c r="L37" s="742">
        <v>0</v>
      </c>
      <c r="M37" s="742">
        <v>0</v>
      </c>
      <c r="N37" s="739">
        <v>1</v>
      </c>
      <c r="O37" s="743">
        <v>0.5</v>
      </c>
      <c r="P37" s="742"/>
      <c r="Q37" s="744"/>
      <c r="R37" s="739"/>
      <c r="S37" s="744">
        <v>0</v>
      </c>
      <c r="T37" s="743"/>
      <c r="U37" s="738">
        <v>0</v>
      </c>
    </row>
    <row r="38" spans="1:21" ht="14.4" customHeight="1" x14ac:dyDescent="0.3">
      <c r="A38" s="737">
        <v>30</v>
      </c>
      <c r="B38" s="739" t="s">
        <v>505</v>
      </c>
      <c r="C38" s="739" t="s">
        <v>2638</v>
      </c>
      <c r="D38" s="740" t="s">
        <v>3438</v>
      </c>
      <c r="E38" s="741" t="s">
        <v>2647</v>
      </c>
      <c r="F38" s="739" t="s">
        <v>2635</v>
      </c>
      <c r="G38" s="739" t="s">
        <v>2713</v>
      </c>
      <c r="H38" s="739" t="s">
        <v>506</v>
      </c>
      <c r="I38" s="739" t="s">
        <v>2714</v>
      </c>
      <c r="J38" s="739" t="s">
        <v>2715</v>
      </c>
      <c r="K38" s="739" t="s">
        <v>2716</v>
      </c>
      <c r="L38" s="742">
        <v>0</v>
      </c>
      <c r="M38" s="742">
        <v>0</v>
      </c>
      <c r="N38" s="739">
        <v>1</v>
      </c>
      <c r="O38" s="743">
        <v>0.5</v>
      </c>
      <c r="P38" s="742"/>
      <c r="Q38" s="744"/>
      <c r="R38" s="739"/>
      <c r="S38" s="744">
        <v>0</v>
      </c>
      <c r="T38" s="743"/>
      <c r="U38" s="738">
        <v>0</v>
      </c>
    </row>
    <row r="39" spans="1:21" ht="14.4" customHeight="1" x14ac:dyDescent="0.3">
      <c r="A39" s="737">
        <v>30</v>
      </c>
      <c r="B39" s="739" t="s">
        <v>505</v>
      </c>
      <c r="C39" s="739" t="s">
        <v>2638</v>
      </c>
      <c r="D39" s="740" t="s">
        <v>3438</v>
      </c>
      <c r="E39" s="741" t="s">
        <v>2647</v>
      </c>
      <c r="F39" s="739" t="s">
        <v>2635</v>
      </c>
      <c r="G39" s="739" t="s">
        <v>2717</v>
      </c>
      <c r="H39" s="739" t="s">
        <v>506</v>
      </c>
      <c r="I39" s="739" t="s">
        <v>1376</v>
      </c>
      <c r="J39" s="739" t="s">
        <v>1377</v>
      </c>
      <c r="K39" s="739" t="s">
        <v>2718</v>
      </c>
      <c r="L39" s="742">
        <v>76.22</v>
      </c>
      <c r="M39" s="742">
        <v>76.22</v>
      </c>
      <c r="N39" s="739">
        <v>1</v>
      </c>
      <c r="O39" s="743">
        <v>0.5</v>
      </c>
      <c r="P39" s="742"/>
      <c r="Q39" s="744">
        <v>0</v>
      </c>
      <c r="R39" s="739"/>
      <c r="S39" s="744">
        <v>0</v>
      </c>
      <c r="T39" s="743"/>
      <c r="U39" s="738">
        <v>0</v>
      </c>
    </row>
    <row r="40" spans="1:21" ht="14.4" customHeight="1" x14ac:dyDescent="0.3">
      <c r="A40" s="737">
        <v>30</v>
      </c>
      <c r="B40" s="739" t="s">
        <v>505</v>
      </c>
      <c r="C40" s="739" t="s">
        <v>2638</v>
      </c>
      <c r="D40" s="740" t="s">
        <v>3438</v>
      </c>
      <c r="E40" s="741" t="s">
        <v>2647</v>
      </c>
      <c r="F40" s="739" t="s">
        <v>2635</v>
      </c>
      <c r="G40" s="739" t="s">
        <v>2719</v>
      </c>
      <c r="H40" s="739" t="s">
        <v>506</v>
      </c>
      <c r="I40" s="739" t="s">
        <v>720</v>
      </c>
      <c r="J40" s="739" t="s">
        <v>2720</v>
      </c>
      <c r="K40" s="739" t="s">
        <v>2721</v>
      </c>
      <c r="L40" s="742">
        <v>23.61</v>
      </c>
      <c r="M40" s="742">
        <v>23.61</v>
      </c>
      <c r="N40" s="739">
        <v>1</v>
      </c>
      <c r="O40" s="743">
        <v>0.5</v>
      </c>
      <c r="P40" s="742"/>
      <c r="Q40" s="744">
        <v>0</v>
      </c>
      <c r="R40" s="739"/>
      <c r="S40" s="744">
        <v>0</v>
      </c>
      <c r="T40" s="743"/>
      <c r="U40" s="738">
        <v>0</v>
      </c>
    </row>
    <row r="41" spans="1:21" ht="14.4" customHeight="1" x14ac:dyDescent="0.3">
      <c r="A41" s="737">
        <v>30</v>
      </c>
      <c r="B41" s="739" t="s">
        <v>505</v>
      </c>
      <c r="C41" s="739" t="s">
        <v>2638</v>
      </c>
      <c r="D41" s="740" t="s">
        <v>3438</v>
      </c>
      <c r="E41" s="741" t="s">
        <v>2647</v>
      </c>
      <c r="F41" s="739" t="s">
        <v>2635</v>
      </c>
      <c r="G41" s="739" t="s">
        <v>2659</v>
      </c>
      <c r="H41" s="739" t="s">
        <v>1720</v>
      </c>
      <c r="I41" s="739" t="s">
        <v>2045</v>
      </c>
      <c r="J41" s="739" t="s">
        <v>2046</v>
      </c>
      <c r="K41" s="739" t="s">
        <v>2047</v>
      </c>
      <c r="L41" s="742">
        <v>93.43</v>
      </c>
      <c r="M41" s="742">
        <v>93.43</v>
      </c>
      <c r="N41" s="739">
        <v>1</v>
      </c>
      <c r="O41" s="743">
        <v>0.5</v>
      </c>
      <c r="P41" s="742">
        <v>93.43</v>
      </c>
      <c r="Q41" s="744">
        <v>1</v>
      </c>
      <c r="R41" s="739">
        <v>1</v>
      </c>
      <c r="S41" s="744">
        <v>1</v>
      </c>
      <c r="T41" s="743">
        <v>0.5</v>
      </c>
      <c r="U41" s="738">
        <v>1</v>
      </c>
    </row>
    <row r="42" spans="1:21" ht="14.4" customHeight="1" x14ac:dyDescent="0.3">
      <c r="A42" s="737">
        <v>30</v>
      </c>
      <c r="B42" s="739" t="s">
        <v>505</v>
      </c>
      <c r="C42" s="739" t="s">
        <v>2638</v>
      </c>
      <c r="D42" s="740" t="s">
        <v>3438</v>
      </c>
      <c r="E42" s="741" t="s">
        <v>2647</v>
      </c>
      <c r="F42" s="739" t="s">
        <v>2635</v>
      </c>
      <c r="G42" s="739" t="s">
        <v>2659</v>
      </c>
      <c r="H42" s="739" t="s">
        <v>506</v>
      </c>
      <c r="I42" s="739" t="s">
        <v>2722</v>
      </c>
      <c r="J42" s="739" t="s">
        <v>2723</v>
      </c>
      <c r="K42" s="739" t="s">
        <v>2724</v>
      </c>
      <c r="L42" s="742">
        <v>0</v>
      </c>
      <c r="M42" s="742">
        <v>0</v>
      </c>
      <c r="N42" s="739">
        <v>1</v>
      </c>
      <c r="O42" s="743">
        <v>0.5</v>
      </c>
      <c r="P42" s="742"/>
      <c r="Q42" s="744"/>
      <c r="R42" s="739"/>
      <c r="S42" s="744">
        <v>0</v>
      </c>
      <c r="T42" s="743"/>
      <c r="U42" s="738">
        <v>0</v>
      </c>
    </row>
    <row r="43" spans="1:21" ht="14.4" customHeight="1" x14ac:dyDescent="0.3">
      <c r="A43" s="737">
        <v>30</v>
      </c>
      <c r="B43" s="739" t="s">
        <v>505</v>
      </c>
      <c r="C43" s="739" t="s">
        <v>2638</v>
      </c>
      <c r="D43" s="740" t="s">
        <v>3438</v>
      </c>
      <c r="E43" s="741" t="s">
        <v>2647</v>
      </c>
      <c r="F43" s="739" t="s">
        <v>2635</v>
      </c>
      <c r="G43" s="739" t="s">
        <v>2725</v>
      </c>
      <c r="H43" s="739" t="s">
        <v>506</v>
      </c>
      <c r="I43" s="739" t="s">
        <v>2726</v>
      </c>
      <c r="J43" s="739" t="s">
        <v>2727</v>
      </c>
      <c r="K43" s="739" t="s">
        <v>562</v>
      </c>
      <c r="L43" s="742">
        <v>0</v>
      </c>
      <c r="M43" s="742">
        <v>0</v>
      </c>
      <c r="N43" s="739">
        <v>1</v>
      </c>
      <c r="O43" s="743">
        <v>0.5</v>
      </c>
      <c r="P43" s="742"/>
      <c r="Q43" s="744"/>
      <c r="R43" s="739"/>
      <c r="S43" s="744">
        <v>0</v>
      </c>
      <c r="T43" s="743"/>
      <c r="U43" s="738">
        <v>0</v>
      </c>
    </row>
    <row r="44" spans="1:21" ht="14.4" customHeight="1" x14ac:dyDescent="0.3">
      <c r="A44" s="737">
        <v>30</v>
      </c>
      <c r="B44" s="739" t="s">
        <v>505</v>
      </c>
      <c r="C44" s="739" t="s">
        <v>2638</v>
      </c>
      <c r="D44" s="740" t="s">
        <v>3438</v>
      </c>
      <c r="E44" s="741" t="s">
        <v>2647</v>
      </c>
      <c r="F44" s="739" t="s">
        <v>2635</v>
      </c>
      <c r="G44" s="739" t="s">
        <v>2725</v>
      </c>
      <c r="H44" s="739" t="s">
        <v>506</v>
      </c>
      <c r="I44" s="739" t="s">
        <v>1128</v>
      </c>
      <c r="J44" s="739" t="s">
        <v>857</v>
      </c>
      <c r="K44" s="739" t="s">
        <v>1129</v>
      </c>
      <c r="L44" s="742">
        <v>0</v>
      </c>
      <c r="M44" s="742">
        <v>0</v>
      </c>
      <c r="N44" s="739">
        <v>1</v>
      </c>
      <c r="O44" s="743">
        <v>0.5</v>
      </c>
      <c r="P44" s="742"/>
      <c r="Q44" s="744"/>
      <c r="R44" s="739"/>
      <c r="S44" s="744">
        <v>0</v>
      </c>
      <c r="T44" s="743"/>
      <c r="U44" s="738">
        <v>0</v>
      </c>
    </row>
    <row r="45" spans="1:21" ht="14.4" customHeight="1" x14ac:dyDescent="0.3">
      <c r="A45" s="737">
        <v>30</v>
      </c>
      <c r="B45" s="739" t="s">
        <v>505</v>
      </c>
      <c r="C45" s="739" t="s">
        <v>2638</v>
      </c>
      <c r="D45" s="740" t="s">
        <v>3438</v>
      </c>
      <c r="E45" s="741" t="s">
        <v>2647</v>
      </c>
      <c r="F45" s="739" t="s">
        <v>2635</v>
      </c>
      <c r="G45" s="739" t="s">
        <v>2725</v>
      </c>
      <c r="H45" s="739" t="s">
        <v>506</v>
      </c>
      <c r="I45" s="739" t="s">
        <v>2728</v>
      </c>
      <c r="J45" s="739" t="s">
        <v>1649</v>
      </c>
      <c r="K45" s="739" t="s">
        <v>2729</v>
      </c>
      <c r="L45" s="742">
        <v>0</v>
      </c>
      <c r="M45" s="742">
        <v>0</v>
      </c>
      <c r="N45" s="739">
        <v>1</v>
      </c>
      <c r="O45" s="743">
        <v>0.5</v>
      </c>
      <c r="P45" s="742"/>
      <c r="Q45" s="744"/>
      <c r="R45" s="739"/>
      <c r="S45" s="744">
        <v>0</v>
      </c>
      <c r="T45" s="743"/>
      <c r="U45" s="738">
        <v>0</v>
      </c>
    </row>
    <row r="46" spans="1:21" ht="14.4" customHeight="1" x14ac:dyDescent="0.3">
      <c r="A46" s="737">
        <v>30</v>
      </c>
      <c r="B46" s="739" t="s">
        <v>505</v>
      </c>
      <c r="C46" s="739" t="s">
        <v>2638</v>
      </c>
      <c r="D46" s="740" t="s">
        <v>3438</v>
      </c>
      <c r="E46" s="741" t="s">
        <v>2647</v>
      </c>
      <c r="F46" s="739" t="s">
        <v>2635</v>
      </c>
      <c r="G46" s="739" t="s">
        <v>2730</v>
      </c>
      <c r="H46" s="739" t="s">
        <v>506</v>
      </c>
      <c r="I46" s="739" t="s">
        <v>871</v>
      </c>
      <c r="J46" s="739" t="s">
        <v>2731</v>
      </c>
      <c r="K46" s="739" t="s">
        <v>2732</v>
      </c>
      <c r="L46" s="742">
        <v>88.76</v>
      </c>
      <c r="M46" s="742">
        <v>88.76</v>
      </c>
      <c r="N46" s="739">
        <v>1</v>
      </c>
      <c r="O46" s="743">
        <v>0.5</v>
      </c>
      <c r="P46" s="742"/>
      <c r="Q46" s="744">
        <v>0</v>
      </c>
      <c r="R46" s="739"/>
      <c r="S46" s="744">
        <v>0</v>
      </c>
      <c r="T46" s="743"/>
      <c r="U46" s="738">
        <v>0</v>
      </c>
    </row>
    <row r="47" spans="1:21" ht="14.4" customHeight="1" x14ac:dyDescent="0.3">
      <c r="A47" s="737">
        <v>30</v>
      </c>
      <c r="B47" s="739" t="s">
        <v>505</v>
      </c>
      <c r="C47" s="739" t="s">
        <v>2638</v>
      </c>
      <c r="D47" s="740" t="s">
        <v>3438</v>
      </c>
      <c r="E47" s="741" t="s">
        <v>2647</v>
      </c>
      <c r="F47" s="739" t="s">
        <v>2635</v>
      </c>
      <c r="G47" s="739" t="s">
        <v>2733</v>
      </c>
      <c r="H47" s="739" t="s">
        <v>1720</v>
      </c>
      <c r="I47" s="739" t="s">
        <v>1862</v>
      </c>
      <c r="J47" s="739" t="s">
        <v>1863</v>
      </c>
      <c r="K47" s="739" t="s">
        <v>1864</v>
      </c>
      <c r="L47" s="742">
        <v>28.81</v>
      </c>
      <c r="M47" s="742">
        <v>28.81</v>
      </c>
      <c r="N47" s="739">
        <v>1</v>
      </c>
      <c r="O47" s="743">
        <v>0.5</v>
      </c>
      <c r="P47" s="742"/>
      <c r="Q47" s="744">
        <v>0</v>
      </c>
      <c r="R47" s="739"/>
      <c r="S47" s="744">
        <v>0</v>
      </c>
      <c r="T47" s="743"/>
      <c r="U47" s="738">
        <v>0</v>
      </c>
    </row>
    <row r="48" spans="1:21" ht="14.4" customHeight="1" x14ac:dyDescent="0.3">
      <c r="A48" s="737">
        <v>30</v>
      </c>
      <c r="B48" s="739" t="s">
        <v>505</v>
      </c>
      <c r="C48" s="739" t="s">
        <v>2638</v>
      </c>
      <c r="D48" s="740" t="s">
        <v>3438</v>
      </c>
      <c r="E48" s="741" t="s">
        <v>2647</v>
      </c>
      <c r="F48" s="739" t="s">
        <v>2635</v>
      </c>
      <c r="G48" s="739" t="s">
        <v>2734</v>
      </c>
      <c r="H48" s="739" t="s">
        <v>506</v>
      </c>
      <c r="I48" s="739" t="s">
        <v>1172</v>
      </c>
      <c r="J48" s="739" t="s">
        <v>1173</v>
      </c>
      <c r="K48" s="739" t="s">
        <v>1174</v>
      </c>
      <c r="L48" s="742">
        <v>0</v>
      </c>
      <c r="M48" s="742">
        <v>0</v>
      </c>
      <c r="N48" s="739">
        <v>1</v>
      </c>
      <c r="O48" s="743">
        <v>0.5</v>
      </c>
      <c r="P48" s="742"/>
      <c r="Q48" s="744"/>
      <c r="R48" s="739"/>
      <c r="S48" s="744">
        <v>0</v>
      </c>
      <c r="T48" s="743"/>
      <c r="U48" s="738">
        <v>0</v>
      </c>
    </row>
    <row r="49" spans="1:21" ht="14.4" customHeight="1" x14ac:dyDescent="0.3">
      <c r="A49" s="737">
        <v>30</v>
      </c>
      <c r="B49" s="739" t="s">
        <v>505</v>
      </c>
      <c r="C49" s="739" t="s">
        <v>2638</v>
      </c>
      <c r="D49" s="740" t="s">
        <v>3438</v>
      </c>
      <c r="E49" s="741" t="s">
        <v>2647</v>
      </c>
      <c r="F49" s="739" t="s">
        <v>2635</v>
      </c>
      <c r="G49" s="739" t="s">
        <v>2735</v>
      </c>
      <c r="H49" s="739" t="s">
        <v>506</v>
      </c>
      <c r="I49" s="739" t="s">
        <v>2736</v>
      </c>
      <c r="J49" s="739" t="s">
        <v>868</v>
      </c>
      <c r="K49" s="739" t="s">
        <v>2737</v>
      </c>
      <c r="L49" s="742">
        <v>0</v>
      </c>
      <c r="M49" s="742">
        <v>0</v>
      </c>
      <c r="N49" s="739">
        <v>1</v>
      </c>
      <c r="O49" s="743">
        <v>0.5</v>
      </c>
      <c r="P49" s="742">
        <v>0</v>
      </c>
      <c r="Q49" s="744"/>
      <c r="R49" s="739">
        <v>1</v>
      </c>
      <c r="S49" s="744">
        <v>1</v>
      </c>
      <c r="T49" s="743">
        <v>0.5</v>
      </c>
      <c r="U49" s="738">
        <v>1</v>
      </c>
    </row>
    <row r="50" spans="1:21" ht="14.4" customHeight="1" x14ac:dyDescent="0.3">
      <c r="A50" s="737">
        <v>30</v>
      </c>
      <c r="B50" s="739" t="s">
        <v>505</v>
      </c>
      <c r="C50" s="739" t="s">
        <v>2638</v>
      </c>
      <c r="D50" s="740" t="s">
        <v>3438</v>
      </c>
      <c r="E50" s="741" t="s">
        <v>2647</v>
      </c>
      <c r="F50" s="739" t="s">
        <v>2635</v>
      </c>
      <c r="G50" s="739" t="s">
        <v>2738</v>
      </c>
      <c r="H50" s="739" t="s">
        <v>506</v>
      </c>
      <c r="I50" s="739" t="s">
        <v>2739</v>
      </c>
      <c r="J50" s="739" t="s">
        <v>1331</v>
      </c>
      <c r="K50" s="739" t="s">
        <v>2740</v>
      </c>
      <c r="L50" s="742">
        <v>0</v>
      </c>
      <c r="M50" s="742">
        <v>0</v>
      </c>
      <c r="N50" s="739">
        <v>1</v>
      </c>
      <c r="O50" s="743">
        <v>0.5</v>
      </c>
      <c r="P50" s="742"/>
      <c r="Q50" s="744"/>
      <c r="R50" s="739"/>
      <c r="S50" s="744">
        <v>0</v>
      </c>
      <c r="T50" s="743"/>
      <c r="U50" s="738">
        <v>0</v>
      </c>
    </row>
    <row r="51" spans="1:21" ht="14.4" customHeight="1" x14ac:dyDescent="0.3">
      <c r="A51" s="737">
        <v>30</v>
      </c>
      <c r="B51" s="739" t="s">
        <v>505</v>
      </c>
      <c r="C51" s="739" t="s">
        <v>2638</v>
      </c>
      <c r="D51" s="740" t="s">
        <v>3438</v>
      </c>
      <c r="E51" s="741" t="s">
        <v>2647</v>
      </c>
      <c r="F51" s="739" t="s">
        <v>2635</v>
      </c>
      <c r="G51" s="739" t="s">
        <v>2741</v>
      </c>
      <c r="H51" s="739" t="s">
        <v>1720</v>
      </c>
      <c r="I51" s="739" t="s">
        <v>1992</v>
      </c>
      <c r="J51" s="739" t="s">
        <v>2536</v>
      </c>
      <c r="K51" s="739" t="s">
        <v>2537</v>
      </c>
      <c r="L51" s="742">
        <v>59.27</v>
      </c>
      <c r="M51" s="742">
        <v>59.27</v>
      </c>
      <c r="N51" s="739">
        <v>1</v>
      </c>
      <c r="O51" s="743">
        <v>0.5</v>
      </c>
      <c r="P51" s="742"/>
      <c r="Q51" s="744">
        <v>0</v>
      </c>
      <c r="R51" s="739"/>
      <c r="S51" s="744">
        <v>0</v>
      </c>
      <c r="T51" s="743"/>
      <c r="U51" s="738">
        <v>0</v>
      </c>
    </row>
    <row r="52" spans="1:21" ht="14.4" customHeight="1" x14ac:dyDescent="0.3">
      <c r="A52" s="737">
        <v>30</v>
      </c>
      <c r="B52" s="739" t="s">
        <v>505</v>
      </c>
      <c r="C52" s="739" t="s">
        <v>2638</v>
      </c>
      <c r="D52" s="740" t="s">
        <v>3438</v>
      </c>
      <c r="E52" s="741" t="s">
        <v>2647</v>
      </c>
      <c r="F52" s="739" t="s">
        <v>2635</v>
      </c>
      <c r="G52" s="739" t="s">
        <v>2741</v>
      </c>
      <c r="H52" s="739" t="s">
        <v>1720</v>
      </c>
      <c r="I52" s="739" t="s">
        <v>2742</v>
      </c>
      <c r="J52" s="739" t="s">
        <v>2538</v>
      </c>
      <c r="K52" s="739" t="s">
        <v>2743</v>
      </c>
      <c r="L52" s="742">
        <v>0</v>
      </c>
      <c r="M52" s="742">
        <v>0</v>
      </c>
      <c r="N52" s="739">
        <v>1</v>
      </c>
      <c r="O52" s="743">
        <v>0.5</v>
      </c>
      <c r="P52" s="742"/>
      <c r="Q52" s="744"/>
      <c r="R52" s="739"/>
      <c r="S52" s="744">
        <v>0</v>
      </c>
      <c r="T52" s="743"/>
      <c r="U52" s="738">
        <v>0</v>
      </c>
    </row>
    <row r="53" spans="1:21" ht="14.4" customHeight="1" x14ac:dyDescent="0.3">
      <c r="A53" s="737">
        <v>30</v>
      </c>
      <c r="B53" s="739" t="s">
        <v>505</v>
      </c>
      <c r="C53" s="739" t="s">
        <v>2638</v>
      </c>
      <c r="D53" s="740" t="s">
        <v>3438</v>
      </c>
      <c r="E53" s="741" t="s">
        <v>2647</v>
      </c>
      <c r="F53" s="739" t="s">
        <v>2635</v>
      </c>
      <c r="G53" s="739" t="s">
        <v>2741</v>
      </c>
      <c r="H53" s="739" t="s">
        <v>1720</v>
      </c>
      <c r="I53" s="739" t="s">
        <v>2050</v>
      </c>
      <c r="J53" s="739" t="s">
        <v>2051</v>
      </c>
      <c r="K53" s="739" t="s">
        <v>2052</v>
      </c>
      <c r="L53" s="742">
        <v>46.07</v>
      </c>
      <c r="M53" s="742">
        <v>46.07</v>
      </c>
      <c r="N53" s="739">
        <v>1</v>
      </c>
      <c r="O53" s="743">
        <v>0.5</v>
      </c>
      <c r="P53" s="742"/>
      <c r="Q53" s="744">
        <v>0</v>
      </c>
      <c r="R53" s="739"/>
      <c r="S53" s="744">
        <v>0</v>
      </c>
      <c r="T53" s="743"/>
      <c r="U53" s="738">
        <v>0</v>
      </c>
    </row>
    <row r="54" spans="1:21" ht="14.4" customHeight="1" x14ac:dyDescent="0.3">
      <c r="A54" s="737">
        <v>30</v>
      </c>
      <c r="B54" s="739" t="s">
        <v>505</v>
      </c>
      <c r="C54" s="739" t="s">
        <v>2638</v>
      </c>
      <c r="D54" s="740" t="s">
        <v>3438</v>
      </c>
      <c r="E54" s="741" t="s">
        <v>2647</v>
      </c>
      <c r="F54" s="739" t="s">
        <v>2635</v>
      </c>
      <c r="G54" s="739" t="s">
        <v>2744</v>
      </c>
      <c r="H54" s="739" t="s">
        <v>1720</v>
      </c>
      <c r="I54" s="739" t="s">
        <v>2745</v>
      </c>
      <c r="J54" s="739" t="s">
        <v>2746</v>
      </c>
      <c r="K54" s="739" t="s">
        <v>2747</v>
      </c>
      <c r="L54" s="742">
        <v>54.98</v>
      </c>
      <c r="M54" s="742">
        <v>54.98</v>
      </c>
      <c r="N54" s="739">
        <v>1</v>
      </c>
      <c r="O54" s="743">
        <v>0.5</v>
      </c>
      <c r="P54" s="742"/>
      <c r="Q54" s="744">
        <v>0</v>
      </c>
      <c r="R54" s="739"/>
      <c r="S54" s="744">
        <v>0</v>
      </c>
      <c r="T54" s="743"/>
      <c r="U54" s="738">
        <v>0</v>
      </c>
    </row>
    <row r="55" spans="1:21" ht="14.4" customHeight="1" x14ac:dyDescent="0.3">
      <c r="A55" s="737">
        <v>30</v>
      </c>
      <c r="B55" s="739" t="s">
        <v>505</v>
      </c>
      <c r="C55" s="739" t="s">
        <v>2638</v>
      </c>
      <c r="D55" s="740" t="s">
        <v>3438</v>
      </c>
      <c r="E55" s="741" t="s">
        <v>2647</v>
      </c>
      <c r="F55" s="739" t="s">
        <v>2635</v>
      </c>
      <c r="G55" s="739" t="s">
        <v>2748</v>
      </c>
      <c r="H55" s="739" t="s">
        <v>1720</v>
      </c>
      <c r="I55" s="739" t="s">
        <v>2749</v>
      </c>
      <c r="J55" s="739" t="s">
        <v>2750</v>
      </c>
      <c r="K55" s="739" t="s">
        <v>1178</v>
      </c>
      <c r="L55" s="742">
        <v>48.56</v>
      </c>
      <c r="M55" s="742">
        <v>97.12</v>
      </c>
      <c r="N55" s="739">
        <v>2</v>
      </c>
      <c r="O55" s="743">
        <v>1</v>
      </c>
      <c r="P55" s="742"/>
      <c r="Q55" s="744">
        <v>0</v>
      </c>
      <c r="R55" s="739"/>
      <c r="S55" s="744">
        <v>0</v>
      </c>
      <c r="T55" s="743"/>
      <c r="U55" s="738">
        <v>0</v>
      </c>
    </row>
    <row r="56" spans="1:21" ht="14.4" customHeight="1" x14ac:dyDescent="0.3">
      <c r="A56" s="737">
        <v>30</v>
      </c>
      <c r="B56" s="739" t="s">
        <v>505</v>
      </c>
      <c r="C56" s="739" t="s">
        <v>2638</v>
      </c>
      <c r="D56" s="740" t="s">
        <v>3438</v>
      </c>
      <c r="E56" s="741" t="s">
        <v>2647</v>
      </c>
      <c r="F56" s="739" t="s">
        <v>2635</v>
      </c>
      <c r="G56" s="739" t="s">
        <v>2748</v>
      </c>
      <c r="H56" s="739" t="s">
        <v>506</v>
      </c>
      <c r="I56" s="739" t="s">
        <v>2751</v>
      </c>
      <c r="J56" s="739" t="s">
        <v>2752</v>
      </c>
      <c r="K56" s="739" t="s">
        <v>2753</v>
      </c>
      <c r="L56" s="742">
        <v>45.32</v>
      </c>
      <c r="M56" s="742">
        <v>45.32</v>
      </c>
      <c r="N56" s="739">
        <v>1</v>
      </c>
      <c r="O56" s="743">
        <v>0.5</v>
      </c>
      <c r="P56" s="742">
        <v>45.32</v>
      </c>
      <c r="Q56" s="744">
        <v>1</v>
      </c>
      <c r="R56" s="739">
        <v>1</v>
      </c>
      <c r="S56" s="744">
        <v>1</v>
      </c>
      <c r="T56" s="743">
        <v>0.5</v>
      </c>
      <c r="U56" s="738">
        <v>1</v>
      </c>
    </row>
    <row r="57" spans="1:21" ht="14.4" customHeight="1" x14ac:dyDescent="0.3">
      <c r="A57" s="737">
        <v>30</v>
      </c>
      <c r="B57" s="739" t="s">
        <v>505</v>
      </c>
      <c r="C57" s="739" t="s">
        <v>2638</v>
      </c>
      <c r="D57" s="740" t="s">
        <v>3438</v>
      </c>
      <c r="E57" s="741" t="s">
        <v>2647</v>
      </c>
      <c r="F57" s="739" t="s">
        <v>2635</v>
      </c>
      <c r="G57" s="739" t="s">
        <v>2754</v>
      </c>
      <c r="H57" s="739" t="s">
        <v>506</v>
      </c>
      <c r="I57" s="739" t="s">
        <v>914</v>
      </c>
      <c r="J57" s="739" t="s">
        <v>2755</v>
      </c>
      <c r="K57" s="739" t="s">
        <v>2756</v>
      </c>
      <c r="L57" s="742">
        <v>0</v>
      </c>
      <c r="M57" s="742">
        <v>0</v>
      </c>
      <c r="N57" s="739">
        <v>1</v>
      </c>
      <c r="O57" s="743">
        <v>1</v>
      </c>
      <c r="P57" s="742"/>
      <c r="Q57" s="744"/>
      <c r="R57" s="739"/>
      <c r="S57" s="744">
        <v>0</v>
      </c>
      <c r="T57" s="743"/>
      <c r="U57" s="738">
        <v>0</v>
      </c>
    </row>
    <row r="58" spans="1:21" ht="14.4" customHeight="1" x14ac:dyDescent="0.3">
      <c r="A58" s="737">
        <v>30</v>
      </c>
      <c r="B58" s="739" t="s">
        <v>505</v>
      </c>
      <c r="C58" s="739" t="s">
        <v>2638</v>
      </c>
      <c r="D58" s="740" t="s">
        <v>3438</v>
      </c>
      <c r="E58" s="741" t="s">
        <v>2647</v>
      </c>
      <c r="F58" s="739" t="s">
        <v>2635</v>
      </c>
      <c r="G58" s="739" t="s">
        <v>2757</v>
      </c>
      <c r="H58" s="739" t="s">
        <v>506</v>
      </c>
      <c r="I58" s="739" t="s">
        <v>2758</v>
      </c>
      <c r="J58" s="739" t="s">
        <v>1357</v>
      </c>
      <c r="K58" s="739" t="s">
        <v>1358</v>
      </c>
      <c r="L58" s="742">
        <v>122.73</v>
      </c>
      <c r="M58" s="742">
        <v>245.46</v>
      </c>
      <c r="N58" s="739">
        <v>2</v>
      </c>
      <c r="O58" s="743">
        <v>1</v>
      </c>
      <c r="P58" s="742"/>
      <c r="Q58" s="744">
        <v>0</v>
      </c>
      <c r="R58" s="739"/>
      <c r="S58" s="744">
        <v>0</v>
      </c>
      <c r="T58" s="743"/>
      <c r="U58" s="738">
        <v>0</v>
      </c>
    </row>
    <row r="59" spans="1:21" ht="14.4" customHeight="1" x14ac:dyDescent="0.3">
      <c r="A59" s="737">
        <v>30</v>
      </c>
      <c r="B59" s="739" t="s">
        <v>505</v>
      </c>
      <c r="C59" s="739" t="s">
        <v>2638</v>
      </c>
      <c r="D59" s="740" t="s">
        <v>3438</v>
      </c>
      <c r="E59" s="741" t="s">
        <v>2647</v>
      </c>
      <c r="F59" s="739" t="s">
        <v>2635</v>
      </c>
      <c r="G59" s="739" t="s">
        <v>2759</v>
      </c>
      <c r="H59" s="739" t="s">
        <v>506</v>
      </c>
      <c r="I59" s="739" t="s">
        <v>2760</v>
      </c>
      <c r="J59" s="739" t="s">
        <v>1268</v>
      </c>
      <c r="K59" s="739" t="s">
        <v>2761</v>
      </c>
      <c r="L59" s="742">
        <v>0</v>
      </c>
      <c r="M59" s="742">
        <v>0</v>
      </c>
      <c r="N59" s="739">
        <v>1</v>
      </c>
      <c r="O59" s="743">
        <v>0.5</v>
      </c>
      <c r="P59" s="742"/>
      <c r="Q59" s="744"/>
      <c r="R59" s="739"/>
      <c r="S59" s="744">
        <v>0</v>
      </c>
      <c r="T59" s="743"/>
      <c r="U59" s="738">
        <v>0</v>
      </c>
    </row>
    <row r="60" spans="1:21" ht="14.4" customHeight="1" x14ac:dyDescent="0.3">
      <c r="A60" s="737">
        <v>30</v>
      </c>
      <c r="B60" s="739" t="s">
        <v>505</v>
      </c>
      <c r="C60" s="739" t="s">
        <v>2638</v>
      </c>
      <c r="D60" s="740" t="s">
        <v>3438</v>
      </c>
      <c r="E60" s="741" t="s">
        <v>2647</v>
      </c>
      <c r="F60" s="739" t="s">
        <v>2635</v>
      </c>
      <c r="G60" s="739" t="s">
        <v>2762</v>
      </c>
      <c r="H60" s="739" t="s">
        <v>1720</v>
      </c>
      <c r="I60" s="739" t="s">
        <v>1782</v>
      </c>
      <c r="J60" s="739" t="s">
        <v>1783</v>
      </c>
      <c r="K60" s="739" t="s">
        <v>2482</v>
      </c>
      <c r="L60" s="742">
        <v>43.21</v>
      </c>
      <c r="M60" s="742">
        <v>43.21</v>
      </c>
      <c r="N60" s="739">
        <v>1</v>
      </c>
      <c r="O60" s="743">
        <v>1</v>
      </c>
      <c r="P60" s="742">
        <v>43.21</v>
      </c>
      <c r="Q60" s="744">
        <v>1</v>
      </c>
      <c r="R60" s="739">
        <v>1</v>
      </c>
      <c r="S60" s="744">
        <v>1</v>
      </c>
      <c r="T60" s="743">
        <v>1</v>
      </c>
      <c r="U60" s="738">
        <v>1</v>
      </c>
    </row>
    <row r="61" spans="1:21" ht="14.4" customHeight="1" x14ac:dyDescent="0.3">
      <c r="A61" s="737">
        <v>30</v>
      </c>
      <c r="B61" s="739" t="s">
        <v>505</v>
      </c>
      <c r="C61" s="739" t="s">
        <v>2638</v>
      </c>
      <c r="D61" s="740" t="s">
        <v>3438</v>
      </c>
      <c r="E61" s="741" t="s">
        <v>2647</v>
      </c>
      <c r="F61" s="739" t="s">
        <v>2635</v>
      </c>
      <c r="G61" s="739" t="s">
        <v>2763</v>
      </c>
      <c r="H61" s="739" t="s">
        <v>506</v>
      </c>
      <c r="I61" s="739" t="s">
        <v>2764</v>
      </c>
      <c r="J61" s="739" t="s">
        <v>579</v>
      </c>
      <c r="K61" s="739" t="s">
        <v>2765</v>
      </c>
      <c r="L61" s="742">
        <v>0</v>
      </c>
      <c r="M61" s="742">
        <v>0</v>
      </c>
      <c r="N61" s="739">
        <v>1</v>
      </c>
      <c r="O61" s="743">
        <v>0.5</v>
      </c>
      <c r="P61" s="742">
        <v>0</v>
      </c>
      <c r="Q61" s="744"/>
      <c r="R61" s="739">
        <v>1</v>
      </c>
      <c r="S61" s="744">
        <v>1</v>
      </c>
      <c r="T61" s="743">
        <v>0.5</v>
      </c>
      <c r="U61" s="738">
        <v>1</v>
      </c>
    </row>
    <row r="62" spans="1:21" ht="14.4" customHeight="1" x14ac:dyDescent="0.3">
      <c r="A62" s="737">
        <v>30</v>
      </c>
      <c r="B62" s="739" t="s">
        <v>505</v>
      </c>
      <c r="C62" s="739" t="s">
        <v>2638</v>
      </c>
      <c r="D62" s="740" t="s">
        <v>3438</v>
      </c>
      <c r="E62" s="741" t="s">
        <v>2647</v>
      </c>
      <c r="F62" s="739" t="s">
        <v>2635</v>
      </c>
      <c r="G62" s="739" t="s">
        <v>2763</v>
      </c>
      <c r="H62" s="739" t="s">
        <v>506</v>
      </c>
      <c r="I62" s="739" t="s">
        <v>762</v>
      </c>
      <c r="J62" s="739" t="s">
        <v>759</v>
      </c>
      <c r="K62" s="739" t="s">
        <v>2766</v>
      </c>
      <c r="L62" s="742">
        <v>10.65</v>
      </c>
      <c r="M62" s="742">
        <v>10.65</v>
      </c>
      <c r="N62" s="739">
        <v>1</v>
      </c>
      <c r="O62" s="743">
        <v>0.5</v>
      </c>
      <c r="P62" s="742"/>
      <c r="Q62" s="744">
        <v>0</v>
      </c>
      <c r="R62" s="739"/>
      <c r="S62" s="744">
        <v>0</v>
      </c>
      <c r="T62" s="743"/>
      <c r="U62" s="738">
        <v>0</v>
      </c>
    </row>
    <row r="63" spans="1:21" ht="14.4" customHeight="1" x14ac:dyDescent="0.3">
      <c r="A63" s="737">
        <v>30</v>
      </c>
      <c r="B63" s="739" t="s">
        <v>505</v>
      </c>
      <c r="C63" s="739" t="s">
        <v>2638</v>
      </c>
      <c r="D63" s="740" t="s">
        <v>3438</v>
      </c>
      <c r="E63" s="741" t="s">
        <v>2647</v>
      </c>
      <c r="F63" s="739" t="s">
        <v>2635</v>
      </c>
      <c r="G63" s="739" t="s">
        <v>2763</v>
      </c>
      <c r="H63" s="739" t="s">
        <v>506</v>
      </c>
      <c r="I63" s="739" t="s">
        <v>776</v>
      </c>
      <c r="J63" s="739" t="s">
        <v>579</v>
      </c>
      <c r="K63" s="739" t="s">
        <v>2593</v>
      </c>
      <c r="L63" s="742">
        <v>35.11</v>
      </c>
      <c r="M63" s="742">
        <v>35.11</v>
      </c>
      <c r="N63" s="739">
        <v>1</v>
      </c>
      <c r="O63" s="743">
        <v>0.5</v>
      </c>
      <c r="P63" s="742"/>
      <c r="Q63" s="744">
        <v>0</v>
      </c>
      <c r="R63" s="739"/>
      <c r="S63" s="744">
        <v>0</v>
      </c>
      <c r="T63" s="743"/>
      <c r="U63" s="738">
        <v>0</v>
      </c>
    </row>
    <row r="64" spans="1:21" ht="14.4" customHeight="1" x14ac:dyDescent="0.3">
      <c r="A64" s="737">
        <v>30</v>
      </c>
      <c r="B64" s="739" t="s">
        <v>505</v>
      </c>
      <c r="C64" s="739" t="s">
        <v>2638</v>
      </c>
      <c r="D64" s="740" t="s">
        <v>3438</v>
      </c>
      <c r="E64" s="741" t="s">
        <v>2647</v>
      </c>
      <c r="F64" s="739" t="s">
        <v>2635</v>
      </c>
      <c r="G64" s="739" t="s">
        <v>2763</v>
      </c>
      <c r="H64" s="739" t="s">
        <v>506</v>
      </c>
      <c r="I64" s="739" t="s">
        <v>2767</v>
      </c>
      <c r="J64" s="739" t="s">
        <v>759</v>
      </c>
      <c r="K64" s="739" t="s">
        <v>2768</v>
      </c>
      <c r="L64" s="742">
        <v>0</v>
      </c>
      <c r="M64" s="742">
        <v>0</v>
      </c>
      <c r="N64" s="739">
        <v>1</v>
      </c>
      <c r="O64" s="743">
        <v>0.5</v>
      </c>
      <c r="P64" s="742">
        <v>0</v>
      </c>
      <c r="Q64" s="744"/>
      <c r="R64" s="739">
        <v>1</v>
      </c>
      <c r="S64" s="744">
        <v>1</v>
      </c>
      <c r="T64" s="743">
        <v>0.5</v>
      </c>
      <c r="U64" s="738">
        <v>1</v>
      </c>
    </row>
    <row r="65" spans="1:21" ht="14.4" customHeight="1" x14ac:dyDescent="0.3">
      <c r="A65" s="737">
        <v>30</v>
      </c>
      <c r="B65" s="739" t="s">
        <v>505</v>
      </c>
      <c r="C65" s="739" t="s">
        <v>2638</v>
      </c>
      <c r="D65" s="740" t="s">
        <v>3438</v>
      </c>
      <c r="E65" s="741" t="s">
        <v>2647</v>
      </c>
      <c r="F65" s="739" t="s">
        <v>2635</v>
      </c>
      <c r="G65" s="739" t="s">
        <v>2763</v>
      </c>
      <c r="H65" s="739" t="s">
        <v>506</v>
      </c>
      <c r="I65" s="739" t="s">
        <v>2769</v>
      </c>
      <c r="J65" s="739" t="s">
        <v>2770</v>
      </c>
      <c r="K65" s="739" t="s">
        <v>2771</v>
      </c>
      <c r="L65" s="742">
        <v>0</v>
      </c>
      <c r="M65" s="742">
        <v>0</v>
      </c>
      <c r="N65" s="739">
        <v>1</v>
      </c>
      <c r="O65" s="743">
        <v>0.5</v>
      </c>
      <c r="P65" s="742"/>
      <c r="Q65" s="744"/>
      <c r="R65" s="739"/>
      <c r="S65" s="744">
        <v>0</v>
      </c>
      <c r="T65" s="743"/>
      <c r="U65" s="738">
        <v>0</v>
      </c>
    </row>
    <row r="66" spans="1:21" ht="14.4" customHeight="1" x14ac:dyDescent="0.3">
      <c r="A66" s="737">
        <v>30</v>
      </c>
      <c r="B66" s="739" t="s">
        <v>505</v>
      </c>
      <c r="C66" s="739" t="s">
        <v>2638</v>
      </c>
      <c r="D66" s="740" t="s">
        <v>3438</v>
      </c>
      <c r="E66" s="741" t="s">
        <v>2647</v>
      </c>
      <c r="F66" s="739" t="s">
        <v>2635</v>
      </c>
      <c r="G66" s="739" t="s">
        <v>2772</v>
      </c>
      <c r="H66" s="739" t="s">
        <v>1720</v>
      </c>
      <c r="I66" s="739" t="s">
        <v>1977</v>
      </c>
      <c r="J66" s="739" t="s">
        <v>1749</v>
      </c>
      <c r="K66" s="739" t="s">
        <v>2491</v>
      </c>
      <c r="L66" s="742">
        <v>407.55</v>
      </c>
      <c r="M66" s="742">
        <v>3260.4</v>
      </c>
      <c r="N66" s="739">
        <v>8</v>
      </c>
      <c r="O66" s="743">
        <v>3.5</v>
      </c>
      <c r="P66" s="742">
        <v>407.55</v>
      </c>
      <c r="Q66" s="744">
        <v>0.125</v>
      </c>
      <c r="R66" s="739">
        <v>1</v>
      </c>
      <c r="S66" s="744">
        <v>0.125</v>
      </c>
      <c r="T66" s="743">
        <v>0.5</v>
      </c>
      <c r="U66" s="738">
        <v>0.14285714285714285</v>
      </c>
    </row>
    <row r="67" spans="1:21" ht="14.4" customHeight="1" x14ac:dyDescent="0.3">
      <c r="A67" s="737">
        <v>30</v>
      </c>
      <c r="B67" s="739" t="s">
        <v>505</v>
      </c>
      <c r="C67" s="739" t="s">
        <v>2638</v>
      </c>
      <c r="D67" s="740" t="s">
        <v>3438</v>
      </c>
      <c r="E67" s="741" t="s">
        <v>2647</v>
      </c>
      <c r="F67" s="739" t="s">
        <v>2635</v>
      </c>
      <c r="G67" s="739" t="s">
        <v>2772</v>
      </c>
      <c r="H67" s="739" t="s">
        <v>1720</v>
      </c>
      <c r="I67" s="739" t="s">
        <v>2773</v>
      </c>
      <c r="J67" s="739" t="s">
        <v>1749</v>
      </c>
      <c r="K67" s="739" t="s">
        <v>2493</v>
      </c>
      <c r="L67" s="742">
        <v>543.39</v>
      </c>
      <c r="M67" s="742">
        <v>2716.95</v>
      </c>
      <c r="N67" s="739">
        <v>5</v>
      </c>
      <c r="O67" s="743">
        <v>1.5</v>
      </c>
      <c r="P67" s="742"/>
      <c r="Q67" s="744">
        <v>0</v>
      </c>
      <c r="R67" s="739"/>
      <c r="S67" s="744">
        <v>0</v>
      </c>
      <c r="T67" s="743"/>
      <c r="U67" s="738">
        <v>0</v>
      </c>
    </row>
    <row r="68" spans="1:21" ht="14.4" customHeight="1" x14ac:dyDescent="0.3">
      <c r="A68" s="737">
        <v>30</v>
      </c>
      <c r="B68" s="739" t="s">
        <v>505</v>
      </c>
      <c r="C68" s="739" t="s">
        <v>2638</v>
      </c>
      <c r="D68" s="740" t="s">
        <v>3438</v>
      </c>
      <c r="E68" s="741" t="s">
        <v>2647</v>
      </c>
      <c r="F68" s="739" t="s">
        <v>2635</v>
      </c>
      <c r="G68" s="739" t="s">
        <v>2774</v>
      </c>
      <c r="H68" s="739" t="s">
        <v>1720</v>
      </c>
      <c r="I68" s="739" t="s">
        <v>1967</v>
      </c>
      <c r="J68" s="739" t="s">
        <v>1968</v>
      </c>
      <c r="K68" s="739" t="s">
        <v>1516</v>
      </c>
      <c r="L68" s="742">
        <v>31.09</v>
      </c>
      <c r="M68" s="742">
        <v>31.09</v>
      </c>
      <c r="N68" s="739">
        <v>1</v>
      </c>
      <c r="O68" s="743">
        <v>0.5</v>
      </c>
      <c r="P68" s="742"/>
      <c r="Q68" s="744">
        <v>0</v>
      </c>
      <c r="R68" s="739"/>
      <c r="S68" s="744">
        <v>0</v>
      </c>
      <c r="T68" s="743"/>
      <c r="U68" s="738">
        <v>0</v>
      </c>
    </row>
    <row r="69" spans="1:21" ht="14.4" customHeight="1" x14ac:dyDescent="0.3">
      <c r="A69" s="737">
        <v>30</v>
      </c>
      <c r="B69" s="739" t="s">
        <v>505</v>
      </c>
      <c r="C69" s="739" t="s">
        <v>2638</v>
      </c>
      <c r="D69" s="740" t="s">
        <v>3438</v>
      </c>
      <c r="E69" s="741" t="s">
        <v>2647</v>
      </c>
      <c r="F69" s="739" t="s">
        <v>2635</v>
      </c>
      <c r="G69" s="739" t="s">
        <v>2775</v>
      </c>
      <c r="H69" s="739" t="s">
        <v>1720</v>
      </c>
      <c r="I69" s="739" t="s">
        <v>2776</v>
      </c>
      <c r="J69" s="739" t="s">
        <v>555</v>
      </c>
      <c r="K69" s="739" t="s">
        <v>556</v>
      </c>
      <c r="L69" s="742">
        <v>28.81</v>
      </c>
      <c r="M69" s="742">
        <v>201.67</v>
      </c>
      <c r="N69" s="739">
        <v>7</v>
      </c>
      <c r="O69" s="743">
        <v>3.5</v>
      </c>
      <c r="P69" s="742"/>
      <c r="Q69" s="744">
        <v>0</v>
      </c>
      <c r="R69" s="739"/>
      <c r="S69" s="744">
        <v>0</v>
      </c>
      <c r="T69" s="743"/>
      <c r="U69" s="738">
        <v>0</v>
      </c>
    </row>
    <row r="70" spans="1:21" ht="14.4" customHeight="1" x14ac:dyDescent="0.3">
      <c r="A70" s="737">
        <v>30</v>
      </c>
      <c r="B70" s="739" t="s">
        <v>505</v>
      </c>
      <c r="C70" s="739" t="s">
        <v>2638</v>
      </c>
      <c r="D70" s="740" t="s">
        <v>3438</v>
      </c>
      <c r="E70" s="741" t="s">
        <v>2647</v>
      </c>
      <c r="F70" s="739" t="s">
        <v>2635</v>
      </c>
      <c r="G70" s="739" t="s">
        <v>2777</v>
      </c>
      <c r="H70" s="739" t="s">
        <v>1720</v>
      </c>
      <c r="I70" s="739" t="s">
        <v>1875</v>
      </c>
      <c r="J70" s="739" t="s">
        <v>2517</v>
      </c>
      <c r="K70" s="739" t="s">
        <v>1178</v>
      </c>
      <c r="L70" s="742">
        <v>87.41</v>
      </c>
      <c r="M70" s="742">
        <v>87.41</v>
      </c>
      <c r="N70" s="739">
        <v>1</v>
      </c>
      <c r="O70" s="743">
        <v>0.5</v>
      </c>
      <c r="P70" s="742">
        <v>87.41</v>
      </c>
      <c r="Q70" s="744">
        <v>1</v>
      </c>
      <c r="R70" s="739">
        <v>1</v>
      </c>
      <c r="S70" s="744">
        <v>1</v>
      </c>
      <c r="T70" s="743">
        <v>0.5</v>
      </c>
      <c r="U70" s="738">
        <v>1</v>
      </c>
    </row>
    <row r="71" spans="1:21" ht="14.4" customHeight="1" x14ac:dyDescent="0.3">
      <c r="A71" s="737">
        <v>30</v>
      </c>
      <c r="B71" s="739" t="s">
        <v>505</v>
      </c>
      <c r="C71" s="739" t="s">
        <v>2638</v>
      </c>
      <c r="D71" s="740" t="s">
        <v>3438</v>
      </c>
      <c r="E71" s="741" t="s">
        <v>2647</v>
      </c>
      <c r="F71" s="739" t="s">
        <v>2635</v>
      </c>
      <c r="G71" s="739" t="s">
        <v>2778</v>
      </c>
      <c r="H71" s="739" t="s">
        <v>506</v>
      </c>
      <c r="I71" s="739" t="s">
        <v>2779</v>
      </c>
      <c r="J71" s="739" t="s">
        <v>2780</v>
      </c>
      <c r="K71" s="739" t="s">
        <v>2781</v>
      </c>
      <c r="L71" s="742">
        <v>0</v>
      </c>
      <c r="M71" s="742">
        <v>0</v>
      </c>
      <c r="N71" s="739">
        <v>1</v>
      </c>
      <c r="O71" s="743">
        <v>0.5</v>
      </c>
      <c r="P71" s="742"/>
      <c r="Q71" s="744"/>
      <c r="R71" s="739"/>
      <c r="S71" s="744">
        <v>0</v>
      </c>
      <c r="T71" s="743"/>
      <c r="U71" s="738">
        <v>0</v>
      </c>
    </row>
    <row r="72" spans="1:21" ht="14.4" customHeight="1" x14ac:dyDescent="0.3">
      <c r="A72" s="737">
        <v>30</v>
      </c>
      <c r="B72" s="739" t="s">
        <v>505</v>
      </c>
      <c r="C72" s="739" t="s">
        <v>2638</v>
      </c>
      <c r="D72" s="740" t="s">
        <v>3438</v>
      </c>
      <c r="E72" s="741" t="s">
        <v>2647</v>
      </c>
      <c r="F72" s="739" t="s">
        <v>2635</v>
      </c>
      <c r="G72" s="739" t="s">
        <v>2782</v>
      </c>
      <c r="H72" s="739" t="s">
        <v>1720</v>
      </c>
      <c r="I72" s="739" t="s">
        <v>1790</v>
      </c>
      <c r="J72" s="739" t="s">
        <v>2515</v>
      </c>
      <c r="K72" s="739" t="s">
        <v>1046</v>
      </c>
      <c r="L72" s="742">
        <v>48.27</v>
      </c>
      <c r="M72" s="742">
        <v>48.27</v>
      </c>
      <c r="N72" s="739">
        <v>1</v>
      </c>
      <c r="O72" s="743">
        <v>0.5</v>
      </c>
      <c r="P72" s="742"/>
      <c r="Q72" s="744">
        <v>0</v>
      </c>
      <c r="R72" s="739"/>
      <c r="S72" s="744">
        <v>0</v>
      </c>
      <c r="T72" s="743"/>
      <c r="U72" s="738">
        <v>0</v>
      </c>
    </row>
    <row r="73" spans="1:21" ht="14.4" customHeight="1" x14ac:dyDescent="0.3">
      <c r="A73" s="737">
        <v>30</v>
      </c>
      <c r="B73" s="739" t="s">
        <v>505</v>
      </c>
      <c r="C73" s="739" t="s">
        <v>2638</v>
      </c>
      <c r="D73" s="740" t="s">
        <v>3438</v>
      </c>
      <c r="E73" s="741" t="s">
        <v>2647</v>
      </c>
      <c r="F73" s="739" t="s">
        <v>2635</v>
      </c>
      <c r="G73" s="739" t="s">
        <v>2783</v>
      </c>
      <c r="H73" s="739" t="s">
        <v>506</v>
      </c>
      <c r="I73" s="739" t="s">
        <v>899</v>
      </c>
      <c r="J73" s="739" t="s">
        <v>900</v>
      </c>
      <c r="K73" s="739" t="s">
        <v>2784</v>
      </c>
      <c r="L73" s="742">
        <v>105.46</v>
      </c>
      <c r="M73" s="742">
        <v>105.46</v>
      </c>
      <c r="N73" s="739">
        <v>1</v>
      </c>
      <c r="O73" s="743">
        <v>0.5</v>
      </c>
      <c r="P73" s="742"/>
      <c r="Q73" s="744">
        <v>0</v>
      </c>
      <c r="R73" s="739"/>
      <c r="S73" s="744">
        <v>0</v>
      </c>
      <c r="T73" s="743"/>
      <c r="U73" s="738">
        <v>0</v>
      </c>
    </row>
    <row r="74" spans="1:21" ht="14.4" customHeight="1" x14ac:dyDescent="0.3">
      <c r="A74" s="737">
        <v>30</v>
      </c>
      <c r="B74" s="739" t="s">
        <v>505</v>
      </c>
      <c r="C74" s="739" t="s">
        <v>2638</v>
      </c>
      <c r="D74" s="740" t="s">
        <v>3438</v>
      </c>
      <c r="E74" s="741" t="s">
        <v>2647</v>
      </c>
      <c r="F74" s="739" t="s">
        <v>2635</v>
      </c>
      <c r="G74" s="739" t="s">
        <v>2785</v>
      </c>
      <c r="H74" s="739" t="s">
        <v>1720</v>
      </c>
      <c r="I74" s="739" t="s">
        <v>2786</v>
      </c>
      <c r="J74" s="739" t="s">
        <v>2067</v>
      </c>
      <c r="K74" s="739" t="s">
        <v>869</v>
      </c>
      <c r="L74" s="742">
        <v>117.73</v>
      </c>
      <c r="M74" s="742">
        <v>117.73</v>
      </c>
      <c r="N74" s="739">
        <v>1</v>
      </c>
      <c r="O74" s="743">
        <v>0.5</v>
      </c>
      <c r="P74" s="742">
        <v>117.73</v>
      </c>
      <c r="Q74" s="744">
        <v>1</v>
      </c>
      <c r="R74" s="739">
        <v>1</v>
      </c>
      <c r="S74" s="744">
        <v>1</v>
      </c>
      <c r="T74" s="743">
        <v>0.5</v>
      </c>
      <c r="U74" s="738">
        <v>1</v>
      </c>
    </row>
    <row r="75" spans="1:21" ht="14.4" customHeight="1" x14ac:dyDescent="0.3">
      <c r="A75" s="737">
        <v>30</v>
      </c>
      <c r="B75" s="739" t="s">
        <v>505</v>
      </c>
      <c r="C75" s="739" t="s">
        <v>2638</v>
      </c>
      <c r="D75" s="740" t="s">
        <v>3438</v>
      </c>
      <c r="E75" s="741" t="s">
        <v>2647</v>
      </c>
      <c r="F75" s="739" t="s">
        <v>2635</v>
      </c>
      <c r="G75" s="739" t="s">
        <v>2787</v>
      </c>
      <c r="H75" s="739" t="s">
        <v>506</v>
      </c>
      <c r="I75" s="739" t="s">
        <v>951</v>
      </c>
      <c r="J75" s="739" t="s">
        <v>2788</v>
      </c>
      <c r="K75" s="739" t="s">
        <v>2789</v>
      </c>
      <c r="L75" s="742">
        <v>0</v>
      </c>
      <c r="M75" s="742">
        <v>0</v>
      </c>
      <c r="N75" s="739">
        <v>1</v>
      </c>
      <c r="O75" s="743">
        <v>0.5</v>
      </c>
      <c r="P75" s="742"/>
      <c r="Q75" s="744"/>
      <c r="R75" s="739"/>
      <c r="S75" s="744">
        <v>0</v>
      </c>
      <c r="T75" s="743"/>
      <c r="U75" s="738">
        <v>0</v>
      </c>
    </row>
    <row r="76" spans="1:21" ht="14.4" customHeight="1" x14ac:dyDescent="0.3">
      <c r="A76" s="737">
        <v>30</v>
      </c>
      <c r="B76" s="739" t="s">
        <v>505</v>
      </c>
      <c r="C76" s="739" t="s">
        <v>2638</v>
      </c>
      <c r="D76" s="740" t="s">
        <v>3438</v>
      </c>
      <c r="E76" s="741" t="s">
        <v>2647</v>
      </c>
      <c r="F76" s="739" t="s">
        <v>2635</v>
      </c>
      <c r="G76" s="739" t="s">
        <v>2790</v>
      </c>
      <c r="H76" s="739" t="s">
        <v>506</v>
      </c>
      <c r="I76" s="739" t="s">
        <v>2791</v>
      </c>
      <c r="J76" s="739" t="s">
        <v>1181</v>
      </c>
      <c r="K76" s="739" t="s">
        <v>1182</v>
      </c>
      <c r="L76" s="742">
        <v>0</v>
      </c>
      <c r="M76" s="742">
        <v>0</v>
      </c>
      <c r="N76" s="739">
        <v>1</v>
      </c>
      <c r="O76" s="743">
        <v>0.5</v>
      </c>
      <c r="P76" s="742"/>
      <c r="Q76" s="744"/>
      <c r="R76" s="739"/>
      <c r="S76" s="744">
        <v>0</v>
      </c>
      <c r="T76" s="743"/>
      <c r="U76" s="738">
        <v>0</v>
      </c>
    </row>
    <row r="77" spans="1:21" ht="14.4" customHeight="1" x14ac:dyDescent="0.3">
      <c r="A77" s="737">
        <v>30</v>
      </c>
      <c r="B77" s="739" t="s">
        <v>505</v>
      </c>
      <c r="C77" s="739" t="s">
        <v>2638</v>
      </c>
      <c r="D77" s="740" t="s">
        <v>3438</v>
      </c>
      <c r="E77" s="741" t="s">
        <v>2647</v>
      </c>
      <c r="F77" s="739" t="s">
        <v>2635</v>
      </c>
      <c r="G77" s="739" t="s">
        <v>2792</v>
      </c>
      <c r="H77" s="739" t="s">
        <v>506</v>
      </c>
      <c r="I77" s="739" t="s">
        <v>803</v>
      </c>
      <c r="J77" s="739" t="s">
        <v>2793</v>
      </c>
      <c r="K77" s="739" t="s">
        <v>2794</v>
      </c>
      <c r="L77" s="742">
        <v>0</v>
      </c>
      <c r="M77" s="742">
        <v>0</v>
      </c>
      <c r="N77" s="739">
        <v>7</v>
      </c>
      <c r="O77" s="743">
        <v>4</v>
      </c>
      <c r="P77" s="742">
        <v>0</v>
      </c>
      <c r="Q77" s="744"/>
      <c r="R77" s="739">
        <v>1</v>
      </c>
      <c r="S77" s="744">
        <v>0.14285714285714285</v>
      </c>
      <c r="T77" s="743">
        <v>0.5</v>
      </c>
      <c r="U77" s="738">
        <v>0.125</v>
      </c>
    </row>
    <row r="78" spans="1:21" ht="14.4" customHeight="1" x14ac:dyDescent="0.3">
      <c r="A78" s="737">
        <v>30</v>
      </c>
      <c r="B78" s="739" t="s">
        <v>505</v>
      </c>
      <c r="C78" s="739" t="s">
        <v>2638</v>
      </c>
      <c r="D78" s="740" t="s">
        <v>3438</v>
      </c>
      <c r="E78" s="741" t="s">
        <v>2647</v>
      </c>
      <c r="F78" s="739" t="s">
        <v>2635</v>
      </c>
      <c r="G78" s="739" t="s">
        <v>2660</v>
      </c>
      <c r="H78" s="739" t="s">
        <v>506</v>
      </c>
      <c r="I78" s="739" t="s">
        <v>674</v>
      </c>
      <c r="J78" s="739" t="s">
        <v>675</v>
      </c>
      <c r="K78" s="739" t="s">
        <v>2795</v>
      </c>
      <c r="L78" s="742">
        <v>42.08</v>
      </c>
      <c r="M78" s="742">
        <v>42.08</v>
      </c>
      <c r="N78" s="739">
        <v>1</v>
      </c>
      <c r="O78" s="743">
        <v>0.5</v>
      </c>
      <c r="P78" s="742"/>
      <c r="Q78" s="744">
        <v>0</v>
      </c>
      <c r="R78" s="739"/>
      <c r="S78" s="744">
        <v>0</v>
      </c>
      <c r="T78" s="743"/>
      <c r="U78" s="738">
        <v>0</v>
      </c>
    </row>
    <row r="79" spans="1:21" ht="14.4" customHeight="1" x14ac:dyDescent="0.3">
      <c r="A79" s="737">
        <v>30</v>
      </c>
      <c r="B79" s="739" t="s">
        <v>505</v>
      </c>
      <c r="C79" s="739" t="s">
        <v>2638</v>
      </c>
      <c r="D79" s="740" t="s">
        <v>3438</v>
      </c>
      <c r="E79" s="741" t="s">
        <v>2647</v>
      </c>
      <c r="F79" s="739" t="s">
        <v>2635</v>
      </c>
      <c r="G79" s="739" t="s">
        <v>2796</v>
      </c>
      <c r="H79" s="739" t="s">
        <v>506</v>
      </c>
      <c r="I79" s="739" t="s">
        <v>947</v>
      </c>
      <c r="J79" s="739" t="s">
        <v>948</v>
      </c>
      <c r="K79" s="739" t="s">
        <v>2797</v>
      </c>
      <c r="L79" s="742">
        <v>657.67</v>
      </c>
      <c r="M79" s="742">
        <v>657.67</v>
      </c>
      <c r="N79" s="739">
        <v>1</v>
      </c>
      <c r="O79" s="743">
        <v>0.5</v>
      </c>
      <c r="P79" s="742"/>
      <c r="Q79" s="744">
        <v>0</v>
      </c>
      <c r="R79" s="739"/>
      <c r="S79" s="744">
        <v>0</v>
      </c>
      <c r="T79" s="743"/>
      <c r="U79" s="738">
        <v>0</v>
      </c>
    </row>
    <row r="80" spans="1:21" ht="14.4" customHeight="1" x14ac:dyDescent="0.3">
      <c r="A80" s="737">
        <v>30</v>
      </c>
      <c r="B80" s="739" t="s">
        <v>505</v>
      </c>
      <c r="C80" s="739" t="s">
        <v>2638</v>
      </c>
      <c r="D80" s="740" t="s">
        <v>3438</v>
      </c>
      <c r="E80" s="741" t="s">
        <v>2647</v>
      </c>
      <c r="F80" s="739" t="s">
        <v>2635</v>
      </c>
      <c r="G80" s="739" t="s">
        <v>2798</v>
      </c>
      <c r="H80" s="739" t="s">
        <v>506</v>
      </c>
      <c r="I80" s="739" t="s">
        <v>2199</v>
      </c>
      <c r="J80" s="739" t="s">
        <v>2200</v>
      </c>
      <c r="K80" s="739" t="s">
        <v>2799</v>
      </c>
      <c r="L80" s="742">
        <v>186.27</v>
      </c>
      <c r="M80" s="742">
        <v>186.27</v>
      </c>
      <c r="N80" s="739">
        <v>1</v>
      </c>
      <c r="O80" s="743">
        <v>1</v>
      </c>
      <c r="P80" s="742"/>
      <c r="Q80" s="744">
        <v>0</v>
      </c>
      <c r="R80" s="739"/>
      <c r="S80" s="744">
        <v>0</v>
      </c>
      <c r="T80" s="743"/>
      <c r="U80" s="738">
        <v>0</v>
      </c>
    </row>
    <row r="81" spans="1:21" ht="14.4" customHeight="1" x14ac:dyDescent="0.3">
      <c r="A81" s="737">
        <v>30</v>
      </c>
      <c r="B81" s="739" t="s">
        <v>505</v>
      </c>
      <c r="C81" s="739" t="s">
        <v>2638</v>
      </c>
      <c r="D81" s="740" t="s">
        <v>3438</v>
      </c>
      <c r="E81" s="741" t="s">
        <v>2647</v>
      </c>
      <c r="F81" s="739" t="s">
        <v>2635</v>
      </c>
      <c r="G81" s="739" t="s">
        <v>2800</v>
      </c>
      <c r="H81" s="739" t="s">
        <v>1720</v>
      </c>
      <c r="I81" s="739" t="s">
        <v>1922</v>
      </c>
      <c r="J81" s="739" t="s">
        <v>1923</v>
      </c>
      <c r="K81" s="739" t="s">
        <v>1924</v>
      </c>
      <c r="L81" s="742">
        <v>109.97</v>
      </c>
      <c r="M81" s="742">
        <v>109.97</v>
      </c>
      <c r="N81" s="739">
        <v>1</v>
      </c>
      <c r="O81" s="743">
        <v>0.5</v>
      </c>
      <c r="P81" s="742"/>
      <c r="Q81" s="744">
        <v>0</v>
      </c>
      <c r="R81" s="739"/>
      <c r="S81" s="744">
        <v>0</v>
      </c>
      <c r="T81" s="743"/>
      <c r="U81" s="738">
        <v>0</v>
      </c>
    </row>
    <row r="82" spans="1:21" ht="14.4" customHeight="1" x14ac:dyDescent="0.3">
      <c r="A82" s="737">
        <v>30</v>
      </c>
      <c r="B82" s="739" t="s">
        <v>505</v>
      </c>
      <c r="C82" s="739" t="s">
        <v>2638</v>
      </c>
      <c r="D82" s="740" t="s">
        <v>3438</v>
      </c>
      <c r="E82" s="741" t="s">
        <v>2647</v>
      </c>
      <c r="F82" s="739" t="s">
        <v>2635</v>
      </c>
      <c r="G82" s="739" t="s">
        <v>2800</v>
      </c>
      <c r="H82" s="739" t="s">
        <v>1720</v>
      </c>
      <c r="I82" s="739" t="s">
        <v>1922</v>
      </c>
      <c r="J82" s="739" t="s">
        <v>1923</v>
      </c>
      <c r="K82" s="739" t="s">
        <v>1924</v>
      </c>
      <c r="L82" s="742">
        <v>93.46</v>
      </c>
      <c r="M82" s="742">
        <v>93.46</v>
      </c>
      <c r="N82" s="739">
        <v>1</v>
      </c>
      <c r="O82" s="743">
        <v>0.5</v>
      </c>
      <c r="P82" s="742"/>
      <c r="Q82" s="744">
        <v>0</v>
      </c>
      <c r="R82" s="739"/>
      <c r="S82" s="744">
        <v>0</v>
      </c>
      <c r="T82" s="743"/>
      <c r="U82" s="738">
        <v>0</v>
      </c>
    </row>
    <row r="83" spans="1:21" ht="14.4" customHeight="1" x14ac:dyDescent="0.3">
      <c r="A83" s="737">
        <v>30</v>
      </c>
      <c r="B83" s="739" t="s">
        <v>505</v>
      </c>
      <c r="C83" s="739" t="s">
        <v>2638</v>
      </c>
      <c r="D83" s="740" t="s">
        <v>3438</v>
      </c>
      <c r="E83" s="741" t="s">
        <v>2647</v>
      </c>
      <c r="F83" s="739" t="s">
        <v>2635</v>
      </c>
      <c r="G83" s="739" t="s">
        <v>2801</v>
      </c>
      <c r="H83" s="739" t="s">
        <v>506</v>
      </c>
      <c r="I83" s="739" t="s">
        <v>2802</v>
      </c>
      <c r="J83" s="739" t="s">
        <v>784</v>
      </c>
      <c r="K83" s="739" t="s">
        <v>2281</v>
      </c>
      <c r="L83" s="742">
        <v>0</v>
      </c>
      <c r="M83" s="742">
        <v>0</v>
      </c>
      <c r="N83" s="739">
        <v>1</v>
      </c>
      <c r="O83" s="743">
        <v>0.5</v>
      </c>
      <c r="P83" s="742"/>
      <c r="Q83" s="744"/>
      <c r="R83" s="739"/>
      <c r="S83" s="744">
        <v>0</v>
      </c>
      <c r="T83" s="743"/>
      <c r="U83" s="738">
        <v>0</v>
      </c>
    </row>
    <row r="84" spans="1:21" ht="14.4" customHeight="1" x14ac:dyDescent="0.3">
      <c r="A84" s="737">
        <v>30</v>
      </c>
      <c r="B84" s="739" t="s">
        <v>505</v>
      </c>
      <c r="C84" s="739" t="s">
        <v>2638</v>
      </c>
      <c r="D84" s="740" t="s">
        <v>3438</v>
      </c>
      <c r="E84" s="741" t="s">
        <v>2647</v>
      </c>
      <c r="F84" s="739" t="s">
        <v>2635</v>
      </c>
      <c r="G84" s="739" t="s">
        <v>2801</v>
      </c>
      <c r="H84" s="739" t="s">
        <v>506</v>
      </c>
      <c r="I84" s="739" t="s">
        <v>783</v>
      </c>
      <c r="J84" s="739" t="s">
        <v>784</v>
      </c>
      <c r="K84" s="739" t="s">
        <v>2803</v>
      </c>
      <c r="L84" s="742">
        <v>122.73</v>
      </c>
      <c r="M84" s="742">
        <v>122.73</v>
      </c>
      <c r="N84" s="739">
        <v>1</v>
      </c>
      <c r="O84" s="743">
        <v>0.5</v>
      </c>
      <c r="P84" s="742"/>
      <c r="Q84" s="744">
        <v>0</v>
      </c>
      <c r="R84" s="739"/>
      <c r="S84" s="744">
        <v>0</v>
      </c>
      <c r="T84" s="743"/>
      <c r="U84" s="738">
        <v>0</v>
      </c>
    </row>
    <row r="85" spans="1:21" ht="14.4" customHeight="1" x14ac:dyDescent="0.3">
      <c r="A85" s="737">
        <v>30</v>
      </c>
      <c r="B85" s="739" t="s">
        <v>505</v>
      </c>
      <c r="C85" s="739" t="s">
        <v>2638</v>
      </c>
      <c r="D85" s="740" t="s">
        <v>3438</v>
      </c>
      <c r="E85" s="741" t="s">
        <v>2647</v>
      </c>
      <c r="F85" s="739" t="s">
        <v>2635</v>
      </c>
      <c r="G85" s="739" t="s">
        <v>2804</v>
      </c>
      <c r="H85" s="739" t="s">
        <v>506</v>
      </c>
      <c r="I85" s="739" t="s">
        <v>2805</v>
      </c>
      <c r="J85" s="739" t="s">
        <v>1177</v>
      </c>
      <c r="K85" s="739" t="s">
        <v>2806</v>
      </c>
      <c r="L85" s="742">
        <v>33.549999999999997</v>
      </c>
      <c r="M85" s="742">
        <v>33.549999999999997</v>
      </c>
      <c r="N85" s="739">
        <v>1</v>
      </c>
      <c r="O85" s="743">
        <v>1</v>
      </c>
      <c r="P85" s="742"/>
      <c r="Q85" s="744">
        <v>0</v>
      </c>
      <c r="R85" s="739"/>
      <c r="S85" s="744">
        <v>0</v>
      </c>
      <c r="T85" s="743"/>
      <c r="U85" s="738">
        <v>0</v>
      </c>
    </row>
    <row r="86" spans="1:21" ht="14.4" customHeight="1" x14ac:dyDescent="0.3">
      <c r="A86" s="737">
        <v>30</v>
      </c>
      <c r="B86" s="739" t="s">
        <v>505</v>
      </c>
      <c r="C86" s="739" t="s">
        <v>2638</v>
      </c>
      <c r="D86" s="740" t="s">
        <v>3438</v>
      </c>
      <c r="E86" s="741" t="s">
        <v>2647</v>
      </c>
      <c r="F86" s="739" t="s">
        <v>2635</v>
      </c>
      <c r="G86" s="739" t="s">
        <v>2804</v>
      </c>
      <c r="H86" s="739" t="s">
        <v>506</v>
      </c>
      <c r="I86" s="739" t="s">
        <v>1176</v>
      </c>
      <c r="J86" s="739" t="s">
        <v>1177</v>
      </c>
      <c r="K86" s="739" t="s">
        <v>2807</v>
      </c>
      <c r="L86" s="742">
        <v>50.32</v>
      </c>
      <c r="M86" s="742">
        <v>50.32</v>
      </c>
      <c r="N86" s="739">
        <v>1</v>
      </c>
      <c r="O86" s="743">
        <v>0.5</v>
      </c>
      <c r="P86" s="742"/>
      <c r="Q86" s="744">
        <v>0</v>
      </c>
      <c r="R86" s="739"/>
      <c r="S86" s="744">
        <v>0</v>
      </c>
      <c r="T86" s="743"/>
      <c r="U86" s="738">
        <v>0</v>
      </c>
    </row>
    <row r="87" spans="1:21" ht="14.4" customHeight="1" x14ac:dyDescent="0.3">
      <c r="A87" s="737">
        <v>30</v>
      </c>
      <c r="B87" s="739" t="s">
        <v>505</v>
      </c>
      <c r="C87" s="739" t="s">
        <v>2638</v>
      </c>
      <c r="D87" s="740" t="s">
        <v>3438</v>
      </c>
      <c r="E87" s="741" t="s">
        <v>2647</v>
      </c>
      <c r="F87" s="739" t="s">
        <v>2635</v>
      </c>
      <c r="G87" s="739" t="s">
        <v>2808</v>
      </c>
      <c r="H87" s="739" t="s">
        <v>506</v>
      </c>
      <c r="I87" s="739" t="s">
        <v>2809</v>
      </c>
      <c r="J87" s="739" t="s">
        <v>766</v>
      </c>
      <c r="K87" s="739" t="s">
        <v>2810</v>
      </c>
      <c r="L87" s="742">
        <v>0</v>
      </c>
      <c r="M87" s="742">
        <v>0</v>
      </c>
      <c r="N87" s="739">
        <v>1</v>
      </c>
      <c r="O87" s="743">
        <v>0.5</v>
      </c>
      <c r="P87" s="742"/>
      <c r="Q87" s="744"/>
      <c r="R87" s="739"/>
      <c r="S87" s="744">
        <v>0</v>
      </c>
      <c r="T87" s="743"/>
      <c r="U87" s="738">
        <v>0</v>
      </c>
    </row>
    <row r="88" spans="1:21" ht="14.4" customHeight="1" x14ac:dyDescent="0.3">
      <c r="A88" s="737">
        <v>30</v>
      </c>
      <c r="B88" s="739" t="s">
        <v>505</v>
      </c>
      <c r="C88" s="739" t="s">
        <v>2638</v>
      </c>
      <c r="D88" s="740" t="s">
        <v>3438</v>
      </c>
      <c r="E88" s="741" t="s">
        <v>2647</v>
      </c>
      <c r="F88" s="739" t="s">
        <v>2635</v>
      </c>
      <c r="G88" s="739" t="s">
        <v>2811</v>
      </c>
      <c r="H88" s="739" t="s">
        <v>506</v>
      </c>
      <c r="I88" s="739" t="s">
        <v>2812</v>
      </c>
      <c r="J88" s="739" t="s">
        <v>2813</v>
      </c>
      <c r="K88" s="739" t="s">
        <v>2814</v>
      </c>
      <c r="L88" s="742">
        <v>140.46</v>
      </c>
      <c r="M88" s="742">
        <v>140.46</v>
      </c>
      <c r="N88" s="739">
        <v>1</v>
      </c>
      <c r="O88" s="743">
        <v>1</v>
      </c>
      <c r="P88" s="742"/>
      <c r="Q88" s="744">
        <v>0</v>
      </c>
      <c r="R88" s="739"/>
      <c r="S88" s="744">
        <v>0</v>
      </c>
      <c r="T88" s="743"/>
      <c r="U88" s="738">
        <v>0</v>
      </c>
    </row>
    <row r="89" spans="1:21" ht="14.4" customHeight="1" x14ac:dyDescent="0.3">
      <c r="A89" s="737">
        <v>30</v>
      </c>
      <c r="B89" s="739" t="s">
        <v>505</v>
      </c>
      <c r="C89" s="739" t="s">
        <v>2638</v>
      </c>
      <c r="D89" s="740" t="s">
        <v>3438</v>
      </c>
      <c r="E89" s="741" t="s">
        <v>2647</v>
      </c>
      <c r="F89" s="739" t="s">
        <v>2635</v>
      </c>
      <c r="G89" s="739" t="s">
        <v>2815</v>
      </c>
      <c r="H89" s="739" t="s">
        <v>506</v>
      </c>
      <c r="I89" s="739" t="s">
        <v>2816</v>
      </c>
      <c r="J89" s="739" t="s">
        <v>888</v>
      </c>
      <c r="K89" s="739" t="s">
        <v>889</v>
      </c>
      <c r="L89" s="742">
        <v>87.89</v>
      </c>
      <c r="M89" s="742">
        <v>87.89</v>
      </c>
      <c r="N89" s="739">
        <v>1</v>
      </c>
      <c r="O89" s="743">
        <v>0.5</v>
      </c>
      <c r="P89" s="742"/>
      <c r="Q89" s="744">
        <v>0</v>
      </c>
      <c r="R89" s="739"/>
      <c r="S89" s="744">
        <v>0</v>
      </c>
      <c r="T89" s="743"/>
      <c r="U89" s="738">
        <v>0</v>
      </c>
    </row>
    <row r="90" spans="1:21" ht="14.4" customHeight="1" x14ac:dyDescent="0.3">
      <c r="A90" s="737">
        <v>30</v>
      </c>
      <c r="B90" s="739" t="s">
        <v>505</v>
      </c>
      <c r="C90" s="739" t="s">
        <v>2638</v>
      </c>
      <c r="D90" s="740" t="s">
        <v>3438</v>
      </c>
      <c r="E90" s="741" t="s">
        <v>2647</v>
      </c>
      <c r="F90" s="739" t="s">
        <v>2635</v>
      </c>
      <c r="G90" s="739" t="s">
        <v>2817</v>
      </c>
      <c r="H90" s="739" t="s">
        <v>506</v>
      </c>
      <c r="I90" s="739" t="s">
        <v>1006</v>
      </c>
      <c r="J90" s="739" t="s">
        <v>1007</v>
      </c>
      <c r="K90" s="739" t="s">
        <v>1008</v>
      </c>
      <c r="L90" s="742">
        <v>43.61</v>
      </c>
      <c r="M90" s="742">
        <v>43.61</v>
      </c>
      <c r="N90" s="739">
        <v>1</v>
      </c>
      <c r="O90" s="743">
        <v>0.5</v>
      </c>
      <c r="P90" s="742"/>
      <c r="Q90" s="744">
        <v>0</v>
      </c>
      <c r="R90" s="739"/>
      <c r="S90" s="744">
        <v>0</v>
      </c>
      <c r="T90" s="743"/>
      <c r="U90" s="738">
        <v>0</v>
      </c>
    </row>
    <row r="91" spans="1:21" ht="14.4" customHeight="1" x14ac:dyDescent="0.3">
      <c r="A91" s="737">
        <v>30</v>
      </c>
      <c r="B91" s="739" t="s">
        <v>505</v>
      </c>
      <c r="C91" s="739" t="s">
        <v>2638</v>
      </c>
      <c r="D91" s="740" t="s">
        <v>3438</v>
      </c>
      <c r="E91" s="741" t="s">
        <v>2647</v>
      </c>
      <c r="F91" s="739" t="s">
        <v>2635</v>
      </c>
      <c r="G91" s="739" t="s">
        <v>2818</v>
      </c>
      <c r="H91" s="739" t="s">
        <v>1720</v>
      </c>
      <c r="I91" s="739" t="s">
        <v>2819</v>
      </c>
      <c r="J91" s="739" t="s">
        <v>2820</v>
      </c>
      <c r="K91" s="739" t="s">
        <v>2821</v>
      </c>
      <c r="L91" s="742">
        <v>251.52</v>
      </c>
      <c r="M91" s="742">
        <v>251.52</v>
      </c>
      <c r="N91" s="739">
        <v>1</v>
      </c>
      <c r="O91" s="743">
        <v>0.5</v>
      </c>
      <c r="P91" s="742"/>
      <c r="Q91" s="744">
        <v>0</v>
      </c>
      <c r="R91" s="739"/>
      <c r="S91" s="744">
        <v>0</v>
      </c>
      <c r="T91" s="743"/>
      <c r="U91" s="738">
        <v>0</v>
      </c>
    </row>
    <row r="92" spans="1:21" ht="14.4" customHeight="1" x14ac:dyDescent="0.3">
      <c r="A92" s="737">
        <v>30</v>
      </c>
      <c r="B92" s="739" t="s">
        <v>505</v>
      </c>
      <c r="C92" s="739" t="s">
        <v>2638</v>
      </c>
      <c r="D92" s="740" t="s">
        <v>3438</v>
      </c>
      <c r="E92" s="741" t="s">
        <v>2647</v>
      </c>
      <c r="F92" s="739" t="s">
        <v>2635</v>
      </c>
      <c r="G92" s="739" t="s">
        <v>2822</v>
      </c>
      <c r="H92" s="739" t="s">
        <v>1720</v>
      </c>
      <c r="I92" s="739" t="s">
        <v>2823</v>
      </c>
      <c r="J92" s="739" t="s">
        <v>2824</v>
      </c>
      <c r="K92" s="739" t="s">
        <v>2825</v>
      </c>
      <c r="L92" s="742">
        <v>0</v>
      </c>
      <c r="M92" s="742">
        <v>0</v>
      </c>
      <c r="N92" s="739">
        <v>1</v>
      </c>
      <c r="O92" s="743">
        <v>0.5</v>
      </c>
      <c r="P92" s="742"/>
      <c r="Q92" s="744"/>
      <c r="R92" s="739"/>
      <c r="S92" s="744">
        <v>0</v>
      </c>
      <c r="T92" s="743"/>
      <c r="U92" s="738">
        <v>0</v>
      </c>
    </row>
    <row r="93" spans="1:21" ht="14.4" customHeight="1" x14ac:dyDescent="0.3">
      <c r="A93" s="737">
        <v>30</v>
      </c>
      <c r="B93" s="739" t="s">
        <v>505</v>
      </c>
      <c r="C93" s="739" t="s">
        <v>2638</v>
      </c>
      <c r="D93" s="740" t="s">
        <v>3438</v>
      </c>
      <c r="E93" s="741" t="s">
        <v>2647</v>
      </c>
      <c r="F93" s="739" t="s">
        <v>2635</v>
      </c>
      <c r="G93" s="739" t="s">
        <v>2826</v>
      </c>
      <c r="H93" s="739" t="s">
        <v>1720</v>
      </c>
      <c r="I93" s="739" t="s">
        <v>2080</v>
      </c>
      <c r="J93" s="739" t="s">
        <v>2081</v>
      </c>
      <c r="K93" s="739" t="s">
        <v>2082</v>
      </c>
      <c r="L93" s="742">
        <v>792.3</v>
      </c>
      <c r="M93" s="742">
        <v>792.3</v>
      </c>
      <c r="N93" s="739">
        <v>1</v>
      </c>
      <c r="O93" s="743">
        <v>1</v>
      </c>
      <c r="P93" s="742"/>
      <c r="Q93" s="744">
        <v>0</v>
      </c>
      <c r="R93" s="739"/>
      <c r="S93" s="744">
        <v>0</v>
      </c>
      <c r="T93" s="743"/>
      <c r="U93" s="738">
        <v>0</v>
      </c>
    </row>
    <row r="94" spans="1:21" ht="14.4" customHeight="1" x14ac:dyDescent="0.3">
      <c r="A94" s="737">
        <v>30</v>
      </c>
      <c r="B94" s="739" t="s">
        <v>505</v>
      </c>
      <c r="C94" s="739" t="s">
        <v>2638</v>
      </c>
      <c r="D94" s="740" t="s">
        <v>3438</v>
      </c>
      <c r="E94" s="741" t="s">
        <v>2647</v>
      </c>
      <c r="F94" s="739" t="s">
        <v>2635</v>
      </c>
      <c r="G94" s="739" t="s">
        <v>2827</v>
      </c>
      <c r="H94" s="739" t="s">
        <v>1720</v>
      </c>
      <c r="I94" s="739" t="s">
        <v>1820</v>
      </c>
      <c r="J94" s="739" t="s">
        <v>1821</v>
      </c>
      <c r="K94" s="739" t="s">
        <v>1822</v>
      </c>
      <c r="L94" s="742">
        <v>53.57</v>
      </c>
      <c r="M94" s="742">
        <v>53.57</v>
      </c>
      <c r="N94" s="739">
        <v>1</v>
      </c>
      <c r="O94" s="743">
        <v>0.5</v>
      </c>
      <c r="P94" s="742"/>
      <c r="Q94" s="744">
        <v>0</v>
      </c>
      <c r="R94" s="739"/>
      <c r="S94" s="744">
        <v>0</v>
      </c>
      <c r="T94" s="743"/>
      <c r="U94" s="738">
        <v>0</v>
      </c>
    </row>
    <row r="95" spans="1:21" ht="14.4" customHeight="1" x14ac:dyDescent="0.3">
      <c r="A95" s="737">
        <v>30</v>
      </c>
      <c r="B95" s="739" t="s">
        <v>505</v>
      </c>
      <c r="C95" s="739" t="s">
        <v>2638</v>
      </c>
      <c r="D95" s="740" t="s">
        <v>3438</v>
      </c>
      <c r="E95" s="741" t="s">
        <v>2647</v>
      </c>
      <c r="F95" s="739" t="s">
        <v>2636</v>
      </c>
      <c r="G95" s="739" t="s">
        <v>2828</v>
      </c>
      <c r="H95" s="739" t="s">
        <v>506</v>
      </c>
      <c r="I95" s="739" t="s">
        <v>2829</v>
      </c>
      <c r="J95" s="739" t="s">
        <v>2830</v>
      </c>
      <c r="K95" s="739"/>
      <c r="L95" s="742">
        <v>0</v>
      </c>
      <c r="M95" s="742">
        <v>0</v>
      </c>
      <c r="N95" s="739">
        <v>1</v>
      </c>
      <c r="O95" s="743">
        <v>1</v>
      </c>
      <c r="P95" s="742"/>
      <c r="Q95" s="744"/>
      <c r="R95" s="739"/>
      <c r="S95" s="744">
        <v>0</v>
      </c>
      <c r="T95" s="743"/>
      <c r="U95" s="738">
        <v>0</v>
      </c>
    </row>
    <row r="96" spans="1:21" ht="14.4" customHeight="1" x14ac:dyDescent="0.3">
      <c r="A96" s="737">
        <v>30</v>
      </c>
      <c r="B96" s="739" t="s">
        <v>505</v>
      </c>
      <c r="C96" s="739" t="s">
        <v>2638</v>
      </c>
      <c r="D96" s="740" t="s">
        <v>3438</v>
      </c>
      <c r="E96" s="741" t="s">
        <v>2647</v>
      </c>
      <c r="F96" s="739" t="s">
        <v>2636</v>
      </c>
      <c r="G96" s="739" t="s">
        <v>2828</v>
      </c>
      <c r="H96" s="739" t="s">
        <v>506</v>
      </c>
      <c r="I96" s="739" t="s">
        <v>2831</v>
      </c>
      <c r="J96" s="739" t="s">
        <v>2830</v>
      </c>
      <c r="K96" s="739"/>
      <c r="L96" s="742">
        <v>0</v>
      </c>
      <c r="M96" s="742">
        <v>0</v>
      </c>
      <c r="N96" s="739">
        <v>1</v>
      </c>
      <c r="O96" s="743">
        <v>1</v>
      </c>
      <c r="P96" s="742">
        <v>0</v>
      </c>
      <c r="Q96" s="744"/>
      <c r="R96" s="739">
        <v>1</v>
      </c>
      <c r="S96" s="744">
        <v>1</v>
      </c>
      <c r="T96" s="743">
        <v>1</v>
      </c>
      <c r="U96" s="738">
        <v>1</v>
      </c>
    </row>
    <row r="97" spans="1:21" ht="14.4" customHeight="1" x14ac:dyDescent="0.3">
      <c r="A97" s="737">
        <v>30</v>
      </c>
      <c r="B97" s="739" t="s">
        <v>505</v>
      </c>
      <c r="C97" s="739" t="s">
        <v>2638</v>
      </c>
      <c r="D97" s="740" t="s">
        <v>3438</v>
      </c>
      <c r="E97" s="741" t="s">
        <v>2647</v>
      </c>
      <c r="F97" s="739" t="s">
        <v>2637</v>
      </c>
      <c r="G97" s="739" t="s">
        <v>2832</v>
      </c>
      <c r="H97" s="739" t="s">
        <v>506</v>
      </c>
      <c r="I97" s="739" t="s">
        <v>2833</v>
      </c>
      <c r="J97" s="739" t="s">
        <v>2834</v>
      </c>
      <c r="K97" s="739" t="s">
        <v>2835</v>
      </c>
      <c r="L97" s="742">
        <v>4000</v>
      </c>
      <c r="M97" s="742">
        <v>4000</v>
      </c>
      <c r="N97" s="739">
        <v>1</v>
      </c>
      <c r="O97" s="743">
        <v>1</v>
      </c>
      <c r="P97" s="742"/>
      <c r="Q97" s="744">
        <v>0</v>
      </c>
      <c r="R97" s="739"/>
      <c r="S97" s="744">
        <v>0</v>
      </c>
      <c r="T97" s="743"/>
      <c r="U97" s="738">
        <v>0</v>
      </c>
    </row>
    <row r="98" spans="1:21" ht="14.4" customHeight="1" x14ac:dyDescent="0.3">
      <c r="A98" s="737">
        <v>30</v>
      </c>
      <c r="B98" s="739" t="s">
        <v>505</v>
      </c>
      <c r="C98" s="739" t="s">
        <v>2638</v>
      </c>
      <c r="D98" s="740" t="s">
        <v>3438</v>
      </c>
      <c r="E98" s="741" t="s">
        <v>2648</v>
      </c>
      <c r="F98" s="739" t="s">
        <v>2635</v>
      </c>
      <c r="G98" s="739" t="s">
        <v>2662</v>
      </c>
      <c r="H98" s="739" t="s">
        <v>506</v>
      </c>
      <c r="I98" s="739" t="s">
        <v>1022</v>
      </c>
      <c r="J98" s="739" t="s">
        <v>1023</v>
      </c>
      <c r="K98" s="739" t="s">
        <v>1024</v>
      </c>
      <c r="L98" s="742">
        <v>72.55</v>
      </c>
      <c r="M98" s="742">
        <v>145.1</v>
      </c>
      <c r="N98" s="739">
        <v>2</v>
      </c>
      <c r="O98" s="743">
        <v>1</v>
      </c>
      <c r="P98" s="742">
        <v>145.1</v>
      </c>
      <c r="Q98" s="744">
        <v>1</v>
      </c>
      <c r="R98" s="739">
        <v>2</v>
      </c>
      <c r="S98" s="744">
        <v>1</v>
      </c>
      <c r="T98" s="743">
        <v>1</v>
      </c>
      <c r="U98" s="738">
        <v>1</v>
      </c>
    </row>
    <row r="99" spans="1:21" ht="14.4" customHeight="1" x14ac:dyDescent="0.3">
      <c r="A99" s="737">
        <v>30</v>
      </c>
      <c r="B99" s="739" t="s">
        <v>505</v>
      </c>
      <c r="C99" s="739" t="s">
        <v>2638</v>
      </c>
      <c r="D99" s="740" t="s">
        <v>3438</v>
      </c>
      <c r="E99" s="741" t="s">
        <v>2648</v>
      </c>
      <c r="F99" s="739" t="s">
        <v>2635</v>
      </c>
      <c r="G99" s="739" t="s">
        <v>2663</v>
      </c>
      <c r="H99" s="739" t="s">
        <v>1720</v>
      </c>
      <c r="I99" s="739" t="s">
        <v>1842</v>
      </c>
      <c r="J99" s="739" t="s">
        <v>2604</v>
      </c>
      <c r="K99" s="739" t="s">
        <v>2605</v>
      </c>
      <c r="L99" s="742">
        <v>4.7</v>
      </c>
      <c r="M99" s="742">
        <v>9.4</v>
      </c>
      <c r="N99" s="739">
        <v>2</v>
      </c>
      <c r="O99" s="743">
        <v>1</v>
      </c>
      <c r="P99" s="742"/>
      <c r="Q99" s="744">
        <v>0</v>
      </c>
      <c r="R99" s="739"/>
      <c r="S99" s="744">
        <v>0</v>
      </c>
      <c r="T99" s="743"/>
      <c r="U99" s="738">
        <v>0</v>
      </c>
    </row>
    <row r="100" spans="1:21" ht="14.4" customHeight="1" x14ac:dyDescent="0.3">
      <c r="A100" s="737">
        <v>30</v>
      </c>
      <c r="B100" s="739" t="s">
        <v>505</v>
      </c>
      <c r="C100" s="739" t="s">
        <v>2638</v>
      </c>
      <c r="D100" s="740" t="s">
        <v>3438</v>
      </c>
      <c r="E100" s="741" t="s">
        <v>2648</v>
      </c>
      <c r="F100" s="739" t="s">
        <v>2635</v>
      </c>
      <c r="G100" s="739" t="s">
        <v>2836</v>
      </c>
      <c r="H100" s="739" t="s">
        <v>1720</v>
      </c>
      <c r="I100" s="739" t="s">
        <v>2837</v>
      </c>
      <c r="J100" s="739" t="s">
        <v>1742</v>
      </c>
      <c r="K100" s="739" t="s">
        <v>2838</v>
      </c>
      <c r="L100" s="742">
        <v>72</v>
      </c>
      <c r="M100" s="742">
        <v>72</v>
      </c>
      <c r="N100" s="739">
        <v>1</v>
      </c>
      <c r="O100" s="743">
        <v>0.5</v>
      </c>
      <c r="P100" s="742">
        <v>72</v>
      </c>
      <c r="Q100" s="744">
        <v>1</v>
      </c>
      <c r="R100" s="739">
        <v>1</v>
      </c>
      <c r="S100" s="744">
        <v>1</v>
      </c>
      <c r="T100" s="743">
        <v>0.5</v>
      </c>
      <c r="U100" s="738">
        <v>1</v>
      </c>
    </row>
    <row r="101" spans="1:21" ht="14.4" customHeight="1" x14ac:dyDescent="0.3">
      <c r="A101" s="737">
        <v>30</v>
      </c>
      <c r="B101" s="739" t="s">
        <v>505</v>
      </c>
      <c r="C101" s="739" t="s">
        <v>2638</v>
      </c>
      <c r="D101" s="740" t="s">
        <v>3438</v>
      </c>
      <c r="E101" s="741" t="s">
        <v>2648</v>
      </c>
      <c r="F101" s="739" t="s">
        <v>2635</v>
      </c>
      <c r="G101" s="739" t="s">
        <v>2664</v>
      </c>
      <c r="H101" s="739" t="s">
        <v>506</v>
      </c>
      <c r="I101" s="739" t="s">
        <v>2839</v>
      </c>
      <c r="J101" s="739" t="s">
        <v>2666</v>
      </c>
      <c r="K101" s="739" t="s">
        <v>1734</v>
      </c>
      <c r="L101" s="742">
        <v>62.18</v>
      </c>
      <c r="M101" s="742">
        <v>62.18</v>
      </c>
      <c r="N101" s="739">
        <v>1</v>
      </c>
      <c r="O101" s="743">
        <v>0.5</v>
      </c>
      <c r="P101" s="742"/>
      <c r="Q101" s="744">
        <v>0</v>
      </c>
      <c r="R101" s="739"/>
      <c r="S101" s="744">
        <v>0</v>
      </c>
      <c r="T101" s="743"/>
      <c r="U101" s="738">
        <v>0</v>
      </c>
    </row>
    <row r="102" spans="1:21" ht="14.4" customHeight="1" x14ac:dyDescent="0.3">
      <c r="A102" s="737">
        <v>30</v>
      </c>
      <c r="B102" s="739" t="s">
        <v>505</v>
      </c>
      <c r="C102" s="739" t="s">
        <v>2638</v>
      </c>
      <c r="D102" s="740" t="s">
        <v>3438</v>
      </c>
      <c r="E102" s="741" t="s">
        <v>2648</v>
      </c>
      <c r="F102" s="739" t="s">
        <v>2635</v>
      </c>
      <c r="G102" s="739" t="s">
        <v>2671</v>
      </c>
      <c r="H102" s="739" t="s">
        <v>1720</v>
      </c>
      <c r="I102" s="739" t="s">
        <v>1823</v>
      </c>
      <c r="J102" s="739" t="s">
        <v>1824</v>
      </c>
      <c r="K102" s="739" t="s">
        <v>1825</v>
      </c>
      <c r="L102" s="742">
        <v>155.69999999999999</v>
      </c>
      <c r="M102" s="742">
        <v>311.39999999999998</v>
      </c>
      <c r="N102" s="739">
        <v>2</v>
      </c>
      <c r="O102" s="743">
        <v>1</v>
      </c>
      <c r="P102" s="742">
        <v>155.69999999999999</v>
      </c>
      <c r="Q102" s="744">
        <v>0.5</v>
      </c>
      <c r="R102" s="739">
        <v>1</v>
      </c>
      <c r="S102" s="744">
        <v>0.5</v>
      </c>
      <c r="T102" s="743">
        <v>0.5</v>
      </c>
      <c r="U102" s="738">
        <v>0.5</v>
      </c>
    </row>
    <row r="103" spans="1:21" ht="14.4" customHeight="1" x14ac:dyDescent="0.3">
      <c r="A103" s="737">
        <v>30</v>
      </c>
      <c r="B103" s="739" t="s">
        <v>505</v>
      </c>
      <c r="C103" s="739" t="s">
        <v>2638</v>
      </c>
      <c r="D103" s="740" t="s">
        <v>3438</v>
      </c>
      <c r="E103" s="741" t="s">
        <v>2648</v>
      </c>
      <c r="F103" s="739" t="s">
        <v>2635</v>
      </c>
      <c r="G103" s="739" t="s">
        <v>2674</v>
      </c>
      <c r="H103" s="739" t="s">
        <v>1720</v>
      </c>
      <c r="I103" s="739" t="s">
        <v>1772</v>
      </c>
      <c r="J103" s="739" t="s">
        <v>1773</v>
      </c>
      <c r="K103" s="739" t="s">
        <v>1304</v>
      </c>
      <c r="L103" s="742">
        <v>35.11</v>
      </c>
      <c r="M103" s="742">
        <v>35.11</v>
      </c>
      <c r="N103" s="739">
        <v>1</v>
      </c>
      <c r="O103" s="743">
        <v>0.5</v>
      </c>
      <c r="P103" s="742"/>
      <c r="Q103" s="744">
        <v>0</v>
      </c>
      <c r="R103" s="739"/>
      <c r="S103" s="744">
        <v>0</v>
      </c>
      <c r="T103" s="743"/>
      <c r="U103" s="738">
        <v>0</v>
      </c>
    </row>
    <row r="104" spans="1:21" ht="14.4" customHeight="1" x14ac:dyDescent="0.3">
      <c r="A104" s="737">
        <v>30</v>
      </c>
      <c r="B104" s="739" t="s">
        <v>505</v>
      </c>
      <c r="C104" s="739" t="s">
        <v>2638</v>
      </c>
      <c r="D104" s="740" t="s">
        <v>3438</v>
      </c>
      <c r="E104" s="741" t="s">
        <v>2648</v>
      </c>
      <c r="F104" s="739" t="s">
        <v>2635</v>
      </c>
      <c r="G104" s="739" t="s">
        <v>2840</v>
      </c>
      <c r="H104" s="739" t="s">
        <v>1720</v>
      </c>
      <c r="I104" s="739" t="s">
        <v>1738</v>
      </c>
      <c r="J104" s="739" t="s">
        <v>2510</v>
      </c>
      <c r="K104" s="739" t="s">
        <v>1178</v>
      </c>
      <c r="L104" s="742">
        <v>57.83</v>
      </c>
      <c r="M104" s="742">
        <v>57.83</v>
      </c>
      <c r="N104" s="739">
        <v>1</v>
      </c>
      <c r="O104" s="743">
        <v>0.5</v>
      </c>
      <c r="P104" s="742"/>
      <c r="Q104" s="744">
        <v>0</v>
      </c>
      <c r="R104" s="739"/>
      <c r="S104" s="744">
        <v>0</v>
      </c>
      <c r="T104" s="743"/>
      <c r="U104" s="738">
        <v>0</v>
      </c>
    </row>
    <row r="105" spans="1:21" ht="14.4" customHeight="1" x14ac:dyDescent="0.3">
      <c r="A105" s="737">
        <v>30</v>
      </c>
      <c r="B105" s="739" t="s">
        <v>505</v>
      </c>
      <c r="C105" s="739" t="s">
        <v>2638</v>
      </c>
      <c r="D105" s="740" t="s">
        <v>3438</v>
      </c>
      <c r="E105" s="741" t="s">
        <v>2648</v>
      </c>
      <c r="F105" s="739" t="s">
        <v>2635</v>
      </c>
      <c r="G105" s="739" t="s">
        <v>2841</v>
      </c>
      <c r="H105" s="739" t="s">
        <v>506</v>
      </c>
      <c r="I105" s="739" t="s">
        <v>907</v>
      </c>
      <c r="J105" s="739" t="s">
        <v>2842</v>
      </c>
      <c r="K105" s="739" t="s">
        <v>2843</v>
      </c>
      <c r="L105" s="742">
        <v>0</v>
      </c>
      <c r="M105" s="742">
        <v>0</v>
      </c>
      <c r="N105" s="739">
        <v>1</v>
      </c>
      <c r="O105" s="743">
        <v>1</v>
      </c>
      <c r="P105" s="742"/>
      <c r="Q105" s="744"/>
      <c r="R105" s="739"/>
      <c r="S105" s="744">
        <v>0</v>
      </c>
      <c r="T105" s="743"/>
      <c r="U105" s="738">
        <v>0</v>
      </c>
    </row>
    <row r="106" spans="1:21" ht="14.4" customHeight="1" x14ac:dyDescent="0.3">
      <c r="A106" s="737">
        <v>30</v>
      </c>
      <c r="B106" s="739" t="s">
        <v>505</v>
      </c>
      <c r="C106" s="739" t="s">
        <v>2638</v>
      </c>
      <c r="D106" s="740" t="s">
        <v>3438</v>
      </c>
      <c r="E106" s="741" t="s">
        <v>2648</v>
      </c>
      <c r="F106" s="739" t="s">
        <v>2635</v>
      </c>
      <c r="G106" s="739" t="s">
        <v>2844</v>
      </c>
      <c r="H106" s="739" t="s">
        <v>506</v>
      </c>
      <c r="I106" s="739" t="s">
        <v>1511</v>
      </c>
      <c r="J106" s="739" t="s">
        <v>1512</v>
      </c>
      <c r="K106" s="739" t="s">
        <v>1513</v>
      </c>
      <c r="L106" s="742">
        <v>0</v>
      </c>
      <c r="M106" s="742">
        <v>0</v>
      </c>
      <c r="N106" s="739">
        <v>1</v>
      </c>
      <c r="O106" s="743">
        <v>0.5</v>
      </c>
      <c r="P106" s="742">
        <v>0</v>
      </c>
      <c r="Q106" s="744"/>
      <c r="R106" s="739">
        <v>1</v>
      </c>
      <c r="S106" s="744">
        <v>1</v>
      </c>
      <c r="T106" s="743">
        <v>0.5</v>
      </c>
      <c r="U106" s="738">
        <v>1</v>
      </c>
    </row>
    <row r="107" spans="1:21" ht="14.4" customHeight="1" x14ac:dyDescent="0.3">
      <c r="A107" s="737">
        <v>30</v>
      </c>
      <c r="B107" s="739" t="s">
        <v>505</v>
      </c>
      <c r="C107" s="739" t="s">
        <v>2638</v>
      </c>
      <c r="D107" s="740" t="s">
        <v>3438</v>
      </c>
      <c r="E107" s="741" t="s">
        <v>2648</v>
      </c>
      <c r="F107" s="739" t="s">
        <v>2635</v>
      </c>
      <c r="G107" s="739" t="s">
        <v>2845</v>
      </c>
      <c r="H107" s="739" t="s">
        <v>506</v>
      </c>
      <c r="I107" s="739" t="s">
        <v>2846</v>
      </c>
      <c r="J107" s="739" t="s">
        <v>2847</v>
      </c>
      <c r="K107" s="739" t="s">
        <v>2848</v>
      </c>
      <c r="L107" s="742">
        <v>0</v>
      </c>
      <c r="M107" s="742">
        <v>0</v>
      </c>
      <c r="N107" s="739">
        <v>1</v>
      </c>
      <c r="O107" s="743">
        <v>0.5</v>
      </c>
      <c r="P107" s="742">
        <v>0</v>
      </c>
      <c r="Q107" s="744"/>
      <c r="R107" s="739">
        <v>1</v>
      </c>
      <c r="S107" s="744">
        <v>1</v>
      </c>
      <c r="T107" s="743">
        <v>0.5</v>
      </c>
      <c r="U107" s="738">
        <v>1</v>
      </c>
    </row>
    <row r="108" spans="1:21" ht="14.4" customHeight="1" x14ac:dyDescent="0.3">
      <c r="A108" s="737">
        <v>30</v>
      </c>
      <c r="B108" s="739" t="s">
        <v>505</v>
      </c>
      <c r="C108" s="739" t="s">
        <v>2638</v>
      </c>
      <c r="D108" s="740" t="s">
        <v>3438</v>
      </c>
      <c r="E108" s="741" t="s">
        <v>2648</v>
      </c>
      <c r="F108" s="739" t="s">
        <v>2635</v>
      </c>
      <c r="G108" s="739" t="s">
        <v>2849</v>
      </c>
      <c r="H108" s="739" t="s">
        <v>1720</v>
      </c>
      <c r="I108" s="739" t="s">
        <v>1908</v>
      </c>
      <c r="J108" s="739" t="s">
        <v>1909</v>
      </c>
      <c r="K108" s="739" t="s">
        <v>869</v>
      </c>
      <c r="L108" s="742">
        <v>65.989999999999995</v>
      </c>
      <c r="M108" s="742">
        <v>65.989999999999995</v>
      </c>
      <c r="N108" s="739">
        <v>1</v>
      </c>
      <c r="O108" s="743">
        <v>0.5</v>
      </c>
      <c r="P108" s="742"/>
      <c r="Q108" s="744">
        <v>0</v>
      </c>
      <c r="R108" s="739"/>
      <c r="S108" s="744">
        <v>0</v>
      </c>
      <c r="T108" s="743"/>
      <c r="U108" s="738">
        <v>0</v>
      </c>
    </row>
    <row r="109" spans="1:21" ht="14.4" customHeight="1" x14ac:dyDescent="0.3">
      <c r="A109" s="737">
        <v>30</v>
      </c>
      <c r="B109" s="739" t="s">
        <v>505</v>
      </c>
      <c r="C109" s="739" t="s">
        <v>2638</v>
      </c>
      <c r="D109" s="740" t="s">
        <v>3438</v>
      </c>
      <c r="E109" s="741" t="s">
        <v>2648</v>
      </c>
      <c r="F109" s="739" t="s">
        <v>2635</v>
      </c>
      <c r="G109" s="739" t="s">
        <v>2849</v>
      </c>
      <c r="H109" s="739" t="s">
        <v>1720</v>
      </c>
      <c r="I109" s="739" t="s">
        <v>2006</v>
      </c>
      <c r="J109" s="739" t="s">
        <v>2007</v>
      </c>
      <c r="K109" s="739" t="s">
        <v>1886</v>
      </c>
      <c r="L109" s="742">
        <v>132</v>
      </c>
      <c r="M109" s="742">
        <v>264</v>
      </c>
      <c r="N109" s="739">
        <v>2</v>
      </c>
      <c r="O109" s="743">
        <v>1</v>
      </c>
      <c r="P109" s="742">
        <v>132</v>
      </c>
      <c r="Q109" s="744">
        <v>0.5</v>
      </c>
      <c r="R109" s="739">
        <v>1</v>
      </c>
      <c r="S109" s="744">
        <v>0.5</v>
      </c>
      <c r="T109" s="743">
        <v>0.5</v>
      </c>
      <c r="U109" s="738">
        <v>0.5</v>
      </c>
    </row>
    <row r="110" spans="1:21" ht="14.4" customHeight="1" x14ac:dyDescent="0.3">
      <c r="A110" s="737">
        <v>30</v>
      </c>
      <c r="B110" s="739" t="s">
        <v>505</v>
      </c>
      <c r="C110" s="739" t="s">
        <v>2638</v>
      </c>
      <c r="D110" s="740" t="s">
        <v>3438</v>
      </c>
      <c r="E110" s="741" t="s">
        <v>2648</v>
      </c>
      <c r="F110" s="739" t="s">
        <v>2635</v>
      </c>
      <c r="G110" s="739" t="s">
        <v>2850</v>
      </c>
      <c r="H110" s="739" t="s">
        <v>506</v>
      </c>
      <c r="I110" s="739" t="s">
        <v>629</v>
      </c>
      <c r="J110" s="739" t="s">
        <v>630</v>
      </c>
      <c r="K110" s="739" t="s">
        <v>797</v>
      </c>
      <c r="L110" s="742">
        <v>0</v>
      </c>
      <c r="M110" s="742">
        <v>0</v>
      </c>
      <c r="N110" s="739">
        <v>1</v>
      </c>
      <c r="O110" s="743">
        <v>1</v>
      </c>
      <c r="P110" s="742">
        <v>0</v>
      </c>
      <c r="Q110" s="744"/>
      <c r="R110" s="739">
        <v>1</v>
      </c>
      <c r="S110" s="744">
        <v>1</v>
      </c>
      <c r="T110" s="743">
        <v>1</v>
      </c>
      <c r="U110" s="738">
        <v>1</v>
      </c>
    </row>
    <row r="111" spans="1:21" ht="14.4" customHeight="1" x14ac:dyDescent="0.3">
      <c r="A111" s="737">
        <v>30</v>
      </c>
      <c r="B111" s="739" t="s">
        <v>505</v>
      </c>
      <c r="C111" s="739" t="s">
        <v>2638</v>
      </c>
      <c r="D111" s="740" t="s">
        <v>3438</v>
      </c>
      <c r="E111" s="741" t="s">
        <v>2648</v>
      </c>
      <c r="F111" s="739" t="s">
        <v>2635</v>
      </c>
      <c r="G111" s="739" t="s">
        <v>2851</v>
      </c>
      <c r="H111" s="739" t="s">
        <v>506</v>
      </c>
      <c r="I111" s="739" t="s">
        <v>891</v>
      </c>
      <c r="J111" s="739" t="s">
        <v>2852</v>
      </c>
      <c r="K111" s="739" t="s">
        <v>2853</v>
      </c>
      <c r="L111" s="742">
        <v>23.72</v>
      </c>
      <c r="M111" s="742">
        <v>47.44</v>
      </c>
      <c r="N111" s="739">
        <v>2</v>
      </c>
      <c r="O111" s="743">
        <v>1</v>
      </c>
      <c r="P111" s="742">
        <v>23.72</v>
      </c>
      <c r="Q111" s="744">
        <v>0.5</v>
      </c>
      <c r="R111" s="739">
        <v>1</v>
      </c>
      <c r="S111" s="744">
        <v>0.5</v>
      </c>
      <c r="T111" s="743">
        <v>0.5</v>
      </c>
      <c r="U111" s="738">
        <v>0.5</v>
      </c>
    </row>
    <row r="112" spans="1:21" ht="14.4" customHeight="1" x14ac:dyDescent="0.3">
      <c r="A112" s="737">
        <v>30</v>
      </c>
      <c r="B112" s="739" t="s">
        <v>505</v>
      </c>
      <c r="C112" s="739" t="s">
        <v>2638</v>
      </c>
      <c r="D112" s="740" t="s">
        <v>3438</v>
      </c>
      <c r="E112" s="741" t="s">
        <v>2648</v>
      </c>
      <c r="F112" s="739" t="s">
        <v>2635</v>
      </c>
      <c r="G112" s="739" t="s">
        <v>2677</v>
      </c>
      <c r="H112" s="739" t="s">
        <v>506</v>
      </c>
      <c r="I112" s="739" t="s">
        <v>712</v>
      </c>
      <c r="J112" s="739" t="s">
        <v>713</v>
      </c>
      <c r="K112" s="739" t="s">
        <v>2678</v>
      </c>
      <c r="L112" s="742">
        <v>91.11</v>
      </c>
      <c r="M112" s="742">
        <v>91.11</v>
      </c>
      <c r="N112" s="739">
        <v>1</v>
      </c>
      <c r="O112" s="743">
        <v>0.5</v>
      </c>
      <c r="P112" s="742"/>
      <c r="Q112" s="744">
        <v>0</v>
      </c>
      <c r="R112" s="739"/>
      <c r="S112" s="744">
        <v>0</v>
      </c>
      <c r="T112" s="743"/>
      <c r="U112" s="738">
        <v>0</v>
      </c>
    </row>
    <row r="113" spans="1:21" ht="14.4" customHeight="1" x14ac:dyDescent="0.3">
      <c r="A113" s="737">
        <v>30</v>
      </c>
      <c r="B113" s="739" t="s">
        <v>505</v>
      </c>
      <c r="C113" s="739" t="s">
        <v>2638</v>
      </c>
      <c r="D113" s="740" t="s">
        <v>3438</v>
      </c>
      <c r="E113" s="741" t="s">
        <v>2648</v>
      </c>
      <c r="F113" s="739" t="s">
        <v>2635</v>
      </c>
      <c r="G113" s="739" t="s">
        <v>2677</v>
      </c>
      <c r="H113" s="739" t="s">
        <v>506</v>
      </c>
      <c r="I113" s="739" t="s">
        <v>963</v>
      </c>
      <c r="J113" s="739" t="s">
        <v>713</v>
      </c>
      <c r="K113" s="739" t="s">
        <v>2679</v>
      </c>
      <c r="L113" s="742">
        <v>45.56</v>
      </c>
      <c r="M113" s="742">
        <v>91.12</v>
      </c>
      <c r="N113" s="739">
        <v>2</v>
      </c>
      <c r="O113" s="743">
        <v>1</v>
      </c>
      <c r="P113" s="742">
        <v>45.56</v>
      </c>
      <c r="Q113" s="744">
        <v>0.5</v>
      </c>
      <c r="R113" s="739">
        <v>1</v>
      </c>
      <c r="S113" s="744">
        <v>0.5</v>
      </c>
      <c r="T113" s="743">
        <v>0.5</v>
      </c>
      <c r="U113" s="738">
        <v>0.5</v>
      </c>
    </row>
    <row r="114" spans="1:21" ht="14.4" customHeight="1" x14ac:dyDescent="0.3">
      <c r="A114" s="737">
        <v>30</v>
      </c>
      <c r="B114" s="739" t="s">
        <v>505</v>
      </c>
      <c r="C114" s="739" t="s">
        <v>2638</v>
      </c>
      <c r="D114" s="740" t="s">
        <v>3438</v>
      </c>
      <c r="E114" s="741" t="s">
        <v>2648</v>
      </c>
      <c r="F114" s="739" t="s">
        <v>2635</v>
      </c>
      <c r="G114" s="739" t="s">
        <v>2854</v>
      </c>
      <c r="H114" s="739" t="s">
        <v>506</v>
      </c>
      <c r="I114" s="739" t="s">
        <v>2855</v>
      </c>
      <c r="J114" s="739" t="s">
        <v>2856</v>
      </c>
      <c r="K114" s="739" t="s">
        <v>2857</v>
      </c>
      <c r="L114" s="742">
        <v>264.23</v>
      </c>
      <c r="M114" s="742">
        <v>264.23</v>
      </c>
      <c r="N114" s="739">
        <v>1</v>
      </c>
      <c r="O114" s="743">
        <v>0.5</v>
      </c>
      <c r="P114" s="742"/>
      <c r="Q114" s="744">
        <v>0</v>
      </c>
      <c r="R114" s="739"/>
      <c r="S114" s="744">
        <v>0</v>
      </c>
      <c r="T114" s="743"/>
      <c r="U114" s="738">
        <v>0</v>
      </c>
    </row>
    <row r="115" spans="1:21" ht="14.4" customHeight="1" x14ac:dyDescent="0.3">
      <c r="A115" s="737">
        <v>30</v>
      </c>
      <c r="B115" s="739" t="s">
        <v>505</v>
      </c>
      <c r="C115" s="739" t="s">
        <v>2638</v>
      </c>
      <c r="D115" s="740" t="s">
        <v>3438</v>
      </c>
      <c r="E115" s="741" t="s">
        <v>2648</v>
      </c>
      <c r="F115" s="739" t="s">
        <v>2635</v>
      </c>
      <c r="G115" s="739" t="s">
        <v>2858</v>
      </c>
      <c r="H115" s="739" t="s">
        <v>1720</v>
      </c>
      <c r="I115" s="739" t="s">
        <v>1964</v>
      </c>
      <c r="J115" s="739" t="s">
        <v>1965</v>
      </c>
      <c r="K115" s="739" t="s">
        <v>869</v>
      </c>
      <c r="L115" s="742">
        <v>132</v>
      </c>
      <c r="M115" s="742">
        <v>132</v>
      </c>
      <c r="N115" s="739">
        <v>1</v>
      </c>
      <c r="O115" s="743">
        <v>0.5</v>
      </c>
      <c r="P115" s="742"/>
      <c r="Q115" s="744">
        <v>0</v>
      </c>
      <c r="R115" s="739"/>
      <c r="S115" s="744">
        <v>0</v>
      </c>
      <c r="T115" s="743"/>
      <c r="U115" s="738">
        <v>0</v>
      </c>
    </row>
    <row r="116" spans="1:21" ht="14.4" customHeight="1" x14ac:dyDescent="0.3">
      <c r="A116" s="737">
        <v>30</v>
      </c>
      <c r="B116" s="739" t="s">
        <v>505</v>
      </c>
      <c r="C116" s="739" t="s">
        <v>2638</v>
      </c>
      <c r="D116" s="740" t="s">
        <v>3438</v>
      </c>
      <c r="E116" s="741" t="s">
        <v>2648</v>
      </c>
      <c r="F116" s="739" t="s">
        <v>2635</v>
      </c>
      <c r="G116" s="739" t="s">
        <v>2655</v>
      </c>
      <c r="H116" s="739" t="s">
        <v>506</v>
      </c>
      <c r="I116" s="739" t="s">
        <v>810</v>
      </c>
      <c r="J116" s="739" t="s">
        <v>811</v>
      </c>
      <c r="K116" s="739" t="s">
        <v>2859</v>
      </c>
      <c r="L116" s="742">
        <v>58.97</v>
      </c>
      <c r="M116" s="742">
        <v>58.97</v>
      </c>
      <c r="N116" s="739">
        <v>1</v>
      </c>
      <c r="O116" s="743">
        <v>0.5</v>
      </c>
      <c r="P116" s="742"/>
      <c r="Q116" s="744">
        <v>0</v>
      </c>
      <c r="R116" s="739"/>
      <c r="S116" s="744">
        <v>0</v>
      </c>
      <c r="T116" s="743"/>
      <c r="U116" s="738">
        <v>0</v>
      </c>
    </row>
    <row r="117" spans="1:21" ht="14.4" customHeight="1" x14ac:dyDescent="0.3">
      <c r="A117" s="737">
        <v>30</v>
      </c>
      <c r="B117" s="739" t="s">
        <v>505</v>
      </c>
      <c r="C117" s="739" t="s">
        <v>2638</v>
      </c>
      <c r="D117" s="740" t="s">
        <v>3438</v>
      </c>
      <c r="E117" s="741" t="s">
        <v>2648</v>
      </c>
      <c r="F117" s="739" t="s">
        <v>2635</v>
      </c>
      <c r="G117" s="739" t="s">
        <v>2655</v>
      </c>
      <c r="H117" s="739" t="s">
        <v>506</v>
      </c>
      <c r="I117" s="739" t="s">
        <v>966</v>
      </c>
      <c r="J117" s="739" t="s">
        <v>2657</v>
      </c>
      <c r="K117" s="739" t="s">
        <v>2699</v>
      </c>
      <c r="L117" s="742">
        <v>63.7</v>
      </c>
      <c r="M117" s="742">
        <v>254.8</v>
      </c>
      <c r="N117" s="739">
        <v>4</v>
      </c>
      <c r="O117" s="743">
        <v>2</v>
      </c>
      <c r="P117" s="742">
        <v>63.7</v>
      </c>
      <c r="Q117" s="744">
        <v>0.25</v>
      </c>
      <c r="R117" s="739">
        <v>1</v>
      </c>
      <c r="S117" s="744">
        <v>0.25</v>
      </c>
      <c r="T117" s="743">
        <v>0.5</v>
      </c>
      <c r="U117" s="738">
        <v>0.25</v>
      </c>
    </row>
    <row r="118" spans="1:21" ht="14.4" customHeight="1" x14ac:dyDescent="0.3">
      <c r="A118" s="737">
        <v>30</v>
      </c>
      <c r="B118" s="739" t="s">
        <v>505</v>
      </c>
      <c r="C118" s="739" t="s">
        <v>2638</v>
      </c>
      <c r="D118" s="740" t="s">
        <v>3438</v>
      </c>
      <c r="E118" s="741" t="s">
        <v>2648</v>
      </c>
      <c r="F118" s="739" t="s">
        <v>2635</v>
      </c>
      <c r="G118" s="739" t="s">
        <v>2860</v>
      </c>
      <c r="H118" s="739" t="s">
        <v>1720</v>
      </c>
      <c r="I118" s="739" t="s">
        <v>1834</v>
      </c>
      <c r="J118" s="739" t="s">
        <v>1839</v>
      </c>
      <c r="K118" s="739" t="s">
        <v>2600</v>
      </c>
      <c r="L118" s="742">
        <v>424.24</v>
      </c>
      <c r="M118" s="742">
        <v>424.24</v>
      </c>
      <c r="N118" s="739">
        <v>1</v>
      </c>
      <c r="O118" s="743">
        <v>0.5</v>
      </c>
      <c r="P118" s="742"/>
      <c r="Q118" s="744">
        <v>0</v>
      </c>
      <c r="R118" s="739"/>
      <c r="S118" s="744">
        <v>0</v>
      </c>
      <c r="T118" s="743"/>
      <c r="U118" s="738">
        <v>0</v>
      </c>
    </row>
    <row r="119" spans="1:21" ht="14.4" customHeight="1" x14ac:dyDescent="0.3">
      <c r="A119" s="737">
        <v>30</v>
      </c>
      <c r="B119" s="739" t="s">
        <v>505</v>
      </c>
      <c r="C119" s="739" t="s">
        <v>2638</v>
      </c>
      <c r="D119" s="740" t="s">
        <v>3438</v>
      </c>
      <c r="E119" s="741" t="s">
        <v>2648</v>
      </c>
      <c r="F119" s="739" t="s">
        <v>2635</v>
      </c>
      <c r="G119" s="739" t="s">
        <v>2860</v>
      </c>
      <c r="H119" s="739" t="s">
        <v>1720</v>
      </c>
      <c r="I119" s="739" t="s">
        <v>1838</v>
      </c>
      <c r="J119" s="739" t="s">
        <v>1839</v>
      </c>
      <c r="K119" s="739" t="s">
        <v>1840</v>
      </c>
      <c r="L119" s="742">
        <v>848.49</v>
      </c>
      <c r="M119" s="742">
        <v>848.49</v>
      </c>
      <c r="N119" s="739">
        <v>1</v>
      </c>
      <c r="O119" s="743">
        <v>0.5</v>
      </c>
      <c r="P119" s="742"/>
      <c r="Q119" s="744">
        <v>0</v>
      </c>
      <c r="R119" s="739"/>
      <c r="S119" s="744">
        <v>0</v>
      </c>
      <c r="T119" s="743"/>
      <c r="U119" s="738">
        <v>0</v>
      </c>
    </row>
    <row r="120" spans="1:21" ht="14.4" customHeight="1" x14ac:dyDescent="0.3">
      <c r="A120" s="737">
        <v>30</v>
      </c>
      <c r="B120" s="739" t="s">
        <v>505</v>
      </c>
      <c r="C120" s="739" t="s">
        <v>2638</v>
      </c>
      <c r="D120" s="740" t="s">
        <v>3438</v>
      </c>
      <c r="E120" s="741" t="s">
        <v>2648</v>
      </c>
      <c r="F120" s="739" t="s">
        <v>2635</v>
      </c>
      <c r="G120" s="739" t="s">
        <v>2861</v>
      </c>
      <c r="H120" s="739" t="s">
        <v>506</v>
      </c>
      <c r="I120" s="739" t="s">
        <v>2862</v>
      </c>
      <c r="J120" s="739" t="s">
        <v>2863</v>
      </c>
      <c r="K120" s="739" t="s">
        <v>2864</v>
      </c>
      <c r="L120" s="742">
        <v>84.39</v>
      </c>
      <c r="M120" s="742">
        <v>84.39</v>
      </c>
      <c r="N120" s="739">
        <v>1</v>
      </c>
      <c r="O120" s="743">
        <v>0.5</v>
      </c>
      <c r="P120" s="742">
        <v>84.39</v>
      </c>
      <c r="Q120" s="744">
        <v>1</v>
      </c>
      <c r="R120" s="739">
        <v>1</v>
      </c>
      <c r="S120" s="744">
        <v>1</v>
      </c>
      <c r="T120" s="743">
        <v>0.5</v>
      </c>
      <c r="U120" s="738">
        <v>1</v>
      </c>
    </row>
    <row r="121" spans="1:21" ht="14.4" customHeight="1" x14ac:dyDescent="0.3">
      <c r="A121" s="737">
        <v>30</v>
      </c>
      <c r="B121" s="739" t="s">
        <v>505</v>
      </c>
      <c r="C121" s="739" t="s">
        <v>2638</v>
      </c>
      <c r="D121" s="740" t="s">
        <v>3438</v>
      </c>
      <c r="E121" s="741" t="s">
        <v>2648</v>
      </c>
      <c r="F121" s="739" t="s">
        <v>2635</v>
      </c>
      <c r="G121" s="739" t="s">
        <v>2703</v>
      </c>
      <c r="H121" s="739" t="s">
        <v>506</v>
      </c>
      <c r="I121" s="739" t="s">
        <v>1014</v>
      </c>
      <c r="J121" s="739" t="s">
        <v>1015</v>
      </c>
      <c r="K121" s="739" t="s">
        <v>1016</v>
      </c>
      <c r="L121" s="742">
        <v>33</v>
      </c>
      <c r="M121" s="742">
        <v>33</v>
      </c>
      <c r="N121" s="739">
        <v>1</v>
      </c>
      <c r="O121" s="743">
        <v>0.5</v>
      </c>
      <c r="P121" s="742"/>
      <c r="Q121" s="744">
        <v>0</v>
      </c>
      <c r="R121" s="739"/>
      <c r="S121" s="744">
        <v>0</v>
      </c>
      <c r="T121" s="743"/>
      <c r="U121" s="738">
        <v>0</v>
      </c>
    </row>
    <row r="122" spans="1:21" ht="14.4" customHeight="1" x14ac:dyDescent="0.3">
      <c r="A122" s="737">
        <v>30</v>
      </c>
      <c r="B122" s="739" t="s">
        <v>505</v>
      </c>
      <c r="C122" s="739" t="s">
        <v>2638</v>
      </c>
      <c r="D122" s="740" t="s">
        <v>3438</v>
      </c>
      <c r="E122" s="741" t="s">
        <v>2648</v>
      </c>
      <c r="F122" s="739" t="s">
        <v>2635</v>
      </c>
      <c r="G122" s="739" t="s">
        <v>2703</v>
      </c>
      <c r="H122" s="739" t="s">
        <v>506</v>
      </c>
      <c r="I122" s="739" t="s">
        <v>728</v>
      </c>
      <c r="J122" s="739" t="s">
        <v>729</v>
      </c>
      <c r="K122" s="739" t="s">
        <v>2865</v>
      </c>
      <c r="L122" s="742">
        <v>55.01</v>
      </c>
      <c r="M122" s="742">
        <v>110.02</v>
      </c>
      <c r="N122" s="739">
        <v>2</v>
      </c>
      <c r="O122" s="743">
        <v>1</v>
      </c>
      <c r="P122" s="742"/>
      <c r="Q122" s="744">
        <v>0</v>
      </c>
      <c r="R122" s="739"/>
      <c r="S122" s="744">
        <v>0</v>
      </c>
      <c r="T122" s="743"/>
      <c r="U122" s="738">
        <v>0</v>
      </c>
    </row>
    <row r="123" spans="1:21" ht="14.4" customHeight="1" x14ac:dyDescent="0.3">
      <c r="A123" s="737">
        <v>30</v>
      </c>
      <c r="B123" s="739" t="s">
        <v>505</v>
      </c>
      <c r="C123" s="739" t="s">
        <v>2638</v>
      </c>
      <c r="D123" s="740" t="s">
        <v>3438</v>
      </c>
      <c r="E123" s="741" t="s">
        <v>2648</v>
      </c>
      <c r="F123" s="739" t="s">
        <v>2635</v>
      </c>
      <c r="G123" s="739" t="s">
        <v>2706</v>
      </c>
      <c r="H123" s="739" t="s">
        <v>506</v>
      </c>
      <c r="I123" s="739" t="s">
        <v>1372</v>
      </c>
      <c r="J123" s="739" t="s">
        <v>1373</v>
      </c>
      <c r="K123" s="739" t="s">
        <v>2591</v>
      </c>
      <c r="L123" s="742">
        <v>34.6</v>
      </c>
      <c r="M123" s="742">
        <v>138.4</v>
      </c>
      <c r="N123" s="739">
        <v>4</v>
      </c>
      <c r="O123" s="743">
        <v>3</v>
      </c>
      <c r="P123" s="742">
        <v>34.6</v>
      </c>
      <c r="Q123" s="744">
        <v>0.25</v>
      </c>
      <c r="R123" s="739">
        <v>1</v>
      </c>
      <c r="S123" s="744">
        <v>0.25</v>
      </c>
      <c r="T123" s="743">
        <v>1</v>
      </c>
      <c r="U123" s="738">
        <v>0.33333333333333331</v>
      </c>
    </row>
    <row r="124" spans="1:21" ht="14.4" customHeight="1" x14ac:dyDescent="0.3">
      <c r="A124" s="737">
        <v>30</v>
      </c>
      <c r="B124" s="739" t="s">
        <v>505</v>
      </c>
      <c r="C124" s="739" t="s">
        <v>2638</v>
      </c>
      <c r="D124" s="740" t="s">
        <v>3438</v>
      </c>
      <c r="E124" s="741" t="s">
        <v>2648</v>
      </c>
      <c r="F124" s="739" t="s">
        <v>2635</v>
      </c>
      <c r="G124" s="739" t="s">
        <v>2866</v>
      </c>
      <c r="H124" s="739" t="s">
        <v>506</v>
      </c>
      <c r="I124" s="739" t="s">
        <v>769</v>
      </c>
      <c r="J124" s="739" t="s">
        <v>770</v>
      </c>
      <c r="K124" s="739" t="s">
        <v>2867</v>
      </c>
      <c r="L124" s="742">
        <v>151.51</v>
      </c>
      <c r="M124" s="742">
        <v>151.51</v>
      </c>
      <c r="N124" s="739">
        <v>1</v>
      </c>
      <c r="O124" s="743">
        <v>0.5</v>
      </c>
      <c r="P124" s="742"/>
      <c r="Q124" s="744">
        <v>0</v>
      </c>
      <c r="R124" s="739"/>
      <c r="S124" s="744">
        <v>0</v>
      </c>
      <c r="T124" s="743"/>
      <c r="U124" s="738">
        <v>0</v>
      </c>
    </row>
    <row r="125" spans="1:21" ht="14.4" customHeight="1" x14ac:dyDescent="0.3">
      <c r="A125" s="737">
        <v>30</v>
      </c>
      <c r="B125" s="739" t="s">
        <v>505</v>
      </c>
      <c r="C125" s="739" t="s">
        <v>2638</v>
      </c>
      <c r="D125" s="740" t="s">
        <v>3438</v>
      </c>
      <c r="E125" s="741" t="s">
        <v>2648</v>
      </c>
      <c r="F125" s="739" t="s">
        <v>2635</v>
      </c>
      <c r="G125" s="739" t="s">
        <v>2868</v>
      </c>
      <c r="H125" s="739" t="s">
        <v>506</v>
      </c>
      <c r="I125" s="739" t="s">
        <v>2869</v>
      </c>
      <c r="J125" s="739" t="s">
        <v>2870</v>
      </c>
      <c r="K125" s="739" t="s">
        <v>2871</v>
      </c>
      <c r="L125" s="742">
        <v>31.09</v>
      </c>
      <c r="M125" s="742">
        <v>31.09</v>
      </c>
      <c r="N125" s="739">
        <v>1</v>
      </c>
      <c r="O125" s="743">
        <v>0.5</v>
      </c>
      <c r="P125" s="742"/>
      <c r="Q125" s="744">
        <v>0</v>
      </c>
      <c r="R125" s="739"/>
      <c r="S125" s="744">
        <v>0</v>
      </c>
      <c r="T125" s="743"/>
      <c r="U125" s="738">
        <v>0</v>
      </c>
    </row>
    <row r="126" spans="1:21" ht="14.4" customHeight="1" x14ac:dyDescent="0.3">
      <c r="A126" s="737">
        <v>30</v>
      </c>
      <c r="B126" s="739" t="s">
        <v>505</v>
      </c>
      <c r="C126" s="739" t="s">
        <v>2638</v>
      </c>
      <c r="D126" s="740" t="s">
        <v>3438</v>
      </c>
      <c r="E126" s="741" t="s">
        <v>2648</v>
      </c>
      <c r="F126" s="739" t="s">
        <v>2635</v>
      </c>
      <c r="G126" s="739" t="s">
        <v>2659</v>
      </c>
      <c r="H126" s="739" t="s">
        <v>1720</v>
      </c>
      <c r="I126" s="739" t="s">
        <v>2045</v>
      </c>
      <c r="J126" s="739" t="s">
        <v>2046</v>
      </c>
      <c r="K126" s="739" t="s">
        <v>2047</v>
      </c>
      <c r="L126" s="742">
        <v>93.43</v>
      </c>
      <c r="M126" s="742">
        <v>186.86</v>
      </c>
      <c r="N126" s="739">
        <v>2</v>
      </c>
      <c r="O126" s="743">
        <v>1</v>
      </c>
      <c r="P126" s="742"/>
      <c r="Q126" s="744">
        <v>0</v>
      </c>
      <c r="R126" s="739"/>
      <c r="S126" s="744">
        <v>0</v>
      </c>
      <c r="T126" s="743"/>
      <c r="U126" s="738">
        <v>0</v>
      </c>
    </row>
    <row r="127" spans="1:21" ht="14.4" customHeight="1" x14ac:dyDescent="0.3">
      <c r="A127" s="737">
        <v>30</v>
      </c>
      <c r="B127" s="739" t="s">
        <v>505</v>
      </c>
      <c r="C127" s="739" t="s">
        <v>2638</v>
      </c>
      <c r="D127" s="740" t="s">
        <v>3438</v>
      </c>
      <c r="E127" s="741" t="s">
        <v>2648</v>
      </c>
      <c r="F127" s="739" t="s">
        <v>2635</v>
      </c>
      <c r="G127" s="739" t="s">
        <v>2872</v>
      </c>
      <c r="H127" s="739" t="s">
        <v>506</v>
      </c>
      <c r="I127" s="739" t="s">
        <v>613</v>
      </c>
      <c r="J127" s="739" t="s">
        <v>2873</v>
      </c>
      <c r="K127" s="739" t="s">
        <v>2874</v>
      </c>
      <c r="L127" s="742">
        <v>44.59</v>
      </c>
      <c r="M127" s="742">
        <v>44.59</v>
      </c>
      <c r="N127" s="739">
        <v>1</v>
      </c>
      <c r="O127" s="743">
        <v>0.5</v>
      </c>
      <c r="P127" s="742"/>
      <c r="Q127" s="744">
        <v>0</v>
      </c>
      <c r="R127" s="739"/>
      <c r="S127" s="744">
        <v>0</v>
      </c>
      <c r="T127" s="743"/>
      <c r="U127" s="738">
        <v>0</v>
      </c>
    </row>
    <row r="128" spans="1:21" ht="14.4" customHeight="1" x14ac:dyDescent="0.3">
      <c r="A128" s="737">
        <v>30</v>
      </c>
      <c r="B128" s="739" t="s">
        <v>505</v>
      </c>
      <c r="C128" s="739" t="s">
        <v>2638</v>
      </c>
      <c r="D128" s="740" t="s">
        <v>3438</v>
      </c>
      <c r="E128" s="741" t="s">
        <v>2648</v>
      </c>
      <c r="F128" s="739" t="s">
        <v>2635</v>
      </c>
      <c r="G128" s="739" t="s">
        <v>2725</v>
      </c>
      <c r="H128" s="739" t="s">
        <v>506</v>
      </c>
      <c r="I128" s="739" t="s">
        <v>2875</v>
      </c>
      <c r="J128" s="739" t="s">
        <v>1031</v>
      </c>
      <c r="K128" s="739" t="s">
        <v>2864</v>
      </c>
      <c r="L128" s="742">
        <v>26.37</v>
      </c>
      <c r="M128" s="742">
        <v>26.37</v>
      </c>
      <c r="N128" s="739">
        <v>1</v>
      </c>
      <c r="O128" s="743">
        <v>0.5</v>
      </c>
      <c r="P128" s="742"/>
      <c r="Q128" s="744">
        <v>0</v>
      </c>
      <c r="R128" s="739"/>
      <c r="S128" s="744">
        <v>0</v>
      </c>
      <c r="T128" s="743"/>
      <c r="U128" s="738">
        <v>0</v>
      </c>
    </row>
    <row r="129" spans="1:21" ht="14.4" customHeight="1" x14ac:dyDescent="0.3">
      <c r="A129" s="737">
        <v>30</v>
      </c>
      <c r="B129" s="739" t="s">
        <v>505</v>
      </c>
      <c r="C129" s="739" t="s">
        <v>2638</v>
      </c>
      <c r="D129" s="740" t="s">
        <v>3438</v>
      </c>
      <c r="E129" s="741" t="s">
        <v>2648</v>
      </c>
      <c r="F129" s="739" t="s">
        <v>2635</v>
      </c>
      <c r="G129" s="739" t="s">
        <v>2725</v>
      </c>
      <c r="H129" s="739" t="s">
        <v>506</v>
      </c>
      <c r="I129" s="739" t="s">
        <v>1128</v>
      </c>
      <c r="J129" s="739" t="s">
        <v>857</v>
      </c>
      <c r="K129" s="739" t="s">
        <v>1129</v>
      </c>
      <c r="L129" s="742">
        <v>0</v>
      </c>
      <c r="M129" s="742">
        <v>0</v>
      </c>
      <c r="N129" s="739">
        <v>2</v>
      </c>
      <c r="O129" s="743">
        <v>1</v>
      </c>
      <c r="P129" s="742">
        <v>0</v>
      </c>
      <c r="Q129" s="744"/>
      <c r="R129" s="739">
        <v>2</v>
      </c>
      <c r="S129" s="744">
        <v>1</v>
      </c>
      <c r="T129" s="743">
        <v>1</v>
      </c>
      <c r="U129" s="738">
        <v>1</v>
      </c>
    </row>
    <row r="130" spans="1:21" ht="14.4" customHeight="1" x14ac:dyDescent="0.3">
      <c r="A130" s="737">
        <v>30</v>
      </c>
      <c r="B130" s="739" t="s">
        <v>505</v>
      </c>
      <c r="C130" s="739" t="s">
        <v>2638</v>
      </c>
      <c r="D130" s="740" t="s">
        <v>3438</v>
      </c>
      <c r="E130" s="741" t="s">
        <v>2648</v>
      </c>
      <c r="F130" s="739" t="s">
        <v>2635</v>
      </c>
      <c r="G130" s="739" t="s">
        <v>2725</v>
      </c>
      <c r="H130" s="739" t="s">
        <v>506</v>
      </c>
      <c r="I130" s="739" t="s">
        <v>1130</v>
      </c>
      <c r="J130" s="739" t="s">
        <v>857</v>
      </c>
      <c r="K130" s="739" t="s">
        <v>1131</v>
      </c>
      <c r="L130" s="742">
        <v>0</v>
      </c>
      <c r="M130" s="742">
        <v>0</v>
      </c>
      <c r="N130" s="739">
        <v>1</v>
      </c>
      <c r="O130" s="743">
        <v>0.5</v>
      </c>
      <c r="P130" s="742"/>
      <c r="Q130" s="744"/>
      <c r="R130" s="739"/>
      <c r="S130" s="744">
        <v>0</v>
      </c>
      <c r="T130" s="743"/>
      <c r="U130" s="738">
        <v>0</v>
      </c>
    </row>
    <row r="131" spans="1:21" ht="14.4" customHeight="1" x14ac:dyDescent="0.3">
      <c r="A131" s="737">
        <v>30</v>
      </c>
      <c r="B131" s="739" t="s">
        <v>505</v>
      </c>
      <c r="C131" s="739" t="s">
        <v>2638</v>
      </c>
      <c r="D131" s="740" t="s">
        <v>3438</v>
      </c>
      <c r="E131" s="741" t="s">
        <v>2648</v>
      </c>
      <c r="F131" s="739" t="s">
        <v>2635</v>
      </c>
      <c r="G131" s="739" t="s">
        <v>2725</v>
      </c>
      <c r="H131" s="739" t="s">
        <v>506</v>
      </c>
      <c r="I131" s="739" t="s">
        <v>2876</v>
      </c>
      <c r="J131" s="739" t="s">
        <v>1031</v>
      </c>
      <c r="K131" s="739" t="s">
        <v>2877</v>
      </c>
      <c r="L131" s="742">
        <v>10.55</v>
      </c>
      <c r="M131" s="742">
        <v>10.55</v>
      </c>
      <c r="N131" s="739">
        <v>1</v>
      </c>
      <c r="O131" s="743">
        <v>0.5</v>
      </c>
      <c r="P131" s="742"/>
      <c r="Q131" s="744">
        <v>0</v>
      </c>
      <c r="R131" s="739"/>
      <c r="S131" s="744">
        <v>0</v>
      </c>
      <c r="T131" s="743"/>
      <c r="U131" s="738">
        <v>0</v>
      </c>
    </row>
    <row r="132" spans="1:21" ht="14.4" customHeight="1" x14ac:dyDescent="0.3">
      <c r="A132" s="737">
        <v>30</v>
      </c>
      <c r="B132" s="739" t="s">
        <v>505</v>
      </c>
      <c r="C132" s="739" t="s">
        <v>2638</v>
      </c>
      <c r="D132" s="740" t="s">
        <v>3438</v>
      </c>
      <c r="E132" s="741" t="s">
        <v>2648</v>
      </c>
      <c r="F132" s="739" t="s">
        <v>2635</v>
      </c>
      <c r="G132" s="739" t="s">
        <v>2725</v>
      </c>
      <c r="H132" s="739" t="s">
        <v>506</v>
      </c>
      <c r="I132" s="739" t="s">
        <v>1648</v>
      </c>
      <c r="J132" s="739" t="s">
        <v>1649</v>
      </c>
      <c r="K132" s="739" t="s">
        <v>1650</v>
      </c>
      <c r="L132" s="742">
        <v>31.65</v>
      </c>
      <c r="M132" s="742">
        <v>63.3</v>
      </c>
      <c r="N132" s="739">
        <v>2</v>
      </c>
      <c r="O132" s="743">
        <v>1</v>
      </c>
      <c r="P132" s="742">
        <v>31.65</v>
      </c>
      <c r="Q132" s="744">
        <v>0.5</v>
      </c>
      <c r="R132" s="739">
        <v>1</v>
      </c>
      <c r="S132" s="744">
        <v>0.5</v>
      </c>
      <c r="T132" s="743">
        <v>0.5</v>
      </c>
      <c r="U132" s="738">
        <v>0.5</v>
      </c>
    </row>
    <row r="133" spans="1:21" ht="14.4" customHeight="1" x14ac:dyDescent="0.3">
      <c r="A133" s="737">
        <v>30</v>
      </c>
      <c r="B133" s="739" t="s">
        <v>505</v>
      </c>
      <c r="C133" s="739" t="s">
        <v>2638</v>
      </c>
      <c r="D133" s="740" t="s">
        <v>3438</v>
      </c>
      <c r="E133" s="741" t="s">
        <v>2648</v>
      </c>
      <c r="F133" s="739" t="s">
        <v>2635</v>
      </c>
      <c r="G133" s="739" t="s">
        <v>2878</v>
      </c>
      <c r="H133" s="739" t="s">
        <v>506</v>
      </c>
      <c r="I133" s="739" t="s">
        <v>2879</v>
      </c>
      <c r="J133" s="739" t="s">
        <v>2880</v>
      </c>
      <c r="K133" s="739" t="s">
        <v>1433</v>
      </c>
      <c r="L133" s="742">
        <v>206.53</v>
      </c>
      <c r="M133" s="742">
        <v>206.53</v>
      </c>
      <c r="N133" s="739">
        <v>1</v>
      </c>
      <c r="O133" s="743">
        <v>1</v>
      </c>
      <c r="P133" s="742"/>
      <c r="Q133" s="744">
        <v>0</v>
      </c>
      <c r="R133" s="739"/>
      <c r="S133" s="744">
        <v>0</v>
      </c>
      <c r="T133" s="743"/>
      <c r="U133" s="738">
        <v>0</v>
      </c>
    </row>
    <row r="134" spans="1:21" ht="14.4" customHeight="1" x14ac:dyDescent="0.3">
      <c r="A134" s="737">
        <v>30</v>
      </c>
      <c r="B134" s="739" t="s">
        <v>505</v>
      </c>
      <c r="C134" s="739" t="s">
        <v>2638</v>
      </c>
      <c r="D134" s="740" t="s">
        <v>3438</v>
      </c>
      <c r="E134" s="741" t="s">
        <v>2648</v>
      </c>
      <c r="F134" s="739" t="s">
        <v>2635</v>
      </c>
      <c r="G134" s="739" t="s">
        <v>2730</v>
      </c>
      <c r="H134" s="739" t="s">
        <v>506</v>
      </c>
      <c r="I134" s="739" t="s">
        <v>871</v>
      </c>
      <c r="J134" s="739" t="s">
        <v>2731</v>
      </c>
      <c r="K134" s="739" t="s">
        <v>2732</v>
      </c>
      <c r="L134" s="742">
        <v>88.76</v>
      </c>
      <c r="M134" s="742">
        <v>443.8</v>
      </c>
      <c r="N134" s="739">
        <v>5</v>
      </c>
      <c r="O134" s="743">
        <v>3</v>
      </c>
      <c r="P134" s="742">
        <v>88.76</v>
      </c>
      <c r="Q134" s="744">
        <v>0.2</v>
      </c>
      <c r="R134" s="739">
        <v>1</v>
      </c>
      <c r="S134" s="744">
        <v>0.2</v>
      </c>
      <c r="T134" s="743">
        <v>0.5</v>
      </c>
      <c r="U134" s="738">
        <v>0.16666666666666666</v>
      </c>
    </row>
    <row r="135" spans="1:21" ht="14.4" customHeight="1" x14ac:dyDescent="0.3">
      <c r="A135" s="737">
        <v>30</v>
      </c>
      <c r="B135" s="739" t="s">
        <v>505</v>
      </c>
      <c r="C135" s="739" t="s">
        <v>2638</v>
      </c>
      <c r="D135" s="740" t="s">
        <v>3438</v>
      </c>
      <c r="E135" s="741" t="s">
        <v>2648</v>
      </c>
      <c r="F135" s="739" t="s">
        <v>2635</v>
      </c>
      <c r="G135" s="739" t="s">
        <v>2881</v>
      </c>
      <c r="H135" s="739" t="s">
        <v>1720</v>
      </c>
      <c r="I135" s="739" t="s">
        <v>1768</v>
      </c>
      <c r="J135" s="739" t="s">
        <v>1769</v>
      </c>
      <c r="K135" s="739" t="s">
        <v>1770</v>
      </c>
      <c r="L135" s="742">
        <v>0</v>
      </c>
      <c r="M135" s="742">
        <v>0</v>
      </c>
      <c r="N135" s="739">
        <v>3</v>
      </c>
      <c r="O135" s="743">
        <v>1.5</v>
      </c>
      <c r="P135" s="742"/>
      <c r="Q135" s="744"/>
      <c r="R135" s="739"/>
      <c r="S135" s="744">
        <v>0</v>
      </c>
      <c r="T135" s="743"/>
      <c r="U135" s="738">
        <v>0</v>
      </c>
    </row>
    <row r="136" spans="1:21" ht="14.4" customHeight="1" x14ac:dyDescent="0.3">
      <c r="A136" s="737">
        <v>30</v>
      </c>
      <c r="B136" s="739" t="s">
        <v>505</v>
      </c>
      <c r="C136" s="739" t="s">
        <v>2638</v>
      </c>
      <c r="D136" s="740" t="s">
        <v>3438</v>
      </c>
      <c r="E136" s="741" t="s">
        <v>2648</v>
      </c>
      <c r="F136" s="739" t="s">
        <v>2635</v>
      </c>
      <c r="G136" s="739" t="s">
        <v>2734</v>
      </c>
      <c r="H136" s="739" t="s">
        <v>506</v>
      </c>
      <c r="I136" s="739" t="s">
        <v>1172</v>
      </c>
      <c r="J136" s="739" t="s">
        <v>1173</v>
      </c>
      <c r="K136" s="739" t="s">
        <v>1174</v>
      </c>
      <c r="L136" s="742">
        <v>0</v>
      </c>
      <c r="M136" s="742">
        <v>0</v>
      </c>
      <c r="N136" s="739">
        <v>1</v>
      </c>
      <c r="O136" s="743">
        <v>0.5</v>
      </c>
      <c r="P136" s="742"/>
      <c r="Q136" s="744"/>
      <c r="R136" s="739"/>
      <c r="S136" s="744">
        <v>0</v>
      </c>
      <c r="T136" s="743"/>
      <c r="U136" s="738">
        <v>0</v>
      </c>
    </row>
    <row r="137" spans="1:21" ht="14.4" customHeight="1" x14ac:dyDescent="0.3">
      <c r="A137" s="737">
        <v>30</v>
      </c>
      <c r="B137" s="739" t="s">
        <v>505</v>
      </c>
      <c r="C137" s="739" t="s">
        <v>2638</v>
      </c>
      <c r="D137" s="740" t="s">
        <v>3438</v>
      </c>
      <c r="E137" s="741" t="s">
        <v>2648</v>
      </c>
      <c r="F137" s="739" t="s">
        <v>2635</v>
      </c>
      <c r="G137" s="739" t="s">
        <v>2738</v>
      </c>
      <c r="H137" s="739" t="s">
        <v>506</v>
      </c>
      <c r="I137" s="739" t="s">
        <v>1330</v>
      </c>
      <c r="J137" s="739" t="s">
        <v>1331</v>
      </c>
      <c r="K137" s="739" t="s">
        <v>2882</v>
      </c>
      <c r="L137" s="742">
        <v>229.15</v>
      </c>
      <c r="M137" s="742">
        <v>458.3</v>
      </c>
      <c r="N137" s="739">
        <v>2</v>
      </c>
      <c r="O137" s="743">
        <v>1</v>
      </c>
      <c r="P137" s="742">
        <v>229.15</v>
      </c>
      <c r="Q137" s="744">
        <v>0.5</v>
      </c>
      <c r="R137" s="739">
        <v>1</v>
      </c>
      <c r="S137" s="744">
        <v>0.5</v>
      </c>
      <c r="T137" s="743">
        <v>0.5</v>
      </c>
      <c r="U137" s="738">
        <v>0.5</v>
      </c>
    </row>
    <row r="138" spans="1:21" ht="14.4" customHeight="1" x14ac:dyDescent="0.3">
      <c r="A138" s="737">
        <v>30</v>
      </c>
      <c r="B138" s="739" t="s">
        <v>505</v>
      </c>
      <c r="C138" s="739" t="s">
        <v>2638</v>
      </c>
      <c r="D138" s="740" t="s">
        <v>3438</v>
      </c>
      <c r="E138" s="741" t="s">
        <v>2648</v>
      </c>
      <c r="F138" s="739" t="s">
        <v>2635</v>
      </c>
      <c r="G138" s="739" t="s">
        <v>2738</v>
      </c>
      <c r="H138" s="739" t="s">
        <v>506</v>
      </c>
      <c r="I138" s="739" t="s">
        <v>773</v>
      </c>
      <c r="J138" s="739" t="s">
        <v>2883</v>
      </c>
      <c r="K138" s="739" t="s">
        <v>2884</v>
      </c>
      <c r="L138" s="742">
        <v>572.87</v>
      </c>
      <c r="M138" s="742">
        <v>572.87</v>
      </c>
      <c r="N138" s="739">
        <v>1</v>
      </c>
      <c r="O138" s="743">
        <v>0.5</v>
      </c>
      <c r="P138" s="742"/>
      <c r="Q138" s="744">
        <v>0</v>
      </c>
      <c r="R138" s="739"/>
      <c r="S138" s="744">
        <v>0</v>
      </c>
      <c r="T138" s="743"/>
      <c r="U138" s="738">
        <v>0</v>
      </c>
    </row>
    <row r="139" spans="1:21" ht="14.4" customHeight="1" x14ac:dyDescent="0.3">
      <c r="A139" s="737">
        <v>30</v>
      </c>
      <c r="B139" s="739" t="s">
        <v>505</v>
      </c>
      <c r="C139" s="739" t="s">
        <v>2638</v>
      </c>
      <c r="D139" s="740" t="s">
        <v>3438</v>
      </c>
      <c r="E139" s="741" t="s">
        <v>2648</v>
      </c>
      <c r="F139" s="739" t="s">
        <v>2635</v>
      </c>
      <c r="G139" s="739" t="s">
        <v>2741</v>
      </c>
      <c r="H139" s="739" t="s">
        <v>1720</v>
      </c>
      <c r="I139" s="739" t="s">
        <v>2053</v>
      </c>
      <c r="J139" s="739" t="s">
        <v>2054</v>
      </c>
      <c r="K139" s="739" t="s">
        <v>2055</v>
      </c>
      <c r="L139" s="742">
        <v>59.27</v>
      </c>
      <c r="M139" s="742">
        <v>59.27</v>
      </c>
      <c r="N139" s="739">
        <v>1</v>
      </c>
      <c r="O139" s="743">
        <v>0.5</v>
      </c>
      <c r="P139" s="742"/>
      <c r="Q139" s="744">
        <v>0</v>
      </c>
      <c r="R139" s="739"/>
      <c r="S139" s="744">
        <v>0</v>
      </c>
      <c r="T139" s="743"/>
      <c r="U139" s="738">
        <v>0</v>
      </c>
    </row>
    <row r="140" spans="1:21" ht="14.4" customHeight="1" x14ac:dyDescent="0.3">
      <c r="A140" s="737">
        <v>30</v>
      </c>
      <c r="B140" s="739" t="s">
        <v>505</v>
      </c>
      <c r="C140" s="739" t="s">
        <v>2638</v>
      </c>
      <c r="D140" s="740" t="s">
        <v>3438</v>
      </c>
      <c r="E140" s="741" t="s">
        <v>2648</v>
      </c>
      <c r="F140" s="739" t="s">
        <v>2635</v>
      </c>
      <c r="G140" s="739" t="s">
        <v>2744</v>
      </c>
      <c r="H140" s="739" t="s">
        <v>1720</v>
      </c>
      <c r="I140" s="739" t="s">
        <v>2745</v>
      </c>
      <c r="J140" s="739" t="s">
        <v>2746</v>
      </c>
      <c r="K140" s="739" t="s">
        <v>2747</v>
      </c>
      <c r="L140" s="742">
        <v>54.98</v>
      </c>
      <c r="M140" s="742">
        <v>54.98</v>
      </c>
      <c r="N140" s="739">
        <v>1</v>
      </c>
      <c r="O140" s="743">
        <v>0.5</v>
      </c>
      <c r="P140" s="742">
        <v>54.98</v>
      </c>
      <c r="Q140" s="744">
        <v>1</v>
      </c>
      <c r="R140" s="739">
        <v>1</v>
      </c>
      <c r="S140" s="744">
        <v>1</v>
      </c>
      <c r="T140" s="743">
        <v>0.5</v>
      </c>
      <c r="U140" s="738">
        <v>1</v>
      </c>
    </row>
    <row r="141" spans="1:21" ht="14.4" customHeight="1" x14ac:dyDescent="0.3">
      <c r="A141" s="737">
        <v>30</v>
      </c>
      <c r="B141" s="739" t="s">
        <v>505</v>
      </c>
      <c r="C141" s="739" t="s">
        <v>2638</v>
      </c>
      <c r="D141" s="740" t="s">
        <v>3438</v>
      </c>
      <c r="E141" s="741" t="s">
        <v>2648</v>
      </c>
      <c r="F141" s="739" t="s">
        <v>2635</v>
      </c>
      <c r="G141" s="739" t="s">
        <v>2754</v>
      </c>
      <c r="H141" s="739" t="s">
        <v>506</v>
      </c>
      <c r="I141" s="739" t="s">
        <v>914</v>
      </c>
      <c r="J141" s="739" t="s">
        <v>2755</v>
      </c>
      <c r="K141" s="739" t="s">
        <v>2756</v>
      </c>
      <c r="L141" s="742">
        <v>0</v>
      </c>
      <c r="M141" s="742">
        <v>0</v>
      </c>
      <c r="N141" s="739">
        <v>3</v>
      </c>
      <c r="O141" s="743">
        <v>1.5</v>
      </c>
      <c r="P141" s="742"/>
      <c r="Q141" s="744"/>
      <c r="R141" s="739"/>
      <c r="S141" s="744">
        <v>0</v>
      </c>
      <c r="T141" s="743"/>
      <c r="U141" s="738">
        <v>0</v>
      </c>
    </row>
    <row r="142" spans="1:21" ht="14.4" customHeight="1" x14ac:dyDescent="0.3">
      <c r="A142" s="737">
        <v>30</v>
      </c>
      <c r="B142" s="739" t="s">
        <v>505</v>
      </c>
      <c r="C142" s="739" t="s">
        <v>2638</v>
      </c>
      <c r="D142" s="740" t="s">
        <v>3438</v>
      </c>
      <c r="E142" s="741" t="s">
        <v>2648</v>
      </c>
      <c r="F142" s="739" t="s">
        <v>2635</v>
      </c>
      <c r="G142" s="739" t="s">
        <v>2885</v>
      </c>
      <c r="H142" s="739" t="s">
        <v>506</v>
      </c>
      <c r="I142" s="739" t="s">
        <v>2886</v>
      </c>
      <c r="J142" s="739" t="s">
        <v>2887</v>
      </c>
      <c r="K142" s="739" t="s">
        <v>2888</v>
      </c>
      <c r="L142" s="742">
        <v>256.67</v>
      </c>
      <c r="M142" s="742">
        <v>513.34</v>
      </c>
      <c r="N142" s="739">
        <v>2</v>
      </c>
      <c r="O142" s="743">
        <v>1.5</v>
      </c>
      <c r="P142" s="742">
        <v>256.67</v>
      </c>
      <c r="Q142" s="744">
        <v>0.5</v>
      </c>
      <c r="R142" s="739">
        <v>1</v>
      </c>
      <c r="S142" s="744">
        <v>0.5</v>
      </c>
      <c r="T142" s="743">
        <v>0.5</v>
      </c>
      <c r="U142" s="738">
        <v>0.33333333333333331</v>
      </c>
    </row>
    <row r="143" spans="1:21" ht="14.4" customHeight="1" x14ac:dyDescent="0.3">
      <c r="A143" s="737">
        <v>30</v>
      </c>
      <c r="B143" s="739" t="s">
        <v>505</v>
      </c>
      <c r="C143" s="739" t="s">
        <v>2638</v>
      </c>
      <c r="D143" s="740" t="s">
        <v>3438</v>
      </c>
      <c r="E143" s="741" t="s">
        <v>2648</v>
      </c>
      <c r="F143" s="739" t="s">
        <v>2635</v>
      </c>
      <c r="G143" s="739" t="s">
        <v>2757</v>
      </c>
      <c r="H143" s="739" t="s">
        <v>506</v>
      </c>
      <c r="I143" s="739" t="s">
        <v>2758</v>
      </c>
      <c r="J143" s="739" t="s">
        <v>1357</v>
      </c>
      <c r="K143" s="739" t="s">
        <v>1358</v>
      </c>
      <c r="L143" s="742">
        <v>122.73</v>
      </c>
      <c r="M143" s="742">
        <v>368.19</v>
      </c>
      <c r="N143" s="739">
        <v>3</v>
      </c>
      <c r="O143" s="743">
        <v>1</v>
      </c>
      <c r="P143" s="742"/>
      <c r="Q143" s="744">
        <v>0</v>
      </c>
      <c r="R143" s="739"/>
      <c r="S143" s="744">
        <v>0</v>
      </c>
      <c r="T143" s="743"/>
      <c r="U143" s="738">
        <v>0</v>
      </c>
    </row>
    <row r="144" spans="1:21" ht="14.4" customHeight="1" x14ac:dyDescent="0.3">
      <c r="A144" s="737">
        <v>30</v>
      </c>
      <c r="B144" s="739" t="s">
        <v>505</v>
      </c>
      <c r="C144" s="739" t="s">
        <v>2638</v>
      </c>
      <c r="D144" s="740" t="s">
        <v>3438</v>
      </c>
      <c r="E144" s="741" t="s">
        <v>2648</v>
      </c>
      <c r="F144" s="739" t="s">
        <v>2635</v>
      </c>
      <c r="G144" s="739" t="s">
        <v>2762</v>
      </c>
      <c r="H144" s="739" t="s">
        <v>1720</v>
      </c>
      <c r="I144" s="739" t="s">
        <v>1782</v>
      </c>
      <c r="J144" s="739" t="s">
        <v>1783</v>
      </c>
      <c r="K144" s="739" t="s">
        <v>2482</v>
      </c>
      <c r="L144" s="742">
        <v>43.21</v>
      </c>
      <c r="M144" s="742">
        <v>43.21</v>
      </c>
      <c r="N144" s="739">
        <v>1</v>
      </c>
      <c r="O144" s="743">
        <v>0.5</v>
      </c>
      <c r="P144" s="742"/>
      <c r="Q144" s="744">
        <v>0</v>
      </c>
      <c r="R144" s="739"/>
      <c r="S144" s="744">
        <v>0</v>
      </c>
      <c r="T144" s="743"/>
      <c r="U144" s="738">
        <v>0</v>
      </c>
    </row>
    <row r="145" spans="1:21" ht="14.4" customHeight="1" x14ac:dyDescent="0.3">
      <c r="A145" s="737">
        <v>30</v>
      </c>
      <c r="B145" s="739" t="s">
        <v>505</v>
      </c>
      <c r="C145" s="739" t="s">
        <v>2638</v>
      </c>
      <c r="D145" s="740" t="s">
        <v>3438</v>
      </c>
      <c r="E145" s="741" t="s">
        <v>2648</v>
      </c>
      <c r="F145" s="739" t="s">
        <v>2635</v>
      </c>
      <c r="G145" s="739" t="s">
        <v>2763</v>
      </c>
      <c r="H145" s="739" t="s">
        <v>506</v>
      </c>
      <c r="I145" s="739" t="s">
        <v>2889</v>
      </c>
      <c r="J145" s="739" t="s">
        <v>1710</v>
      </c>
      <c r="K145" s="739" t="s">
        <v>1711</v>
      </c>
      <c r="L145" s="742">
        <v>27.5</v>
      </c>
      <c r="M145" s="742">
        <v>27.5</v>
      </c>
      <c r="N145" s="739">
        <v>1</v>
      </c>
      <c r="O145" s="743">
        <v>0.5</v>
      </c>
      <c r="P145" s="742">
        <v>27.5</v>
      </c>
      <c r="Q145" s="744">
        <v>1</v>
      </c>
      <c r="R145" s="739">
        <v>1</v>
      </c>
      <c r="S145" s="744">
        <v>1</v>
      </c>
      <c r="T145" s="743">
        <v>0.5</v>
      </c>
      <c r="U145" s="738">
        <v>1</v>
      </c>
    </row>
    <row r="146" spans="1:21" ht="14.4" customHeight="1" x14ac:dyDescent="0.3">
      <c r="A146" s="737">
        <v>30</v>
      </c>
      <c r="B146" s="739" t="s">
        <v>505</v>
      </c>
      <c r="C146" s="739" t="s">
        <v>2638</v>
      </c>
      <c r="D146" s="740" t="s">
        <v>3438</v>
      </c>
      <c r="E146" s="741" t="s">
        <v>2648</v>
      </c>
      <c r="F146" s="739" t="s">
        <v>2635</v>
      </c>
      <c r="G146" s="739" t="s">
        <v>2890</v>
      </c>
      <c r="H146" s="739" t="s">
        <v>1720</v>
      </c>
      <c r="I146" s="739" t="s">
        <v>1904</v>
      </c>
      <c r="J146" s="739" t="s">
        <v>2501</v>
      </c>
      <c r="K146" s="739" t="s">
        <v>2502</v>
      </c>
      <c r="L146" s="742">
        <v>105.46</v>
      </c>
      <c r="M146" s="742">
        <v>105.46</v>
      </c>
      <c r="N146" s="739">
        <v>1</v>
      </c>
      <c r="O146" s="743">
        <v>0.5</v>
      </c>
      <c r="P146" s="742">
        <v>105.46</v>
      </c>
      <c r="Q146" s="744">
        <v>1</v>
      </c>
      <c r="R146" s="739">
        <v>1</v>
      </c>
      <c r="S146" s="744">
        <v>1</v>
      </c>
      <c r="T146" s="743">
        <v>0.5</v>
      </c>
      <c r="U146" s="738">
        <v>1</v>
      </c>
    </row>
    <row r="147" spans="1:21" ht="14.4" customHeight="1" x14ac:dyDescent="0.3">
      <c r="A147" s="737">
        <v>30</v>
      </c>
      <c r="B147" s="739" t="s">
        <v>505</v>
      </c>
      <c r="C147" s="739" t="s">
        <v>2638</v>
      </c>
      <c r="D147" s="740" t="s">
        <v>3438</v>
      </c>
      <c r="E147" s="741" t="s">
        <v>2648</v>
      </c>
      <c r="F147" s="739" t="s">
        <v>2635</v>
      </c>
      <c r="G147" s="739" t="s">
        <v>2891</v>
      </c>
      <c r="H147" s="739" t="s">
        <v>506</v>
      </c>
      <c r="I147" s="739" t="s">
        <v>2892</v>
      </c>
      <c r="J147" s="739" t="s">
        <v>2893</v>
      </c>
      <c r="K147" s="739" t="s">
        <v>2894</v>
      </c>
      <c r="L147" s="742">
        <v>178.29</v>
      </c>
      <c r="M147" s="742">
        <v>178.29</v>
      </c>
      <c r="N147" s="739">
        <v>1</v>
      </c>
      <c r="O147" s="743">
        <v>0.5</v>
      </c>
      <c r="P147" s="742"/>
      <c r="Q147" s="744">
        <v>0</v>
      </c>
      <c r="R147" s="739"/>
      <c r="S147" s="744">
        <v>0</v>
      </c>
      <c r="T147" s="743"/>
      <c r="U147" s="738">
        <v>0</v>
      </c>
    </row>
    <row r="148" spans="1:21" ht="14.4" customHeight="1" x14ac:dyDescent="0.3">
      <c r="A148" s="737">
        <v>30</v>
      </c>
      <c r="B148" s="739" t="s">
        <v>505</v>
      </c>
      <c r="C148" s="739" t="s">
        <v>2638</v>
      </c>
      <c r="D148" s="740" t="s">
        <v>3438</v>
      </c>
      <c r="E148" s="741" t="s">
        <v>2648</v>
      </c>
      <c r="F148" s="739" t="s">
        <v>2635</v>
      </c>
      <c r="G148" s="739" t="s">
        <v>2772</v>
      </c>
      <c r="H148" s="739" t="s">
        <v>1720</v>
      </c>
      <c r="I148" s="739" t="s">
        <v>1977</v>
      </c>
      <c r="J148" s="739" t="s">
        <v>1749</v>
      </c>
      <c r="K148" s="739" t="s">
        <v>2491</v>
      </c>
      <c r="L148" s="742">
        <v>407.55</v>
      </c>
      <c r="M148" s="742">
        <v>1630.2</v>
      </c>
      <c r="N148" s="739">
        <v>4</v>
      </c>
      <c r="O148" s="743">
        <v>1</v>
      </c>
      <c r="P148" s="742"/>
      <c r="Q148" s="744">
        <v>0</v>
      </c>
      <c r="R148" s="739"/>
      <c r="S148" s="744">
        <v>0</v>
      </c>
      <c r="T148" s="743"/>
      <c r="U148" s="738">
        <v>0</v>
      </c>
    </row>
    <row r="149" spans="1:21" ht="14.4" customHeight="1" x14ac:dyDescent="0.3">
      <c r="A149" s="737">
        <v>30</v>
      </c>
      <c r="B149" s="739" t="s">
        <v>505</v>
      </c>
      <c r="C149" s="739" t="s">
        <v>2638</v>
      </c>
      <c r="D149" s="740" t="s">
        <v>3438</v>
      </c>
      <c r="E149" s="741" t="s">
        <v>2648</v>
      </c>
      <c r="F149" s="739" t="s">
        <v>2635</v>
      </c>
      <c r="G149" s="739" t="s">
        <v>2772</v>
      </c>
      <c r="H149" s="739" t="s">
        <v>1720</v>
      </c>
      <c r="I149" s="739" t="s">
        <v>2773</v>
      </c>
      <c r="J149" s="739" t="s">
        <v>1749</v>
      </c>
      <c r="K149" s="739" t="s">
        <v>2493</v>
      </c>
      <c r="L149" s="742">
        <v>543.39</v>
      </c>
      <c r="M149" s="742">
        <v>543.39</v>
      </c>
      <c r="N149" s="739">
        <v>1</v>
      </c>
      <c r="O149" s="743">
        <v>1</v>
      </c>
      <c r="P149" s="742"/>
      <c r="Q149" s="744">
        <v>0</v>
      </c>
      <c r="R149" s="739"/>
      <c r="S149" s="744">
        <v>0</v>
      </c>
      <c r="T149" s="743"/>
      <c r="U149" s="738">
        <v>0</v>
      </c>
    </row>
    <row r="150" spans="1:21" ht="14.4" customHeight="1" x14ac:dyDescent="0.3">
      <c r="A150" s="737">
        <v>30</v>
      </c>
      <c r="B150" s="739" t="s">
        <v>505</v>
      </c>
      <c r="C150" s="739" t="s">
        <v>2638</v>
      </c>
      <c r="D150" s="740" t="s">
        <v>3438</v>
      </c>
      <c r="E150" s="741" t="s">
        <v>2648</v>
      </c>
      <c r="F150" s="739" t="s">
        <v>2635</v>
      </c>
      <c r="G150" s="739" t="s">
        <v>2895</v>
      </c>
      <c r="H150" s="739" t="s">
        <v>506</v>
      </c>
      <c r="I150" s="739" t="s">
        <v>2896</v>
      </c>
      <c r="J150" s="739" t="s">
        <v>2897</v>
      </c>
      <c r="K150" s="739" t="s">
        <v>2668</v>
      </c>
      <c r="L150" s="742">
        <v>32.76</v>
      </c>
      <c r="M150" s="742">
        <v>32.76</v>
      </c>
      <c r="N150" s="739">
        <v>1</v>
      </c>
      <c r="O150" s="743">
        <v>0.5</v>
      </c>
      <c r="P150" s="742"/>
      <c r="Q150" s="744">
        <v>0</v>
      </c>
      <c r="R150" s="739"/>
      <c r="S150" s="744">
        <v>0</v>
      </c>
      <c r="T150" s="743"/>
      <c r="U150" s="738">
        <v>0</v>
      </c>
    </row>
    <row r="151" spans="1:21" ht="14.4" customHeight="1" x14ac:dyDescent="0.3">
      <c r="A151" s="737">
        <v>30</v>
      </c>
      <c r="B151" s="739" t="s">
        <v>505</v>
      </c>
      <c r="C151" s="739" t="s">
        <v>2638</v>
      </c>
      <c r="D151" s="740" t="s">
        <v>3438</v>
      </c>
      <c r="E151" s="741" t="s">
        <v>2648</v>
      </c>
      <c r="F151" s="739" t="s">
        <v>2635</v>
      </c>
      <c r="G151" s="739" t="s">
        <v>2774</v>
      </c>
      <c r="H151" s="739" t="s">
        <v>1720</v>
      </c>
      <c r="I151" s="739" t="s">
        <v>1967</v>
      </c>
      <c r="J151" s="739" t="s">
        <v>1968</v>
      </c>
      <c r="K151" s="739" t="s">
        <v>1516</v>
      </c>
      <c r="L151" s="742">
        <v>31.09</v>
      </c>
      <c r="M151" s="742">
        <v>31.09</v>
      </c>
      <c r="N151" s="739">
        <v>1</v>
      </c>
      <c r="O151" s="743">
        <v>0.5</v>
      </c>
      <c r="P151" s="742">
        <v>31.09</v>
      </c>
      <c r="Q151" s="744">
        <v>1</v>
      </c>
      <c r="R151" s="739">
        <v>1</v>
      </c>
      <c r="S151" s="744">
        <v>1</v>
      </c>
      <c r="T151" s="743">
        <v>0.5</v>
      </c>
      <c r="U151" s="738">
        <v>1</v>
      </c>
    </row>
    <row r="152" spans="1:21" ht="14.4" customHeight="1" x14ac:dyDescent="0.3">
      <c r="A152" s="737">
        <v>30</v>
      </c>
      <c r="B152" s="739" t="s">
        <v>505</v>
      </c>
      <c r="C152" s="739" t="s">
        <v>2638</v>
      </c>
      <c r="D152" s="740" t="s">
        <v>3438</v>
      </c>
      <c r="E152" s="741" t="s">
        <v>2648</v>
      </c>
      <c r="F152" s="739" t="s">
        <v>2635</v>
      </c>
      <c r="G152" s="739" t="s">
        <v>2774</v>
      </c>
      <c r="H152" s="739" t="s">
        <v>506</v>
      </c>
      <c r="I152" s="739" t="s">
        <v>2898</v>
      </c>
      <c r="J152" s="739" t="s">
        <v>2899</v>
      </c>
      <c r="K152" s="739" t="s">
        <v>2694</v>
      </c>
      <c r="L152" s="742">
        <v>29.02</v>
      </c>
      <c r="M152" s="742">
        <v>29.02</v>
      </c>
      <c r="N152" s="739">
        <v>1</v>
      </c>
      <c r="O152" s="743">
        <v>0.5</v>
      </c>
      <c r="P152" s="742"/>
      <c r="Q152" s="744">
        <v>0</v>
      </c>
      <c r="R152" s="739"/>
      <c r="S152" s="744">
        <v>0</v>
      </c>
      <c r="T152" s="743"/>
      <c r="U152" s="738">
        <v>0</v>
      </c>
    </row>
    <row r="153" spans="1:21" ht="14.4" customHeight="1" x14ac:dyDescent="0.3">
      <c r="A153" s="737">
        <v>30</v>
      </c>
      <c r="B153" s="739" t="s">
        <v>505</v>
      </c>
      <c r="C153" s="739" t="s">
        <v>2638</v>
      </c>
      <c r="D153" s="740" t="s">
        <v>3438</v>
      </c>
      <c r="E153" s="741" t="s">
        <v>2648</v>
      </c>
      <c r="F153" s="739" t="s">
        <v>2635</v>
      </c>
      <c r="G153" s="739" t="s">
        <v>2774</v>
      </c>
      <c r="H153" s="739" t="s">
        <v>506</v>
      </c>
      <c r="I153" s="739" t="s">
        <v>2900</v>
      </c>
      <c r="J153" s="739" t="s">
        <v>2901</v>
      </c>
      <c r="K153" s="739" t="s">
        <v>1734</v>
      </c>
      <c r="L153" s="742">
        <v>15.55</v>
      </c>
      <c r="M153" s="742">
        <v>15.55</v>
      </c>
      <c r="N153" s="739">
        <v>1</v>
      </c>
      <c r="O153" s="743">
        <v>0.5</v>
      </c>
      <c r="P153" s="742">
        <v>15.55</v>
      </c>
      <c r="Q153" s="744">
        <v>1</v>
      </c>
      <c r="R153" s="739">
        <v>1</v>
      </c>
      <c r="S153" s="744">
        <v>1</v>
      </c>
      <c r="T153" s="743">
        <v>0.5</v>
      </c>
      <c r="U153" s="738">
        <v>1</v>
      </c>
    </row>
    <row r="154" spans="1:21" ht="14.4" customHeight="1" x14ac:dyDescent="0.3">
      <c r="A154" s="737">
        <v>30</v>
      </c>
      <c r="B154" s="739" t="s">
        <v>505</v>
      </c>
      <c r="C154" s="739" t="s">
        <v>2638</v>
      </c>
      <c r="D154" s="740" t="s">
        <v>3438</v>
      </c>
      <c r="E154" s="741" t="s">
        <v>2648</v>
      </c>
      <c r="F154" s="739" t="s">
        <v>2635</v>
      </c>
      <c r="G154" s="739" t="s">
        <v>2902</v>
      </c>
      <c r="H154" s="739" t="s">
        <v>506</v>
      </c>
      <c r="I154" s="739" t="s">
        <v>2903</v>
      </c>
      <c r="J154" s="739" t="s">
        <v>2904</v>
      </c>
      <c r="K154" s="739" t="s">
        <v>2905</v>
      </c>
      <c r="L154" s="742">
        <v>146.84</v>
      </c>
      <c r="M154" s="742">
        <v>146.84</v>
      </c>
      <c r="N154" s="739">
        <v>1</v>
      </c>
      <c r="O154" s="743">
        <v>0.5</v>
      </c>
      <c r="P154" s="742"/>
      <c r="Q154" s="744">
        <v>0</v>
      </c>
      <c r="R154" s="739"/>
      <c r="S154" s="744">
        <v>0</v>
      </c>
      <c r="T154" s="743"/>
      <c r="U154" s="738">
        <v>0</v>
      </c>
    </row>
    <row r="155" spans="1:21" ht="14.4" customHeight="1" x14ac:dyDescent="0.3">
      <c r="A155" s="737">
        <v>30</v>
      </c>
      <c r="B155" s="739" t="s">
        <v>505</v>
      </c>
      <c r="C155" s="739" t="s">
        <v>2638</v>
      </c>
      <c r="D155" s="740" t="s">
        <v>3438</v>
      </c>
      <c r="E155" s="741" t="s">
        <v>2648</v>
      </c>
      <c r="F155" s="739" t="s">
        <v>2635</v>
      </c>
      <c r="G155" s="739" t="s">
        <v>2906</v>
      </c>
      <c r="H155" s="739" t="s">
        <v>506</v>
      </c>
      <c r="I155" s="739" t="s">
        <v>2907</v>
      </c>
      <c r="J155" s="739" t="s">
        <v>1685</v>
      </c>
      <c r="K155" s="739" t="s">
        <v>2908</v>
      </c>
      <c r="L155" s="742">
        <v>28.81</v>
      </c>
      <c r="M155" s="742">
        <v>28.81</v>
      </c>
      <c r="N155" s="739">
        <v>1</v>
      </c>
      <c r="O155" s="743">
        <v>1</v>
      </c>
      <c r="P155" s="742"/>
      <c r="Q155" s="744">
        <v>0</v>
      </c>
      <c r="R155" s="739"/>
      <c r="S155" s="744">
        <v>0</v>
      </c>
      <c r="T155" s="743"/>
      <c r="U155" s="738">
        <v>0</v>
      </c>
    </row>
    <row r="156" spans="1:21" ht="14.4" customHeight="1" x14ac:dyDescent="0.3">
      <c r="A156" s="737">
        <v>30</v>
      </c>
      <c r="B156" s="739" t="s">
        <v>505</v>
      </c>
      <c r="C156" s="739" t="s">
        <v>2638</v>
      </c>
      <c r="D156" s="740" t="s">
        <v>3438</v>
      </c>
      <c r="E156" s="741" t="s">
        <v>2648</v>
      </c>
      <c r="F156" s="739" t="s">
        <v>2635</v>
      </c>
      <c r="G156" s="739" t="s">
        <v>2906</v>
      </c>
      <c r="H156" s="739" t="s">
        <v>506</v>
      </c>
      <c r="I156" s="739" t="s">
        <v>2909</v>
      </c>
      <c r="J156" s="739" t="s">
        <v>1685</v>
      </c>
      <c r="K156" s="739" t="s">
        <v>1931</v>
      </c>
      <c r="L156" s="742">
        <v>57.64</v>
      </c>
      <c r="M156" s="742">
        <v>172.92000000000002</v>
      </c>
      <c r="N156" s="739">
        <v>3</v>
      </c>
      <c r="O156" s="743">
        <v>2</v>
      </c>
      <c r="P156" s="742">
        <v>57.64</v>
      </c>
      <c r="Q156" s="744">
        <v>0.33333333333333331</v>
      </c>
      <c r="R156" s="739">
        <v>1</v>
      </c>
      <c r="S156" s="744">
        <v>0.33333333333333331</v>
      </c>
      <c r="T156" s="743">
        <v>1</v>
      </c>
      <c r="U156" s="738">
        <v>0.5</v>
      </c>
    </row>
    <row r="157" spans="1:21" ht="14.4" customHeight="1" x14ac:dyDescent="0.3">
      <c r="A157" s="737">
        <v>30</v>
      </c>
      <c r="B157" s="739" t="s">
        <v>505</v>
      </c>
      <c r="C157" s="739" t="s">
        <v>2638</v>
      </c>
      <c r="D157" s="740" t="s">
        <v>3438</v>
      </c>
      <c r="E157" s="741" t="s">
        <v>2648</v>
      </c>
      <c r="F157" s="739" t="s">
        <v>2635</v>
      </c>
      <c r="G157" s="739" t="s">
        <v>2906</v>
      </c>
      <c r="H157" s="739" t="s">
        <v>506</v>
      </c>
      <c r="I157" s="739" t="s">
        <v>2910</v>
      </c>
      <c r="J157" s="739" t="s">
        <v>1685</v>
      </c>
      <c r="K157" s="739" t="s">
        <v>1686</v>
      </c>
      <c r="L157" s="742">
        <v>185.26</v>
      </c>
      <c r="M157" s="742">
        <v>370.52</v>
      </c>
      <c r="N157" s="739">
        <v>2</v>
      </c>
      <c r="O157" s="743">
        <v>1</v>
      </c>
      <c r="P157" s="742"/>
      <c r="Q157" s="744">
        <v>0</v>
      </c>
      <c r="R157" s="739"/>
      <c r="S157" s="744">
        <v>0</v>
      </c>
      <c r="T157" s="743"/>
      <c r="U157" s="738">
        <v>0</v>
      </c>
    </row>
    <row r="158" spans="1:21" ht="14.4" customHeight="1" x14ac:dyDescent="0.3">
      <c r="A158" s="737">
        <v>30</v>
      </c>
      <c r="B158" s="739" t="s">
        <v>505</v>
      </c>
      <c r="C158" s="739" t="s">
        <v>2638</v>
      </c>
      <c r="D158" s="740" t="s">
        <v>3438</v>
      </c>
      <c r="E158" s="741" t="s">
        <v>2648</v>
      </c>
      <c r="F158" s="739" t="s">
        <v>2635</v>
      </c>
      <c r="G158" s="739" t="s">
        <v>2911</v>
      </c>
      <c r="H158" s="739" t="s">
        <v>506</v>
      </c>
      <c r="I158" s="739" t="s">
        <v>677</v>
      </c>
      <c r="J158" s="739" t="s">
        <v>2912</v>
      </c>
      <c r="K158" s="739" t="s">
        <v>2913</v>
      </c>
      <c r="L158" s="742">
        <v>0</v>
      </c>
      <c r="M158" s="742">
        <v>0</v>
      </c>
      <c r="N158" s="739">
        <v>1</v>
      </c>
      <c r="O158" s="743">
        <v>0.5</v>
      </c>
      <c r="P158" s="742"/>
      <c r="Q158" s="744"/>
      <c r="R158" s="739"/>
      <c r="S158" s="744">
        <v>0</v>
      </c>
      <c r="T158" s="743"/>
      <c r="U158" s="738">
        <v>0</v>
      </c>
    </row>
    <row r="159" spans="1:21" ht="14.4" customHeight="1" x14ac:dyDescent="0.3">
      <c r="A159" s="737">
        <v>30</v>
      </c>
      <c r="B159" s="739" t="s">
        <v>505</v>
      </c>
      <c r="C159" s="739" t="s">
        <v>2638</v>
      </c>
      <c r="D159" s="740" t="s">
        <v>3438</v>
      </c>
      <c r="E159" s="741" t="s">
        <v>2648</v>
      </c>
      <c r="F159" s="739" t="s">
        <v>2635</v>
      </c>
      <c r="G159" s="739" t="s">
        <v>2775</v>
      </c>
      <c r="H159" s="739" t="s">
        <v>1720</v>
      </c>
      <c r="I159" s="739" t="s">
        <v>2776</v>
      </c>
      <c r="J159" s="739" t="s">
        <v>555</v>
      </c>
      <c r="K159" s="739" t="s">
        <v>556</v>
      </c>
      <c r="L159" s="742">
        <v>28.81</v>
      </c>
      <c r="M159" s="742">
        <v>201.67</v>
      </c>
      <c r="N159" s="739">
        <v>7</v>
      </c>
      <c r="O159" s="743">
        <v>3.5</v>
      </c>
      <c r="P159" s="742">
        <v>57.62</v>
      </c>
      <c r="Q159" s="744">
        <v>0.2857142857142857</v>
      </c>
      <c r="R159" s="739">
        <v>2</v>
      </c>
      <c r="S159" s="744">
        <v>0.2857142857142857</v>
      </c>
      <c r="T159" s="743">
        <v>1</v>
      </c>
      <c r="U159" s="738">
        <v>0.2857142857142857</v>
      </c>
    </row>
    <row r="160" spans="1:21" ht="14.4" customHeight="1" x14ac:dyDescent="0.3">
      <c r="A160" s="737">
        <v>30</v>
      </c>
      <c r="B160" s="739" t="s">
        <v>505</v>
      </c>
      <c r="C160" s="739" t="s">
        <v>2638</v>
      </c>
      <c r="D160" s="740" t="s">
        <v>3438</v>
      </c>
      <c r="E160" s="741" t="s">
        <v>2648</v>
      </c>
      <c r="F160" s="739" t="s">
        <v>2635</v>
      </c>
      <c r="G160" s="739" t="s">
        <v>2775</v>
      </c>
      <c r="H160" s="739" t="s">
        <v>1720</v>
      </c>
      <c r="I160" s="739" t="s">
        <v>2914</v>
      </c>
      <c r="J160" s="739" t="s">
        <v>555</v>
      </c>
      <c r="K160" s="739" t="s">
        <v>2915</v>
      </c>
      <c r="L160" s="742">
        <v>150.59</v>
      </c>
      <c r="M160" s="742">
        <v>150.59</v>
      </c>
      <c r="N160" s="739">
        <v>1</v>
      </c>
      <c r="O160" s="743">
        <v>0.5</v>
      </c>
      <c r="P160" s="742"/>
      <c r="Q160" s="744">
        <v>0</v>
      </c>
      <c r="R160" s="739"/>
      <c r="S160" s="744">
        <v>0</v>
      </c>
      <c r="T160" s="743"/>
      <c r="U160" s="738">
        <v>0</v>
      </c>
    </row>
    <row r="161" spans="1:21" ht="14.4" customHeight="1" x14ac:dyDescent="0.3">
      <c r="A161" s="737">
        <v>30</v>
      </c>
      <c r="B161" s="739" t="s">
        <v>505</v>
      </c>
      <c r="C161" s="739" t="s">
        <v>2638</v>
      </c>
      <c r="D161" s="740" t="s">
        <v>3438</v>
      </c>
      <c r="E161" s="741" t="s">
        <v>2648</v>
      </c>
      <c r="F161" s="739" t="s">
        <v>2635</v>
      </c>
      <c r="G161" s="739" t="s">
        <v>2916</v>
      </c>
      <c r="H161" s="739" t="s">
        <v>506</v>
      </c>
      <c r="I161" s="739" t="s">
        <v>1048</v>
      </c>
      <c r="J161" s="739" t="s">
        <v>1049</v>
      </c>
      <c r="K161" s="739" t="s">
        <v>1050</v>
      </c>
      <c r="L161" s="742">
        <v>0</v>
      </c>
      <c r="M161" s="742">
        <v>0</v>
      </c>
      <c r="N161" s="739">
        <v>1</v>
      </c>
      <c r="O161" s="743">
        <v>1</v>
      </c>
      <c r="P161" s="742"/>
      <c r="Q161" s="744"/>
      <c r="R161" s="739"/>
      <c r="S161" s="744">
        <v>0</v>
      </c>
      <c r="T161" s="743"/>
      <c r="U161" s="738">
        <v>0</v>
      </c>
    </row>
    <row r="162" spans="1:21" ht="14.4" customHeight="1" x14ac:dyDescent="0.3">
      <c r="A162" s="737">
        <v>30</v>
      </c>
      <c r="B162" s="739" t="s">
        <v>505</v>
      </c>
      <c r="C162" s="739" t="s">
        <v>2638</v>
      </c>
      <c r="D162" s="740" t="s">
        <v>3438</v>
      </c>
      <c r="E162" s="741" t="s">
        <v>2648</v>
      </c>
      <c r="F162" s="739" t="s">
        <v>2635</v>
      </c>
      <c r="G162" s="739" t="s">
        <v>2917</v>
      </c>
      <c r="H162" s="739" t="s">
        <v>1720</v>
      </c>
      <c r="I162" s="739" t="s">
        <v>1869</v>
      </c>
      <c r="J162" s="739" t="s">
        <v>1870</v>
      </c>
      <c r="K162" s="739" t="s">
        <v>869</v>
      </c>
      <c r="L162" s="742">
        <v>96.53</v>
      </c>
      <c r="M162" s="742">
        <v>96.53</v>
      </c>
      <c r="N162" s="739">
        <v>1</v>
      </c>
      <c r="O162" s="743">
        <v>0.5</v>
      </c>
      <c r="P162" s="742">
        <v>96.53</v>
      </c>
      <c r="Q162" s="744">
        <v>1</v>
      </c>
      <c r="R162" s="739">
        <v>1</v>
      </c>
      <c r="S162" s="744">
        <v>1</v>
      </c>
      <c r="T162" s="743">
        <v>0.5</v>
      </c>
      <c r="U162" s="738">
        <v>1</v>
      </c>
    </row>
    <row r="163" spans="1:21" ht="14.4" customHeight="1" x14ac:dyDescent="0.3">
      <c r="A163" s="737">
        <v>30</v>
      </c>
      <c r="B163" s="739" t="s">
        <v>505</v>
      </c>
      <c r="C163" s="739" t="s">
        <v>2638</v>
      </c>
      <c r="D163" s="740" t="s">
        <v>3438</v>
      </c>
      <c r="E163" s="741" t="s">
        <v>2648</v>
      </c>
      <c r="F163" s="739" t="s">
        <v>2635</v>
      </c>
      <c r="G163" s="739" t="s">
        <v>2918</v>
      </c>
      <c r="H163" s="739" t="s">
        <v>1720</v>
      </c>
      <c r="I163" s="739" t="s">
        <v>1961</v>
      </c>
      <c r="J163" s="739" t="s">
        <v>1962</v>
      </c>
      <c r="K163" s="739" t="s">
        <v>1223</v>
      </c>
      <c r="L163" s="742">
        <v>234.91</v>
      </c>
      <c r="M163" s="742">
        <v>234.91</v>
      </c>
      <c r="N163" s="739">
        <v>1</v>
      </c>
      <c r="O163" s="743">
        <v>0.5</v>
      </c>
      <c r="P163" s="742"/>
      <c r="Q163" s="744">
        <v>0</v>
      </c>
      <c r="R163" s="739"/>
      <c r="S163" s="744">
        <v>0</v>
      </c>
      <c r="T163" s="743"/>
      <c r="U163" s="738">
        <v>0</v>
      </c>
    </row>
    <row r="164" spans="1:21" ht="14.4" customHeight="1" x14ac:dyDescent="0.3">
      <c r="A164" s="737">
        <v>30</v>
      </c>
      <c r="B164" s="739" t="s">
        <v>505</v>
      </c>
      <c r="C164" s="739" t="s">
        <v>2638</v>
      </c>
      <c r="D164" s="740" t="s">
        <v>3438</v>
      </c>
      <c r="E164" s="741" t="s">
        <v>2648</v>
      </c>
      <c r="F164" s="739" t="s">
        <v>2635</v>
      </c>
      <c r="G164" s="739" t="s">
        <v>2782</v>
      </c>
      <c r="H164" s="739" t="s">
        <v>1720</v>
      </c>
      <c r="I164" s="739" t="s">
        <v>1721</v>
      </c>
      <c r="J164" s="739" t="s">
        <v>1722</v>
      </c>
      <c r="K164" s="739" t="s">
        <v>1723</v>
      </c>
      <c r="L164" s="742">
        <v>10.41</v>
      </c>
      <c r="M164" s="742">
        <v>10.41</v>
      </c>
      <c r="N164" s="739">
        <v>1</v>
      </c>
      <c r="O164" s="743">
        <v>0.5</v>
      </c>
      <c r="P164" s="742"/>
      <c r="Q164" s="744">
        <v>0</v>
      </c>
      <c r="R164" s="739"/>
      <c r="S164" s="744">
        <v>0</v>
      </c>
      <c r="T164" s="743"/>
      <c r="U164" s="738">
        <v>0</v>
      </c>
    </row>
    <row r="165" spans="1:21" ht="14.4" customHeight="1" x14ac:dyDescent="0.3">
      <c r="A165" s="737">
        <v>30</v>
      </c>
      <c r="B165" s="739" t="s">
        <v>505</v>
      </c>
      <c r="C165" s="739" t="s">
        <v>2638</v>
      </c>
      <c r="D165" s="740" t="s">
        <v>3438</v>
      </c>
      <c r="E165" s="741" t="s">
        <v>2648</v>
      </c>
      <c r="F165" s="739" t="s">
        <v>2635</v>
      </c>
      <c r="G165" s="739" t="s">
        <v>2919</v>
      </c>
      <c r="H165" s="739" t="s">
        <v>506</v>
      </c>
      <c r="I165" s="739" t="s">
        <v>791</v>
      </c>
      <c r="J165" s="739" t="s">
        <v>792</v>
      </c>
      <c r="K165" s="739" t="s">
        <v>793</v>
      </c>
      <c r="L165" s="742">
        <v>117.46</v>
      </c>
      <c r="M165" s="742">
        <v>117.46</v>
      </c>
      <c r="N165" s="739">
        <v>1</v>
      </c>
      <c r="O165" s="743">
        <v>0.5</v>
      </c>
      <c r="P165" s="742"/>
      <c r="Q165" s="744">
        <v>0</v>
      </c>
      <c r="R165" s="739"/>
      <c r="S165" s="744">
        <v>0</v>
      </c>
      <c r="T165" s="743"/>
      <c r="U165" s="738">
        <v>0</v>
      </c>
    </row>
    <row r="166" spans="1:21" ht="14.4" customHeight="1" x14ac:dyDescent="0.3">
      <c r="A166" s="737">
        <v>30</v>
      </c>
      <c r="B166" s="739" t="s">
        <v>505</v>
      </c>
      <c r="C166" s="739" t="s">
        <v>2638</v>
      </c>
      <c r="D166" s="740" t="s">
        <v>3438</v>
      </c>
      <c r="E166" s="741" t="s">
        <v>2648</v>
      </c>
      <c r="F166" s="739" t="s">
        <v>2635</v>
      </c>
      <c r="G166" s="739" t="s">
        <v>2783</v>
      </c>
      <c r="H166" s="739" t="s">
        <v>506</v>
      </c>
      <c r="I166" s="739" t="s">
        <v>2920</v>
      </c>
      <c r="J166" s="739" t="s">
        <v>2921</v>
      </c>
      <c r="K166" s="739" t="s">
        <v>2784</v>
      </c>
      <c r="L166" s="742">
        <v>105.46</v>
      </c>
      <c r="M166" s="742">
        <v>105.46</v>
      </c>
      <c r="N166" s="739">
        <v>1</v>
      </c>
      <c r="O166" s="743">
        <v>0.5</v>
      </c>
      <c r="P166" s="742"/>
      <c r="Q166" s="744">
        <v>0</v>
      </c>
      <c r="R166" s="739"/>
      <c r="S166" s="744">
        <v>0</v>
      </c>
      <c r="T166" s="743"/>
      <c r="U166" s="738">
        <v>0</v>
      </c>
    </row>
    <row r="167" spans="1:21" ht="14.4" customHeight="1" x14ac:dyDescent="0.3">
      <c r="A167" s="737">
        <v>30</v>
      </c>
      <c r="B167" s="739" t="s">
        <v>505</v>
      </c>
      <c r="C167" s="739" t="s">
        <v>2638</v>
      </c>
      <c r="D167" s="740" t="s">
        <v>3438</v>
      </c>
      <c r="E167" s="741" t="s">
        <v>2648</v>
      </c>
      <c r="F167" s="739" t="s">
        <v>2635</v>
      </c>
      <c r="G167" s="739" t="s">
        <v>2922</v>
      </c>
      <c r="H167" s="739" t="s">
        <v>506</v>
      </c>
      <c r="I167" s="739" t="s">
        <v>1326</v>
      </c>
      <c r="J167" s="739" t="s">
        <v>1327</v>
      </c>
      <c r="K167" s="739" t="s">
        <v>2923</v>
      </c>
      <c r="L167" s="742">
        <v>566.19000000000005</v>
      </c>
      <c r="M167" s="742">
        <v>566.19000000000005</v>
      </c>
      <c r="N167" s="739">
        <v>1</v>
      </c>
      <c r="O167" s="743">
        <v>0.5</v>
      </c>
      <c r="P167" s="742"/>
      <c r="Q167" s="744">
        <v>0</v>
      </c>
      <c r="R167" s="739"/>
      <c r="S167" s="744">
        <v>0</v>
      </c>
      <c r="T167" s="743"/>
      <c r="U167" s="738">
        <v>0</v>
      </c>
    </row>
    <row r="168" spans="1:21" ht="14.4" customHeight="1" x14ac:dyDescent="0.3">
      <c r="A168" s="737">
        <v>30</v>
      </c>
      <c r="B168" s="739" t="s">
        <v>505</v>
      </c>
      <c r="C168" s="739" t="s">
        <v>2638</v>
      </c>
      <c r="D168" s="740" t="s">
        <v>3438</v>
      </c>
      <c r="E168" s="741" t="s">
        <v>2648</v>
      </c>
      <c r="F168" s="739" t="s">
        <v>2635</v>
      </c>
      <c r="G168" s="739" t="s">
        <v>2785</v>
      </c>
      <c r="H168" s="739" t="s">
        <v>1720</v>
      </c>
      <c r="I168" s="739" t="s">
        <v>1884</v>
      </c>
      <c r="J168" s="739" t="s">
        <v>1885</v>
      </c>
      <c r="K168" s="739" t="s">
        <v>1886</v>
      </c>
      <c r="L168" s="742">
        <v>181.13</v>
      </c>
      <c r="M168" s="742">
        <v>181.13</v>
      </c>
      <c r="N168" s="739">
        <v>1</v>
      </c>
      <c r="O168" s="743">
        <v>0.5</v>
      </c>
      <c r="P168" s="742"/>
      <c r="Q168" s="744">
        <v>0</v>
      </c>
      <c r="R168" s="739"/>
      <c r="S168" s="744">
        <v>0</v>
      </c>
      <c r="T168" s="743"/>
      <c r="U168" s="738">
        <v>0</v>
      </c>
    </row>
    <row r="169" spans="1:21" ht="14.4" customHeight="1" x14ac:dyDescent="0.3">
      <c r="A169" s="737">
        <v>30</v>
      </c>
      <c r="B169" s="739" t="s">
        <v>505</v>
      </c>
      <c r="C169" s="739" t="s">
        <v>2638</v>
      </c>
      <c r="D169" s="740" t="s">
        <v>3438</v>
      </c>
      <c r="E169" s="741" t="s">
        <v>2648</v>
      </c>
      <c r="F169" s="739" t="s">
        <v>2635</v>
      </c>
      <c r="G169" s="739" t="s">
        <v>2787</v>
      </c>
      <c r="H169" s="739" t="s">
        <v>506</v>
      </c>
      <c r="I169" s="739" t="s">
        <v>951</v>
      </c>
      <c r="J169" s="739" t="s">
        <v>2788</v>
      </c>
      <c r="K169" s="739" t="s">
        <v>2789</v>
      </c>
      <c r="L169" s="742">
        <v>0</v>
      </c>
      <c r="M169" s="742">
        <v>0</v>
      </c>
      <c r="N169" s="739">
        <v>1</v>
      </c>
      <c r="O169" s="743">
        <v>0.5</v>
      </c>
      <c r="P169" s="742"/>
      <c r="Q169" s="744"/>
      <c r="R169" s="739"/>
      <c r="S169" s="744">
        <v>0</v>
      </c>
      <c r="T169" s="743"/>
      <c r="U169" s="738">
        <v>0</v>
      </c>
    </row>
    <row r="170" spans="1:21" ht="14.4" customHeight="1" x14ac:dyDescent="0.3">
      <c r="A170" s="737">
        <v>30</v>
      </c>
      <c r="B170" s="739" t="s">
        <v>505</v>
      </c>
      <c r="C170" s="739" t="s">
        <v>2638</v>
      </c>
      <c r="D170" s="740" t="s">
        <v>3438</v>
      </c>
      <c r="E170" s="741" t="s">
        <v>2648</v>
      </c>
      <c r="F170" s="739" t="s">
        <v>2635</v>
      </c>
      <c r="G170" s="739" t="s">
        <v>2924</v>
      </c>
      <c r="H170" s="739" t="s">
        <v>506</v>
      </c>
      <c r="I170" s="739" t="s">
        <v>2925</v>
      </c>
      <c r="J170" s="739" t="s">
        <v>1038</v>
      </c>
      <c r="K170" s="739" t="s">
        <v>2926</v>
      </c>
      <c r="L170" s="742">
        <v>90.53</v>
      </c>
      <c r="M170" s="742">
        <v>181.06</v>
      </c>
      <c r="N170" s="739">
        <v>2</v>
      </c>
      <c r="O170" s="743">
        <v>1</v>
      </c>
      <c r="P170" s="742"/>
      <c r="Q170" s="744">
        <v>0</v>
      </c>
      <c r="R170" s="739"/>
      <c r="S170" s="744">
        <v>0</v>
      </c>
      <c r="T170" s="743"/>
      <c r="U170" s="738">
        <v>0</v>
      </c>
    </row>
    <row r="171" spans="1:21" ht="14.4" customHeight="1" x14ac:dyDescent="0.3">
      <c r="A171" s="737">
        <v>30</v>
      </c>
      <c r="B171" s="739" t="s">
        <v>505</v>
      </c>
      <c r="C171" s="739" t="s">
        <v>2638</v>
      </c>
      <c r="D171" s="740" t="s">
        <v>3438</v>
      </c>
      <c r="E171" s="741" t="s">
        <v>2648</v>
      </c>
      <c r="F171" s="739" t="s">
        <v>2635</v>
      </c>
      <c r="G171" s="739" t="s">
        <v>2790</v>
      </c>
      <c r="H171" s="739" t="s">
        <v>506</v>
      </c>
      <c r="I171" s="739" t="s">
        <v>2791</v>
      </c>
      <c r="J171" s="739" t="s">
        <v>1181</v>
      </c>
      <c r="K171" s="739" t="s">
        <v>1182</v>
      </c>
      <c r="L171" s="742">
        <v>0</v>
      </c>
      <c r="M171" s="742">
        <v>0</v>
      </c>
      <c r="N171" s="739">
        <v>1</v>
      </c>
      <c r="O171" s="743">
        <v>0.5</v>
      </c>
      <c r="P171" s="742">
        <v>0</v>
      </c>
      <c r="Q171" s="744"/>
      <c r="R171" s="739">
        <v>1</v>
      </c>
      <c r="S171" s="744">
        <v>1</v>
      </c>
      <c r="T171" s="743">
        <v>0.5</v>
      </c>
      <c r="U171" s="738">
        <v>1</v>
      </c>
    </row>
    <row r="172" spans="1:21" ht="14.4" customHeight="1" x14ac:dyDescent="0.3">
      <c r="A172" s="737">
        <v>30</v>
      </c>
      <c r="B172" s="739" t="s">
        <v>505</v>
      </c>
      <c r="C172" s="739" t="s">
        <v>2638</v>
      </c>
      <c r="D172" s="740" t="s">
        <v>3438</v>
      </c>
      <c r="E172" s="741" t="s">
        <v>2648</v>
      </c>
      <c r="F172" s="739" t="s">
        <v>2635</v>
      </c>
      <c r="G172" s="739" t="s">
        <v>2792</v>
      </c>
      <c r="H172" s="739" t="s">
        <v>506</v>
      </c>
      <c r="I172" s="739" t="s">
        <v>803</v>
      </c>
      <c r="J172" s="739" t="s">
        <v>2793</v>
      </c>
      <c r="K172" s="739" t="s">
        <v>2794</v>
      </c>
      <c r="L172" s="742">
        <v>0</v>
      </c>
      <c r="M172" s="742">
        <v>0</v>
      </c>
      <c r="N172" s="739">
        <v>12</v>
      </c>
      <c r="O172" s="743">
        <v>6</v>
      </c>
      <c r="P172" s="742">
        <v>0</v>
      </c>
      <c r="Q172" s="744"/>
      <c r="R172" s="739">
        <v>3</v>
      </c>
      <c r="S172" s="744">
        <v>0.25</v>
      </c>
      <c r="T172" s="743">
        <v>2</v>
      </c>
      <c r="U172" s="738">
        <v>0.33333333333333331</v>
      </c>
    </row>
    <row r="173" spans="1:21" ht="14.4" customHeight="1" x14ac:dyDescent="0.3">
      <c r="A173" s="737">
        <v>30</v>
      </c>
      <c r="B173" s="739" t="s">
        <v>505</v>
      </c>
      <c r="C173" s="739" t="s">
        <v>2638</v>
      </c>
      <c r="D173" s="740" t="s">
        <v>3438</v>
      </c>
      <c r="E173" s="741" t="s">
        <v>2648</v>
      </c>
      <c r="F173" s="739" t="s">
        <v>2635</v>
      </c>
      <c r="G173" s="739" t="s">
        <v>2660</v>
      </c>
      <c r="H173" s="739" t="s">
        <v>506</v>
      </c>
      <c r="I173" s="739" t="s">
        <v>674</v>
      </c>
      <c r="J173" s="739" t="s">
        <v>675</v>
      </c>
      <c r="K173" s="739" t="s">
        <v>2795</v>
      </c>
      <c r="L173" s="742">
        <v>42.08</v>
      </c>
      <c r="M173" s="742">
        <v>126.24</v>
      </c>
      <c r="N173" s="739">
        <v>3</v>
      </c>
      <c r="O173" s="743">
        <v>1</v>
      </c>
      <c r="P173" s="742"/>
      <c r="Q173" s="744">
        <v>0</v>
      </c>
      <c r="R173" s="739"/>
      <c r="S173" s="744">
        <v>0</v>
      </c>
      <c r="T173" s="743"/>
      <c r="U173" s="738">
        <v>0</v>
      </c>
    </row>
    <row r="174" spans="1:21" ht="14.4" customHeight="1" x14ac:dyDescent="0.3">
      <c r="A174" s="737">
        <v>30</v>
      </c>
      <c r="B174" s="739" t="s">
        <v>505</v>
      </c>
      <c r="C174" s="739" t="s">
        <v>2638</v>
      </c>
      <c r="D174" s="740" t="s">
        <v>3438</v>
      </c>
      <c r="E174" s="741" t="s">
        <v>2648</v>
      </c>
      <c r="F174" s="739" t="s">
        <v>2635</v>
      </c>
      <c r="G174" s="739" t="s">
        <v>2796</v>
      </c>
      <c r="H174" s="739" t="s">
        <v>506</v>
      </c>
      <c r="I174" s="739" t="s">
        <v>947</v>
      </c>
      <c r="J174" s="739" t="s">
        <v>948</v>
      </c>
      <c r="K174" s="739" t="s">
        <v>2797</v>
      </c>
      <c r="L174" s="742">
        <v>657.67</v>
      </c>
      <c r="M174" s="742">
        <v>657.67</v>
      </c>
      <c r="N174" s="739">
        <v>1</v>
      </c>
      <c r="O174" s="743">
        <v>1</v>
      </c>
      <c r="P174" s="742"/>
      <c r="Q174" s="744">
        <v>0</v>
      </c>
      <c r="R174" s="739"/>
      <c r="S174" s="744">
        <v>0</v>
      </c>
      <c r="T174" s="743"/>
      <c r="U174" s="738">
        <v>0</v>
      </c>
    </row>
    <row r="175" spans="1:21" ht="14.4" customHeight="1" x14ac:dyDescent="0.3">
      <c r="A175" s="737">
        <v>30</v>
      </c>
      <c r="B175" s="739" t="s">
        <v>505</v>
      </c>
      <c r="C175" s="739" t="s">
        <v>2638</v>
      </c>
      <c r="D175" s="740" t="s">
        <v>3438</v>
      </c>
      <c r="E175" s="741" t="s">
        <v>2648</v>
      </c>
      <c r="F175" s="739" t="s">
        <v>2635</v>
      </c>
      <c r="G175" s="739" t="s">
        <v>2927</v>
      </c>
      <c r="H175" s="739" t="s">
        <v>506</v>
      </c>
      <c r="I175" s="739" t="s">
        <v>2928</v>
      </c>
      <c r="J175" s="739" t="s">
        <v>1660</v>
      </c>
      <c r="K175" s="739" t="s">
        <v>1661</v>
      </c>
      <c r="L175" s="742">
        <v>80.959999999999994</v>
      </c>
      <c r="M175" s="742">
        <v>161.91999999999999</v>
      </c>
      <c r="N175" s="739">
        <v>2</v>
      </c>
      <c r="O175" s="743">
        <v>1</v>
      </c>
      <c r="P175" s="742"/>
      <c r="Q175" s="744">
        <v>0</v>
      </c>
      <c r="R175" s="739"/>
      <c r="S175" s="744">
        <v>0</v>
      </c>
      <c r="T175" s="743"/>
      <c r="U175" s="738">
        <v>0</v>
      </c>
    </row>
    <row r="176" spans="1:21" ht="14.4" customHeight="1" x14ac:dyDescent="0.3">
      <c r="A176" s="737">
        <v>30</v>
      </c>
      <c r="B176" s="739" t="s">
        <v>505</v>
      </c>
      <c r="C176" s="739" t="s">
        <v>2638</v>
      </c>
      <c r="D176" s="740" t="s">
        <v>3438</v>
      </c>
      <c r="E176" s="741" t="s">
        <v>2648</v>
      </c>
      <c r="F176" s="739" t="s">
        <v>2635</v>
      </c>
      <c r="G176" s="739" t="s">
        <v>2801</v>
      </c>
      <c r="H176" s="739" t="s">
        <v>506</v>
      </c>
      <c r="I176" s="739" t="s">
        <v>783</v>
      </c>
      <c r="J176" s="739" t="s">
        <v>784</v>
      </c>
      <c r="K176" s="739" t="s">
        <v>2803</v>
      </c>
      <c r="L176" s="742">
        <v>122.73</v>
      </c>
      <c r="M176" s="742">
        <v>368.19</v>
      </c>
      <c r="N176" s="739">
        <v>3</v>
      </c>
      <c r="O176" s="743">
        <v>2</v>
      </c>
      <c r="P176" s="742">
        <v>122.73</v>
      </c>
      <c r="Q176" s="744">
        <v>0.33333333333333337</v>
      </c>
      <c r="R176" s="739">
        <v>1</v>
      </c>
      <c r="S176" s="744">
        <v>0.33333333333333331</v>
      </c>
      <c r="T176" s="743">
        <v>1</v>
      </c>
      <c r="U176" s="738">
        <v>0.5</v>
      </c>
    </row>
    <row r="177" spans="1:21" ht="14.4" customHeight="1" x14ac:dyDescent="0.3">
      <c r="A177" s="737">
        <v>30</v>
      </c>
      <c r="B177" s="739" t="s">
        <v>505</v>
      </c>
      <c r="C177" s="739" t="s">
        <v>2638</v>
      </c>
      <c r="D177" s="740" t="s">
        <v>3438</v>
      </c>
      <c r="E177" s="741" t="s">
        <v>2648</v>
      </c>
      <c r="F177" s="739" t="s">
        <v>2635</v>
      </c>
      <c r="G177" s="739" t="s">
        <v>2804</v>
      </c>
      <c r="H177" s="739" t="s">
        <v>506</v>
      </c>
      <c r="I177" s="739" t="s">
        <v>1176</v>
      </c>
      <c r="J177" s="739" t="s">
        <v>1177</v>
      </c>
      <c r="K177" s="739" t="s">
        <v>2807</v>
      </c>
      <c r="L177" s="742">
        <v>50.32</v>
      </c>
      <c r="M177" s="742">
        <v>50.32</v>
      </c>
      <c r="N177" s="739">
        <v>1</v>
      </c>
      <c r="O177" s="743">
        <v>0.5</v>
      </c>
      <c r="P177" s="742"/>
      <c r="Q177" s="744">
        <v>0</v>
      </c>
      <c r="R177" s="739"/>
      <c r="S177" s="744">
        <v>0</v>
      </c>
      <c r="T177" s="743"/>
      <c r="U177" s="738">
        <v>0</v>
      </c>
    </row>
    <row r="178" spans="1:21" ht="14.4" customHeight="1" x14ac:dyDescent="0.3">
      <c r="A178" s="737">
        <v>30</v>
      </c>
      <c r="B178" s="739" t="s">
        <v>505</v>
      </c>
      <c r="C178" s="739" t="s">
        <v>2638</v>
      </c>
      <c r="D178" s="740" t="s">
        <v>3438</v>
      </c>
      <c r="E178" s="741" t="s">
        <v>2648</v>
      </c>
      <c r="F178" s="739" t="s">
        <v>2635</v>
      </c>
      <c r="G178" s="739" t="s">
        <v>2808</v>
      </c>
      <c r="H178" s="739" t="s">
        <v>506</v>
      </c>
      <c r="I178" s="739" t="s">
        <v>765</v>
      </c>
      <c r="J178" s="739" t="s">
        <v>766</v>
      </c>
      <c r="K178" s="739" t="s">
        <v>767</v>
      </c>
      <c r="L178" s="742">
        <v>150.19</v>
      </c>
      <c r="M178" s="742">
        <v>150.19</v>
      </c>
      <c r="N178" s="739">
        <v>1</v>
      </c>
      <c r="O178" s="743">
        <v>0.5</v>
      </c>
      <c r="P178" s="742">
        <v>150.19</v>
      </c>
      <c r="Q178" s="744">
        <v>1</v>
      </c>
      <c r="R178" s="739">
        <v>1</v>
      </c>
      <c r="S178" s="744">
        <v>1</v>
      </c>
      <c r="T178" s="743">
        <v>0.5</v>
      </c>
      <c r="U178" s="738">
        <v>1</v>
      </c>
    </row>
    <row r="179" spans="1:21" ht="14.4" customHeight="1" x14ac:dyDescent="0.3">
      <c r="A179" s="737">
        <v>30</v>
      </c>
      <c r="B179" s="739" t="s">
        <v>505</v>
      </c>
      <c r="C179" s="739" t="s">
        <v>2638</v>
      </c>
      <c r="D179" s="740" t="s">
        <v>3438</v>
      </c>
      <c r="E179" s="741" t="s">
        <v>2648</v>
      </c>
      <c r="F179" s="739" t="s">
        <v>2635</v>
      </c>
      <c r="G179" s="739" t="s">
        <v>2815</v>
      </c>
      <c r="H179" s="739" t="s">
        <v>506</v>
      </c>
      <c r="I179" s="739" t="s">
        <v>2929</v>
      </c>
      <c r="J179" s="739" t="s">
        <v>1657</v>
      </c>
      <c r="K179" s="739" t="s">
        <v>1658</v>
      </c>
      <c r="L179" s="742">
        <v>43.94</v>
      </c>
      <c r="M179" s="742">
        <v>43.94</v>
      </c>
      <c r="N179" s="739">
        <v>1</v>
      </c>
      <c r="O179" s="743">
        <v>0.5</v>
      </c>
      <c r="P179" s="742"/>
      <c r="Q179" s="744">
        <v>0</v>
      </c>
      <c r="R179" s="739"/>
      <c r="S179" s="744">
        <v>0</v>
      </c>
      <c r="T179" s="743"/>
      <c r="U179" s="738">
        <v>0</v>
      </c>
    </row>
    <row r="180" spans="1:21" ht="14.4" customHeight="1" x14ac:dyDescent="0.3">
      <c r="A180" s="737">
        <v>30</v>
      </c>
      <c r="B180" s="739" t="s">
        <v>505</v>
      </c>
      <c r="C180" s="739" t="s">
        <v>2638</v>
      </c>
      <c r="D180" s="740" t="s">
        <v>3438</v>
      </c>
      <c r="E180" s="741" t="s">
        <v>2648</v>
      </c>
      <c r="F180" s="739" t="s">
        <v>2635</v>
      </c>
      <c r="G180" s="739" t="s">
        <v>2930</v>
      </c>
      <c r="H180" s="739" t="s">
        <v>506</v>
      </c>
      <c r="I180" s="739" t="s">
        <v>1132</v>
      </c>
      <c r="J180" s="739" t="s">
        <v>1133</v>
      </c>
      <c r="K180" s="739" t="s">
        <v>1134</v>
      </c>
      <c r="L180" s="742">
        <v>271.94</v>
      </c>
      <c r="M180" s="742">
        <v>271.94</v>
      </c>
      <c r="N180" s="739">
        <v>1</v>
      </c>
      <c r="O180" s="743">
        <v>0.5</v>
      </c>
      <c r="P180" s="742">
        <v>271.94</v>
      </c>
      <c r="Q180" s="744">
        <v>1</v>
      </c>
      <c r="R180" s="739">
        <v>1</v>
      </c>
      <c r="S180" s="744">
        <v>1</v>
      </c>
      <c r="T180" s="743">
        <v>0.5</v>
      </c>
      <c r="U180" s="738">
        <v>1</v>
      </c>
    </row>
    <row r="181" spans="1:21" ht="14.4" customHeight="1" x14ac:dyDescent="0.3">
      <c r="A181" s="737">
        <v>30</v>
      </c>
      <c r="B181" s="739" t="s">
        <v>505</v>
      </c>
      <c r="C181" s="739" t="s">
        <v>2638</v>
      </c>
      <c r="D181" s="740" t="s">
        <v>3438</v>
      </c>
      <c r="E181" s="741" t="s">
        <v>2648</v>
      </c>
      <c r="F181" s="739" t="s">
        <v>2635</v>
      </c>
      <c r="G181" s="739" t="s">
        <v>2930</v>
      </c>
      <c r="H181" s="739" t="s">
        <v>506</v>
      </c>
      <c r="I181" s="739" t="s">
        <v>1113</v>
      </c>
      <c r="J181" s="739" t="s">
        <v>2931</v>
      </c>
      <c r="K181" s="739" t="s">
        <v>2932</v>
      </c>
      <c r="L181" s="742">
        <v>0</v>
      </c>
      <c r="M181" s="742">
        <v>0</v>
      </c>
      <c r="N181" s="739">
        <v>2</v>
      </c>
      <c r="O181" s="743">
        <v>1.5</v>
      </c>
      <c r="P181" s="742"/>
      <c r="Q181" s="744"/>
      <c r="R181" s="739"/>
      <c r="S181" s="744">
        <v>0</v>
      </c>
      <c r="T181" s="743"/>
      <c r="U181" s="738">
        <v>0</v>
      </c>
    </row>
    <row r="182" spans="1:21" ht="14.4" customHeight="1" x14ac:dyDescent="0.3">
      <c r="A182" s="737">
        <v>30</v>
      </c>
      <c r="B182" s="739" t="s">
        <v>505</v>
      </c>
      <c r="C182" s="739" t="s">
        <v>2638</v>
      </c>
      <c r="D182" s="740" t="s">
        <v>3438</v>
      </c>
      <c r="E182" s="741" t="s">
        <v>2648</v>
      </c>
      <c r="F182" s="739" t="s">
        <v>2635</v>
      </c>
      <c r="G182" s="739" t="s">
        <v>2822</v>
      </c>
      <c r="H182" s="739" t="s">
        <v>1720</v>
      </c>
      <c r="I182" s="739" t="s">
        <v>1732</v>
      </c>
      <c r="J182" s="739" t="s">
        <v>1733</v>
      </c>
      <c r="K182" s="739" t="s">
        <v>1734</v>
      </c>
      <c r="L182" s="742">
        <v>0</v>
      </c>
      <c r="M182" s="742">
        <v>0</v>
      </c>
      <c r="N182" s="739">
        <v>1</v>
      </c>
      <c r="O182" s="743">
        <v>0.5</v>
      </c>
      <c r="P182" s="742"/>
      <c r="Q182" s="744"/>
      <c r="R182" s="739"/>
      <c r="S182" s="744">
        <v>0</v>
      </c>
      <c r="T182" s="743"/>
      <c r="U182" s="738">
        <v>0</v>
      </c>
    </row>
    <row r="183" spans="1:21" ht="14.4" customHeight="1" x14ac:dyDescent="0.3">
      <c r="A183" s="737">
        <v>30</v>
      </c>
      <c r="B183" s="739" t="s">
        <v>505</v>
      </c>
      <c r="C183" s="739" t="s">
        <v>2638</v>
      </c>
      <c r="D183" s="740" t="s">
        <v>3438</v>
      </c>
      <c r="E183" s="741" t="s">
        <v>2648</v>
      </c>
      <c r="F183" s="739" t="s">
        <v>2635</v>
      </c>
      <c r="G183" s="739" t="s">
        <v>2822</v>
      </c>
      <c r="H183" s="739" t="s">
        <v>1720</v>
      </c>
      <c r="I183" s="739" t="s">
        <v>2823</v>
      </c>
      <c r="J183" s="739" t="s">
        <v>2824</v>
      </c>
      <c r="K183" s="739" t="s">
        <v>2825</v>
      </c>
      <c r="L183" s="742">
        <v>0</v>
      </c>
      <c r="M183" s="742">
        <v>0</v>
      </c>
      <c r="N183" s="739">
        <v>1</v>
      </c>
      <c r="O183" s="743">
        <v>0.5</v>
      </c>
      <c r="P183" s="742"/>
      <c r="Q183" s="744"/>
      <c r="R183" s="739"/>
      <c r="S183" s="744">
        <v>0</v>
      </c>
      <c r="T183" s="743"/>
      <c r="U183" s="738">
        <v>0</v>
      </c>
    </row>
    <row r="184" spans="1:21" ht="14.4" customHeight="1" x14ac:dyDescent="0.3">
      <c r="A184" s="737">
        <v>30</v>
      </c>
      <c r="B184" s="739" t="s">
        <v>505</v>
      </c>
      <c r="C184" s="739" t="s">
        <v>2638</v>
      </c>
      <c r="D184" s="740" t="s">
        <v>3438</v>
      </c>
      <c r="E184" s="741" t="s">
        <v>2648</v>
      </c>
      <c r="F184" s="739" t="s">
        <v>2635</v>
      </c>
      <c r="G184" s="739" t="s">
        <v>2933</v>
      </c>
      <c r="H184" s="739" t="s">
        <v>1720</v>
      </c>
      <c r="I184" s="739" t="s">
        <v>1945</v>
      </c>
      <c r="J184" s="739" t="s">
        <v>2487</v>
      </c>
      <c r="K184" s="739" t="s">
        <v>2488</v>
      </c>
      <c r="L184" s="742">
        <v>120.61</v>
      </c>
      <c r="M184" s="742">
        <v>120.61</v>
      </c>
      <c r="N184" s="739">
        <v>1</v>
      </c>
      <c r="O184" s="743">
        <v>0.5</v>
      </c>
      <c r="P184" s="742"/>
      <c r="Q184" s="744">
        <v>0</v>
      </c>
      <c r="R184" s="739"/>
      <c r="S184" s="744">
        <v>0</v>
      </c>
      <c r="T184" s="743"/>
      <c r="U184" s="738">
        <v>0</v>
      </c>
    </row>
    <row r="185" spans="1:21" ht="14.4" customHeight="1" x14ac:dyDescent="0.3">
      <c r="A185" s="737">
        <v>30</v>
      </c>
      <c r="B185" s="739" t="s">
        <v>505</v>
      </c>
      <c r="C185" s="739" t="s">
        <v>2638</v>
      </c>
      <c r="D185" s="740" t="s">
        <v>3438</v>
      </c>
      <c r="E185" s="741" t="s">
        <v>2648</v>
      </c>
      <c r="F185" s="739" t="s">
        <v>2635</v>
      </c>
      <c r="G185" s="739" t="s">
        <v>2934</v>
      </c>
      <c r="H185" s="739" t="s">
        <v>506</v>
      </c>
      <c r="I185" s="739" t="s">
        <v>2935</v>
      </c>
      <c r="J185" s="739" t="s">
        <v>1594</v>
      </c>
      <c r="K185" s="739" t="s">
        <v>1445</v>
      </c>
      <c r="L185" s="742">
        <v>0</v>
      </c>
      <c r="M185" s="742">
        <v>0</v>
      </c>
      <c r="N185" s="739">
        <v>1</v>
      </c>
      <c r="O185" s="743">
        <v>0.5</v>
      </c>
      <c r="P185" s="742"/>
      <c r="Q185" s="744"/>
      <c r="R185" s="739"/>
      <c r="S185" s="744">
        <v>0</v>
      </c>
      <c r="T185" s="743"/>
      <c r="U185" s="738">
        <v>0</v>
      </c>
    </row>
    <row r="186" spans="1:21" ht="14.4" customHeight="1" x14ac:dyDescent="0.3">
      <c r="A186" s="737">
        <v>30</v>
      </c>
      <c r="B186" s="739" t="s">
        <v>505</v>
      </c>
      <c r="C186" s="739" t="s">
        <v>2638</v>
      </c>
      <c r="D186" s="740" t="s">
        <v>3438</v>
      </c>
      <c r="E186" s="741" t="s">
        <v>2648</v>
      </c>
      <c r="F186" s="739" t="s">
        <v>2635</v>
      </c>
      <c r="G186" s="739" t="s">
        <v>2826</v>
      </c>
      <c r="H186" s="739" t="s">
        <v>1720</v>
      </c>
      <c r="I186" s="739" t="s">
        <v>2936</v>
      </c>
      <c r="J186" s="739" t="s">
        <v>2937</v>
      </c>
      <c r="K186" s="739" t="s">
        <v>2938</v>
      </c>
      <c r="L186" s="742">
        <v>1906.97</v>
      </c>
      <c r="M186" s="742">
        <v>1906.97</v>
      </c>
      <c r="N186" s="739">
        <v>1</v>
      </c>
      <c r="O186" s="743">
        <v>1</v>
      </c>
      <c r="P186" s="742">
        <v>1906.97</v>
      </c>
      <c r="Q186" s="744">
        <v>1</v>
      </c>
      <c r="R186" s="739">
        <v>1</v>
      </c>
      <c r="S186" s="744">
        <v>1</v>
      </c>
      <c r="T186" s="743">
        <v>1</v>
      </c>
      <c r="U186" s="738">
        <v>1</v>
      </c>
    </row>
    <row r="187" spans="1:21" ht="14.4" customHeight="1" x14ac:dyDescent="0.3">
      <c r="A187" s="737">
        <v>30</v>
      </c>
      <c r="B187" s="739" t="s">
        <v>505</v>
      </c>
      <c r="C187" s="739" t="s">
        <v>2638</v>
      </c>
      <c r="D187" s="740" t="s">
        <v>3438</v>
      </c>
      <c r="E187" s="741" t="s">
        <v>2648</v>
      </c>
      <c r="F187" s="739" t="s">
        <v>2635</v>
      </c>
      <c r="G187" s="739" t="s">
        <v>2827</v>
      </c>
      <c r="H187" s="739" t="s">
        <v>1720</v>
      </c>
      <c r="I187" s="739" t="s">
        <v>1820</v>
      </c>
      <c r="J187" s="739" t="s">
        <v>1821</v>
      </c>
      <c r="K187" s="739" t="s">
        <v>1822</v>
      </c>
      <c r="L187" s="742">
        <v>53.57</v>
      </c>
      <c r="M187" s="742">
        <v>107.14</v>
      </c>
      <c r="N187" s="739">
        <v>2</v>
      </c>
      <c r="O187" s="743">
        <v>1</v>
      </c>
      <c r="P187" s="742"/>
      <c r="Q187" s="744">
        <v>0</v>
      </c>
      <c r="R187" s="739"/>
      <c r="S187" s="744">
        <v>0</v>
      </c>
      <c r="T187" s="743"/>
      <c r="U187" s="738">
        <v>0</v>
      </c>
    </row>
    <row r="188" spans="1:21" ht="14.4" customHeight="1" x14ac:dyDescent="0.3">
      <c r="A188" s="737">
        <v>30</v>
      </c>
      <c r="B188" s="739" t="s">
        <v>505</v>
      </c>
      <c r="C188" s="739" t="s">
        <v>2638</v>
      </c>
      <c r="D188" s="740" t="s">
        <v>3438</v>
      </c>
      <c r="E188" s="741" t="s">
        <v>2648</v>
      </c>
      <c r="F188" s="739" t="s">
        <v>2636</v>
      </c>
      <c r="G188" s="739" t="s">
        <v>2828</v>
      </c>
      <c r="H188" s="739" t="s">
        <v>506</v>
      </c>
      <c r="I188" s="739" t="s">
        <v>2939</v>
      </c>
      <c r="J188" s="739" t="s">
        <v>2830</v>
      </c>
      <c r="K188" s="739"/>
      <c r="L188" s="742">
        <v>0</v>
      </c>
      <c r="M188" s="742">
        <v>0</v>
      </c>
      <c r="N188" s="739">
        <v>1</v>
      </c>
      <c r="O188" s="743">
        <v>1</v>
      </c>
      <c r="P188" s="742"/>
      <c r="Q188" s="744"/>
      <c r="R188" s="739"/>
      <c r="S188" s="744">
        <v>0</v>
      </c>
      <c r="T188" s="743"/>
      <c r="U188" s="738">
        <v>0</v>
      </c>
    </row>
    <row r="189" spans="1:21" ht="14.4" customHeight="1" x14ac:dyDescent="0.3">
      <c r="A189" s="737">
        <v>30</v>
      </c>
      <c r="B189" s="739" t="s">
        <v>505</v>
      </c>
      <c r="C189" s="739" t="s">
        <v>2638</v>
      </c>
      <c r="D189" s="740" t="s">
        <v>3438</v>
      </c>
      <c r="E189" s="741" t="s">
        <v>2648</v>
      </c>
      <c r="F189" s="739" t="s">
        <v>2637</v>
      </c>
      <c r="G189" s="739" t="s">
        <v>2940</v>
      </c>
      <c r="H189" s="739" t="s">
        <v>506</v>
      </c>
      <c r="I189" s="739" t="s">
        <v>2941</v>
      </c>
      <c r="J189" s="739" t="s">
        <v>2942</v>
      </c>
      <c r="K189" s="739" t="s">
        <v>2943</v>
      </c>
      <c r="L189" s="742">
        <v>566</v>
      </c>
      <c r="M189" s="742">
        <v>566</v>
      </c>
      <c r="N189" s="739">
        <v>1</v>
      </c>
      <c r="O189" s="743">
        <v>1</v>
      </c>
      <c r="P189" s="742">
        <v>566</v>
      </c>
      <c r="Q189" s="744">
        <v>1</v>
      </c>
      <c r="R189" s="739">
        <v>1</v>
      </c>
      <c r="S189" s="744">
        <v>1</v>
      </c>
      <c r="T189" s="743">
        <v>1</v>
      </c>
      <c r="U189" s="738">
        <v>1</v>
      </c>
    </row>
    <row r="190" spans="1:21" ht="14.4" customHeight="1" x14ac:dyDescent="0.3">
      <c r="A190" s="737">
        <v>30</v>
      </c>
      <c r="B190" s="739" t="s">
        <v>505</v>
      </c>
      <c r="C190" s="739" t="s">
        <v>2638</v>
      </c>
      <c r="D190" s="740" t="s">
        <v>3438</v>
      </c>
      <c r="E190" s="741" t="s">
        <v>2649</v>
      </c>
      <c r="F190" s="739" t="s">
        <v>2635</v>
      </c>
      <c r="G190" s="739" t="s">
        <v>2662</v>
      </c>
      <c r="H190" s="739" t="s">
        <v>506</v>
      </c>
      <c r="I190" s="739" t="s">
        <v>636</v>
      </c>
      <c r="J190" s="739" t="s">
        <v>637</v>
      </c>
      <c r="K190" s="739" t="s">
        <v>2944</v>
      </c>
      <c r="L190" s="742">
        <v>65.28</v>
      </c>
      <c r="M190" s="742">
        <v>65.28</v>
      </c>
      <c r="N190" s="739">
        <v>1</v>
      </c>
      <c r="O190" s="743">
        <v>0.5</v>
      </c>
      <c r="P190" s="742"/>
      <c r="Q190" s="744">
        <v>0</v>
      </c>
      <c r="R190" s="739"/>
      <c r="S190" s="744">
        <v>0</v>
      </c>
      <c r="T190" s="743"/>
      <c r="U190" s="738">
        <v>0</v>
      </c>
    </row>
    <row r="191" spans="1:21" ht="14.4" customHeight="1" x14ac:dyDescent="0.3">
      <c r="A191" s="737">
        <v>30</v>
      </c>
      <c r="B191" s="739" t="s">
        <v>505</v>
      </c>
      <c r="C191" s="739" t="s">
        <v>2638</v>
      </c>
      <c r="D191" s="740" t="s">
        <v>3438</v>
      </c>
      <c r="E191" s="741" t="s">
        <v>2649</v>
      </c>
      <c r="F191" s="739" t="s">
        <v>2635</v>
      </c>
      <c r="G191" s="739" t="s">
        <v>2662</v>
      </c>
      <c r="H191" s="739" t="s">
        <v>506</v>
      </c>
      <c r="I191" s="739" t="s">
        <v>662</v>
      </c>
      <c r="J191" s="739" t="s">
        <v>2945</v>
      </c>
      <c r="K191" s="739" t="s">
        <v>2803</v>
      </c>
      <c r="L191" s="742">
        <v>36.270000000000003</v>
      </c>
      <c r="M191" s="742">
        <v>36.270000000000003</v>
      </c>
      <c r="N191" s="739">
        <v>1</v>
      </c>
      <c r="O191" s="743">
        <v>0.5</v>
      </c>
      <c r="P191" s="742"/>
      <c r="Q191" s="744">
        <v>0</v>
      </c>
      <c r="R191" s="739"/>
      <c r="S191" s="744">
        <v>0</v>
      </c>
      <c r="T191" s="743"/>
      <c r="U191" s="738">
        <v>0</v>
      </c>
    </row>
    <row r="192" spans="1:21" ht="14.4" customHeight="1" x14ac:dyDescent="0.3">
      <c r="A192" s="737">
        <v>30</v>
      </c>
      <c r="B192" s="739" t="s">
        <v>505</v>
      </c>
      <c r="C192" s="739" t="s">
        <v>2638</v>
      </c>
      <c r="D192" s="740" t="s">
        <v>3438</v>
      </c>
      <c r="E192" s="741" t="s">
        <v>2649</v>
      </c>
      <c r="F192" s="739" t="s">
        <v>2635</v>
      </c>
      <c r="G192" s="739" t="s">
        <v>2663</v>
      </c>
      <c r="H192" s="739" t="s">
        <v>1720</v>
      </c>
      <c r="I192" s="739" t="s">
        <v>1842</v>
      </c>
      <c r="J192" s="739" t="s">
        <v>2604</v>
      </c>
      <c r="K192" s="739" t="s">
        <v>2605</v>
      </c>
      <c r="L192" s="742">
        <v>4.7</v>
      </c>
      <c r="M192" s="742">
        <v>4.7</v>
      </c>
      <c r="N192" s="739">
        <v>1</v>
      </c>
      <c r="O192" s="743">
        <v>0.5</v>
      </c>
      <c r="P192" s="742"/>
      <c r="Q192" s="744">
        <v>0</v>
      </c>
      <c r="R192" s="739"/>
      <c r="S192" s="744">
        <v>0</v>
      </c>
      <c r="T192" s="743"/>
      <c r="U192" s="738">
        <v>0</v>
      </c>
    </row>
    <row r="193" spans="1:21" ht="14.4" customHeight="1" x14ac:dyDescent="0.3">
      <c r="A193" s="737">
        <v>30</v>
      </c>
      <c r="B193" s="739" t="s">
        <v>505</v>
      </c>
      <c r="C193" s="739" t="s">
        <v>2638</v>
      </c>
      <c r="D193" s="740" t="s">
        <v>3438</v>
      </c>
      <c r="E193" s="741" t="s">
        <v>2649</v>
      </c>
      <c r="F193" s="739" t="s">
        <v>2635</v>
      </c>
      <c r="G193" s="739" t="s">
        <v>2664</v>
      </c>
      <c r="H193" s="739" t="s">
        <v>506</v>
      </c>
      <c r="I193" s="739" t="s">
        <v>2839</v>
      </c>
      <c r="J193" s="739" t="s">
        <v>2666</v>
      </c>
      <c r="K193" s="739" t="s">
        <v>1734</v>
      </c>
      <c r="L193" s="742">
        <v>62.18</v>
      </c>
      <c r="M193" s="742">
        <v>62.18</v>
      </c>
      <c r="N193" s="739">
        <v>1</v>
      </c>
      <c r="O193" s="743">
        <v>0.5</v>
      </c>
      <c r="P193" s="742">
        <v>62.18</v>
      </c>
      <c r="Q193" s="744">
        <v>1</v>
      </c>
      <c r="R193" s="739">
        <v>1</v>
      </c>
      <c r="S193" s="744">
        <v>1</v>
      </c>
      <c r="T193" s="743">
        <v>0.5</v>
      </c>
      <c r="U193" s="738">
        <v>1</v>
      </c>
    </row>
    <row r="194" spans="1:21" ht="14.4" customHeight="1" x14ac:dyDescent="0.3">
      <c r="A194" s="737">
        <v>30</v>
      </c>
      <c r="B194" s="739" t="s">
        <v>505</v>
      </c>
      <c r="C194" s="739" t="s">
        <v>2638</v>
      </c>
      <c r="D194" s="740" t="s">
        <v>3438</v>
      </c>
      <c r="E194" s="741" t="s">
        <v>2649</v>
      </c>
      <c r="F194" s="739" t="s">
        <v>2635</v>
      </c>
      <c r="G194" s="739" t="s">
        <v>2664</v>
      </c>
      <c r="H194" s="739" t="s">
        <v>506</v>
      </c>
      <c r="I194" s="739" t="s">
        <v>2667</v>
      </c>
      <c r="J194" s="739" t="s">
        <v>1042</v>
      </c>
      <c r="K194" s="739" t="s">
        <v>2668</v>
      </c>
      <c r="L194" s="742">
        <v>0</v>
      </c>
      <c r="M194" s="742">
        <v>0</v>
      </c>
      <c r="N194" s="739">
        <v>1</v>
      </c>
      <c r="O194" s="743">
        <v>0.5</v>
      </c>
      <c r="P194" s="742"/>
      <c r="Q194" s="744"/>
      <c r="R194" s="739"/>
      <c r="S194" s="744">
        <v>0</v>
      </c>
      <c r="T194" s="743"/>
      <c r="U194" s="738">
        <v>0</v>
      </c>
    </row>
    <row r="195" spans="1:21" ht="14.4" customHeight="1" x14ac:dyDescent="0.3">
      <c r="A195" s="737">
        <v>30</v>
      </c>
      <c r="B195" s="739" t="s">
        <v>505</v>
      </c>
      <c r="C195" s="739" t="s">
        <v>2638</v>
      </c>
      <c r="D195" s="740" t="s">
        <v>3438</v>
      </c>
      <c r="E195" s="741" t="s">
        <v>2649</v>
      </c>
      <c r="F195" s="739" t="s">
        <v>2635</v>
      </c>
      <c r="G195" s="739" t="s">
        <v>2946</v>
      </c>
      <c r="H195" s="739" t="s">
        <v>506</v>
      </c>
      <c r="I195" s="739" t="s">
        <v>2947</v>
      </c>
      <c r="J195" s="739" t="s">
        <v>2948</v>
      </c>
      <c r="K195" s="739" t="s">
        <v>2949</v>
      </c>
      <c r="L195" s="742">
        <v>32.99</v>
      </c>
      <c r="M195" s="742">
        <v>32.99</v>
      </c>
      <c r="N195" s="739">
        <v>1</v>
      </c>
      <c r="O195" s="743">
        <v>0.5</v>
      </c>
      <c r="P195" s="742"/>
      <c r="Q195" s="744">
        <v>0</v>
      </c>
      <c r="R195" s="739"/>
      <c r="S195" s="744">
        <v>0</v>
      </c>
      <c r="T195" s="743"/>
      <c r="U195" s="738">
        <v>0</v>
      </c>
    </row>
    <row r="196" spans="1:21" ht="14.4" customHeight="1" x14ac:dyDescent="0.3">
      <c r="A196" s="737">
        <v>30</v>
      </c>
      <c r="B196" s="739" t="s">
        <v>505</v>
      </c>
      <c r="C196" s="739" t="s">
        <v>2638</v>
      </c>
      <c r="D196" s="740" t="s">
        <v>3438</v>
      </c>
      <c r="E196" s="741" t="s">
        <v>2649</v>
      </c>
      <c r="F196" s="739" t="s">
        <v>2635</v>
      </c>
      <c r="G196" s="739" t="s">
        <v>2670</v>
      </c>
      <c r="H196" s="739" t="s">
        <v>1720</v>
      </c>
      <c r="I196" s="739" t="s">
        <v>1852</v>
      </c>
      <c r="J196" s="739" t="s">
        <v>1857</v>
      </c>
      <c r="K196" s="739" t="s">
        <v>1886</v>
      </c>
      <c r="L196" s="742">
        <v>117.73</v>
      </c>
      <c r="M196" s="742">
        <v>117.73</v>
      </c>
      <c r="N196" s="739">
        <v>1</v>
      </c>
      <c r="O196" s="743">
        <v>1</v>
      </c>
      <c r="P196" s="742">
        <v>117.73</v>
      </c>
      <c r="Q196" s="744">
        <v>1</v>
      </c>
      <c r="R196" s="739">
        <v>1</v>
      </c>
      <c r="S196" s="744">
        <v>1</v>
      </c>
      <c r="T196" s="743">
        <v>1</v>
      </c>
      <c r="U196" s="738">
        <v>1</v>
      </c>
    </row>
    <row r="197" spans="1:21" ht="14.4" customHeight="1" x14ac:dyDescent="0.3">
      <c r="A197" s="737">
        <v>30</v>
      </c>
      <c r="B197" s="739" t="s">
        <v>505</v>
      </c>
      <c r="C197" s="739" t="s">
        <v>2638</v>
      </c>
      <c r="D197" s="740" t="s">
        <v>3438</v>
      </c>
      <c r="E197" s="741" t="s">
        <v>2649</v>
      </c>
      <c r="F197" s="739" t="s">
        <v>2635</v>
      </c>
      <c r="G197" s="739" t="s">
        <v>2670</v>
      </c>
      <c r="H197" s="739" t="s">
        <v>1720</v>
      </c>
      <c r="I197" s="739" t="s">
        <v>1937</v>
      </c>
      <c r="J197" s="739" t="s">
        <v>1942</v>
      </c>
      <c r="K197" s="739" t="s">
        <v>2528</v>
      </c>
      <c r="L197" s="742">
        <v>181.13</v>
      </c>
      <c r="M197" s="742">
        <v>181.13</v>
      </c>
      <c r="N197" s="739">
        <v>1</v>
      </c>
      <c r="O197" s="743">
        <v>0.5</v>
      </c>
      <c r="P197" s="742"/>
      <c r="Q197" s="744">
        <v>0</v>
      </c>
      <c r="R197" s="739"/>
      <c r="S197" s="744">
        <v>0</v>
      </c>
      <c r="T197" s="743"/>
      <c r="U197" s="738">
        <v>0</v>
      </c>
    </row>
    <row r="198" spans="1:21" ht="14.4" customHeight="1" x14ac:dyDescent="0.3">
      <c r="A198" s="737">
        <v>30</v>
      </c>
      <c r="B198" s="739" t="s">
        <v>505</v>
      </c>
      <c r="C198" s="739" t="s">
        <v>2638</v>
      </c>
      <c r="D198" s="740" t="s">
        <v>3438</v>
      </c>
      <c r="E198" s="741" t="s">
        <v>2649</v>
      </c>
      <c r="F198" s="739" t="s">
        <v>2635</v>
      </c>
      <c r="G198" s="739" t="s">
        <v>2670</v>
      </c>
      <c r="H198" s="739" t="s">
        <v>1720</v>
      </c>
      <c r="I198" s="739" t="s">
        <v>2950</v>
      </c>
      <c r="J198" s="739" t="s">
        <v>2951</v>
      </c>
      <c r="K198" s="739" t="s">
        <v>1886</v>
      </c>
      <c r="L198" s="742">
        <v>117.73</v>
      </c>
      <c r="M198" s="742">
        <v>117.73</v>
      </c>
      <c r="N198" s="739">
        <v>1</v>
      </c>
      <c r="O198" s="743">
        <v>0.5</v>
      </c>
      <c r="P198" s="742"/>
      <c r="Q198" s="744">
        <v>0</v>
      </c>
      <c r="R198" s="739"/>
      <c r="S198" s="744">
        <v>0</v>
      </c>
      <c r="T198" s="743"/>
      <c r="U198" s="738">
        <v>0</v>
      </c>
    </row>
    <row r="199" spans="1:21" ht="14.4" customHeight="1" x14ac:dyDescent="0.3">
      <c r="A199" s="737">
        <v>30</v>
      </c>
      <c r="B199" s="739" t="s">
        <v>505</v>
      </c>
      <c r="C199" s="739" t="s">
        <v>2638</v>
      </c>
      <c r="D199" s="740" t="s">
        <v>3438</v>
      </c>
      <c r="E199" s="741" t="s">
        <v>2649</v>
      </c>
      <c r="F199" s="739" t="s">
        <v>2635</v>
      </c>
      <c r="G199" s="739" t="s">
        <v>2952</v>
      </c>
      <c r="H199" s="739" t="s">
        <v>506</v>
      </c>
      <c r="I199" s="739" t="s">
        <v>1384</v>
      </c>
      <c r="J199" s="739" t="s">
        <v>2953</v>
      </c>
      <c r="K199" s="739" t="s">
        <v>2954</v>
      </c>
      <c r="L199" s="742">
        <v>128.55000000000001</v>
      </c>
      <c r="M199" s="742">
        <v>128.55000000000001</v>
      </c>
      <c r="N199" s="739">
        <v>1</v>
      </c>
      <c r="O199" s="743">
        <v>0.5</v>
      </c>
      <c r="P199" s="742"/>
      <c r="Q199" s="744">
        <v>0</v>
      </c>
      <c r="R199" s="739"/>
      <c r="S199" s="744">
        <v>0</v>
      </c>
      <c r="T199" s="743"/>
      <c r="U199" s="738">
        <v>0</v>
      </c>
    </row>
    <row r="200" spans="1:21" ht="14.4" customHeight="1" x14ac:dyDescent="0.3">
      <c r="A200" s="737">
        <v>30</v>
      </c>
      <c r="B200" s="739" t="s">
        <v>505</v>
      </c>
      <c r="C200" s="739" t="s">
        <v>2638</v>
      </c>
      <c r="D200" s="740" t="s">
        <v>3438</v>
      </c>
      <c r="E200" s="741" t="s">
        <v>2649</v>
      </c>
      <c r="F200" s="739" t="s">
        <v>2635</v>
      </c>
      <c r="G200" s="739" t="s">
        <v>2674</v>
      </c>
      <c r="H200" s="739" t="s">
        <v>1720</v>
      </c>
      <c r="I200" s="739" t="s">
        <v>1772</v>
      </c>
      <c r="J200" s="739" t="s">
        <v>1773</v>
      </c>
      <c r="K200" s="739" t="s">
        <v>1304</v>
      </c>
      <c r="L200" s="742">
        <v>35.11</v>
      </c>
      <c r="M200" s="742">
        <v>140.44</v>
      </c>
      <c r="N200" s="739">
        <v>4</v>
      </c>
      <c r="O200" s="743">
        <v>2</v>
      </c>
      <c r="P200" s="742">
        <v>35.11</v>
      </c>
      <c r="Q200" s="744">
        <v>0.25</v>
      </c>
      <c r="R200" s="739">
        <v>1</v>
      </c>
      <c r="S200" s="744">
        <v>0.25</v>
      </c>
      <c r="T200" s="743">
        <v>0.5</v>
      </c>
      <c r="U200" s="738">
        <v>0.25</v>
      </c>
    </row>
    <row r="201" spans="1:21" ht="14.4" customHeight="1" x14ac:dyDescent="0.3">
      <c r="A201" s="737">
        <v>30</v>
      </c>
      <c r="B201" s="739" t="s">
        <v>505</v>
      </c>
      <c r="C201" s="739" t="s">
        <v>2638</v>
      </c>
      <c r="D201" s="740" t="s">
        <v>3438</v>
      </c>
      <c r="E201" s="741" t="s">
        <v>2649</v>
      </c>
      <c r="F201" s="739" t="s">
        <v>2635</v>
      </c>
      <c r="G201" s="739" t="s">
        <v>2674</v>
      </c>
      <c r="H201" s="739" t="s">
        <v>1720</v>
      </c>
      <c r="I201" s="739" t="s">
        <v>1775</v>
      </c>
      <c r="J201" s="739" t="s">
        <v>1776</v>
      </c>
      <c r="K201" s="739" t="s">
        <v>869</v>
      </c>
      <c r="L201" s="742">
        <v>70.23</v>
      </c>
      <c r="M201" s="742">
        <v>70.23</v>
      </c>
      <c r="N201" s="739">
        <v>1</v>
      </c>
      <c r="O201" s="743">
        <v>0.5</v>
      </c>
      <c r="P201" s="742"/>
      <c r="Q201" s="744">
        <v>0</v>
      </c>
      <c r="R201" s="739"/>
      <c r="S201" s="744">
        <v>0</v>
      </c>
      <c r="T201" s="743"/>
      <c r="U201" s="738">
        <v>0</v>
      </c>
    </row>
    <row r="202" spans="1:21" ht="14.4" customHeight="1" x14ac:dyDescent="0.3">
      <c r="A202" s="737">
        <v>30</v>
      </c>
      <c r="B202" s="739" t="s">
        <v>505</v>
      </c>
      <c r="C202" s="739" t="s">
        <v>2638</v>
      </c>
      <c r="D202" s="740" t="s">
        <v>3438</v>
      </c>
      <c r="E202" s="741" t="s">
        <v>2649</v>
      </c>
      <c r="F202" s="739" t="s">
        <v>2635</v>
      </c>
      <c r="G202" s="739" t="s">
        <v>2676</v>
      </c>
      <c r="H202" s="739" t="s">
        <v>506</v>
      </c>
      <c r="I202" s="739" t="s">
        <v>2308</v>
      </c>
      <c r="J202" s="739" t="s">
        <v>2309</v>
      </c>
      <c r="K202" s="739" t="s">
        <v>2552</v>
      </c>
      <c r="L202" s="742">
        <v>78.33</v>
      </c>
      <c r="M202" s="742">
        <v>78.33</v>
      </c>
      <c r="N202" s="739">
        <v>1</v>
      </c>
      <c r="O202" s="743">
        <v>0.5</v>
      </c>
      <c r="P202" s="742"/>
      <c r="Q202" s="744">
        <v>0</v>
      </c>
      <c r="R202" s="739"/>
      <c r="S202" s="744">
        <v>0</v>
      </c>
      <c r="T202" s="743"/>
      <c r="U202" s="738">
        <v>0</v>
      </c>
    </row>
    <row r="203" spans="1:21" ht="14.4" customHeight="1" x14ac:dyDescent="0.3">
      <c r="A203" s="737">
        <v>30</v>
      </c>
      <c r="B203" s="739" t="s">
        <v>505</v>
      </c>
      <c r="C203" s="739" t="s">
        <v>2638</v>
      </c>
      <c r="D203" s="740" t="s">
        <v>3438</v>
      </c>
      <c r="E203" s="741" t="s">
        <v>2649</v>
      </c>
      <c r="F203" s="739" t="s">
        <v>2635</v>
      </c>
      <c r="G203" s="739" t="s">
        <v>2849</v>
      </c>
      <c r="H203" s="739" t="s">
        <v>1720</v>
      </c>
      <c r="I203" s="739" t="s">
        <v>2006</v>
      </c>
      <c r="J203" s="739" t="s">
        <v>2007</v>
      </c>
      <c r="K203" s="739" t="s">
        <v>1886</v>
      </c>
      <c r="L203" s="742">
        <v>132</v>
      </c>
      <c r="M203" s="742">
        <v>264</v>
      </c>
      <c r="N203" s="739">
        <v>2</v>
      </c>
      <c r="O203" s="743">
        <v>1</v>
      </c>
      <c r="P203" s="742">
        <v>132</v>
      </c>
      <c r="Q203" s="744">
        <v>0.5</v>
      </c>
      <c r="R203" s="739">
        <v>1</v>
      </c>
      <c r="S203" s="744">
        <v>0.5</v>
      </c>
      <c r="T203" s="743">
        <v>0.5</v>
      </c>
      <c r="U203" s="738">
        <v>0.5</v>
      </c>
    </row>
    <row r="204" spans="1:21" ht="14.4" customHeight="1" x14ac:dyDescent="0.3">
      <c r="A204" s="737">
        <v>30</v>
      </c>
      <c r="B204" s="739" t="s">
        <v>505</v>
      </c>
      <c r="C204" s="739" t="s">
        <v>2638</v>
      </c>
      <c r="D204" s="740" t="s">
        <v>3438</v>
      </c>
      <c r="E204" s="741" t="s">
        <v>2649</v>
      </c>
      <c r="F204" s="739" t="s">
        <v>2635</v>
      </c>
      <c r="G204" s="739" t="s">
        <v>2955</v>
      </c>
      <c r="H204" s="739" t="s">
        <v>506</v>
      </c>
      <c r="I204" s="739" t="s">
        <v>2956</v>
      </c>
      <c r="J204" s="739" t="s">
        <v>1288</v>
      </c>
      <c r="K204" s="739" t="s">
        <v>2957</v>
      </c>
      <c r="L204" s="742">
        <v>0</v>
      </c>
      <c r="M204" s="742">
        <v>0</v>
      </c>
      <c r="N204" s="739">
        <v>1</v>
      </c>
      <c r="O204" s="743">
        <v>0.5</v>
      </c>
      <c r="P204" s="742"/>
      <c r="Q204" s="744"/>
      <c r="R204" s="739"/>
      <c r="S204" s="744">
        <v>0</v>
      </c>
      <c r="T204" s="743"/>
      <c r="U204" s="738">
        <v>0</v>
      </c>
    </row>
    <row r="205" spans="1:21" ht="14.4" customHeight="1" x14ac:dyDescent="0.3">
      <c r="A205" s="737">
        <v>30</v>
      </c>
      <c r="B205" s="739" t="s">
        <v>505</v>
      </c>
      <c r="C205" s="739" t="s">
        <v>2638</v>
      </c>
      <c r="D205" s="740" t="s">
        <v>3438</v>
      </c>
      <c r="E205" s="741" t="s">
        <v>2649</v>
      </c>
      <c r="F205" s="739" t="s">
        <v>2635</v>
      </c>
      <c r="G205" s="739" t="s">
        <v>2851</v>
      </c>
      <c r="H205" s="739" t="s">
        <v>506</v>
      </c>
      <c r="I205" s="739" t="s">
        <v>2958</v>
      </c>
      <c r="J205" s="739" t="s">
        <v>2959</v>
      </c>
      <c r="K205" s="739" t="s">
        <v>2605</v>
      </c>
      <c r="L205" s="742">
        <v>47.46</v>
      </c>
      <c r="M205" s="742">
        <v>47.46</v>
      </c>
      <c r="N205" s="739">
        <v>1</v>
      </c>
      <c r="O205" s="743">
        <v>0.5</v>
      </c>
      <c r="P205" s="742"/>
      <c r="Q205" s="744">
        <v>0</v>
      </c>
      <c r="R205" s="739"/>
      <c r="S205" s="744">
        <v>0</v>
      </c>
      <c r="T205" s="743"/>
      <c r="U205" s="738">
        <v>0</v>
      </c>
    </row>
    <row r="206" spans="1:21" ht="14.4" customHeight="1" x14ac:dyDescent="0.3">
      <c r="A206" s="737">
        <v>30</v>
      </c>
      <c r="B206" s="739" t="s">
        <v>505</v>
      </c>
      <c r="C206" s="739" t="s">
        <v>2638</v>
      </c>
      <c r="D206" s="740" t="s">
        <v>3438</v>
      </c>
      <c r="E206" s="741" t="s">
        <v>2649</v>
      </c>
      <c r="F206" s="739" t="s">
        <v>2635</v>
      </c>
      <c r="G206" s="739" t="s">
        <v>2851</v>
      </c>
      <c r="H206" s="739" t="s">
        <v>506</v>
      </c>
      <c r="I206" s="739" t="s">
        <v>891</v>
      </c>
      <c r="J206" s="739" t="s">
        <v>2852</v>
      </c>
      <c r="K206" s="739" t="s">
        <v>2853</v>
      </c>
      <c r="L206" s="742">
        <v>23.72</v>
      </c>
      <c r="M206" s="742">
        <v>23.72</v>
      </c>
      <c r="N206" s="739">
        <v>1</v>
      </c>
      <c r="O206" s="743">
        <v>0.5</v>
      </c>
      <c r="P206" s="742"/>
      <c r="Q206" s="744">
        <v>0</v>
      </c>
      <c r="R206" s="739"/>
      <c r="S206" s="744">
        <v>0</v>
      </c>
      <c r="T206" s="743"/>
      <c r="U206" s="738">
        <v>0</v>
      </c>
    </row>
    <row r="207" spans="1:21" ht="14.4" customHeight="1" x14ac:dyDescent="0.3">
      <c r="A207" s="737">
        <v>30</v>
      </c>
      <c r="B207" s="739" t="s">
        <v>505</v>
      </c>
      <c r="C207" s="739" t="s">
        <v>2638</v>
      </c>
      <c r="D207" s="740" t="s">
        <v>3438</v>
      </c>
      <c r="E207" s="741" t="s">
        <v>2649</v>
      </c>
      <c r="F207" s="739" t="s">
        <v>2635</v>
      </c>
      <c r="G207" s="739" t="s">
        <v>2677</v>
      </c>
      <c r="H207" s="739" t="s">
        <v>506</v>
      </c>
      <c r="I207" s="739" t="s">
        <v>963</v>
      </c>
      <c r="J207" s="739" t="s">
        <v>713</v>
      </c>
      <c r="K207" s="739" t="s">
        <v>2679</v>
      </c>
      <c r="L207" s="742">
        <v>45.56</v>
      </c>
      <c r="M207" s="742">
        <v>45.56</v>
      </c>
      <c r="N207" s="739">
        <v>1</v>
      </c>
      <c r="O207" s="743">
        <v>0.5</v>
      </c>
      <c r="P207" s="742">
        <v>45.56</v>
      </c>
      <c r="Q207" s="744">
        <v>1</v>
      </c>
      <c r="R207" s="739">
        <v>1</v>
      </c>
      <c r="S207" s="744">
        <v>1</v>
      </c>
      <c r="T207" s="743">
        <v>0.5</v>
      </c>
      <c r="U207" s="738">
        <v>1</v>
      </c>
    </row>
    <row r="208" spans="1:21" ht="14.4" customHeight="1" x14ac:dyDescent="0.3">
      <c r="A208" s="737">
        <v>30</v>
      </c>
      <c r="B208" s="739" t="s">
        <v>505</v>
      </c>
      <c r="C208" s="739" t="s">
        <v>2638</v>
      </c>
      <c r="D208" s="740" t="s">
        <v>3438</v>
      </c>
      <c r="E208" s="741" t="s">
        <v>2649</v>
      </c>
      <c r="F208" s="739" t="s">
        <v>2635</v>
      </c>
      <c r="G208" s="739" t="s">
        <v>2960</v>
      </c>
      <c r="H208" s="739" t="s">
        <v>506</v>
      </c>
      <c r="I208" s="739" t="s">
        <v>2961</v>
      </c>
      <c r="J208" s="739" t="s">
        <v>2962</v>
      </c>
      <c r="K208" s="739" t="s">
        <v>2963</v>
      </c>
      <c r="L208" s="742">
        <v>0</v>
      </c>
      <c r="M208" s="742">
        <v>0</v>
      </c>
      <c r="N208" s="739">
        <v>1</v>
      </c>
      <c r="O208" s="743">
        <v>0.5</v>
      </c>
      <c r="P208" s="742"/>
      <c r="Q208" s="744"/>
      <c r="R208" s="739"/>
      <c r="S208" s="744">
        <v>0</v>
      </c>
      <c r="T208" s="743"/>
      <c r="U208" s="738">
        <v>0</v>
      </c>
    </row>
    <row r="209" spans="1:21" ht="14.4" customHeight="1" x14ac:dyDescent="0.3">
      <c r="A209" s="737">
        <v>30</v>
      </c>
      <c r="B209" s="739" t="s">
        <v>505</v>
      </c>
      <c r="C209" s="739" t="s">
        <v>2638</v>
      </c>
      <c r="D209" s="740" t="s">
        <v>3438</v>
      </c>
      <c r="E209" s="741" t="s">
        <v>2649</v>
      </c>
      <c r="F209" s="739" t="s">
        <v>2635</v>
      </c>
      <c r="G209" s="739" t="s">
        <v>2858</v>
      </c>
      <c r="H209" s="739" t="s">
        <v>1720</v>
      </c>
      <c r="I209" s="739" t="s">
        <v>1964</v>
      </c>
      <c r="J209" s="739" t="s">
        <v>1965</v>
      </c>
      <c r="K209" s="739" t="s">
        <v>869</v>
      </c>
      <c r="L209" s="742">
        <v>132</v>
      </c>
      <c r="M209" s="742">
        <v>132</v>
      </c>
      <c r="N209" s="739">
        <v>1</v>
      </c>
      <c r="O209" s="743">
        <v>0.5</v>
      </c>
      <c r="P209" s="742"/>
      <c r="Q209" s="744">
        <v>0</v>
      </c>
      <c r="R209" s="739"/>
      <c r="S209" s="744">
        <v>0</v>
      </c>
      <c r="T209" s="743"/>
      <c r="U209" s="738">
        <v>0</v>
      </c>
    </row>
    <row r="210" spans="1:21" ht="14.4" customHeight="1" x14ac:dyDescent="0.3">
      <c r="A210" s="737">
        <v>30</v>
      </c>
      <c r="B210" s="739" t="s">
        <v>505</v>
      </c>
      <c r="C210" s="739" t="s">
        <v>2638</v>
      </c>
      <c r="D210" s="740" t="s">
        <v>3438</v>
      </c>
      <c r="E210" s="741" t="s">
        <v>2649</v>
      </c>
      <c r="F210" s="739" t="s">
        <v>2635</v>
      </c>
      <c r="G210" s="739" t="s">
        <v>2655</v>
      </c>
      <c r="H210" s="739" t="s">
        <v>506</v>
      </c>
      <c r="I210" s="739" t="s">
        <v>2656</v>
      </c>
      <c r="J210" s="739" t="s">
        <v>2657</v>
      </c>
      <c r="K210" s="739" t="s">
        <v>2658</v>
      </c>
      <c r="L210" s="742">
        <v>0</v>
      </c>
      <c r="M210" s="742">
        <v>0</v>
      </c>
      <c r="N210" s="739">
        <v>3</v>
      </c>
      <c r="O210" s="743">
        <v>1.5</v>
      </c>
      <c r="P210" s="742">
        <v>0</v>
      </c>
      <c r="Q210" s="744"/>
      <c r="R210" s="739">
        <v>1</v>
      </c>
      <c r="S210" s="744">
        <v>0.33333333333333331</v>
      </c>
      <c r="T210" s="743">
        <v>0.5</v>
      </c>
      <c r="U210" s="738">
        <v>0.33333333333333331</v>
      </c>
    </row>
    <row r="211" spans="1:21" ht="14.4" customHeight="1" x14ac:dyDescent="0.3">
      <c r="A211" s="737">
        <v>30</v>
      </c>
      <c r="B211" s="739" t="s">
        <v>505</v>
      </c>
      <c r="C211" s="739" t="s">
        <v>2638</v>
      </c>
      <c r="D211" s="740" t="s">
        <v>3438</v>
      </c>
      <c r="E211" s="741" t="s">
        <v>2649</v>
      </c>
      <c r="F211" s="739" t="s">
        <v>2635</v>
      </c>
      <c r="G211" s="739" t="s">
        <v>2655</v>
      </c>
      <c r="H211" s="739" t="s">
        <v>506</v>
      </c>
      <c r="I211" s="739" t="s">
        <v>966</v>
      </c>
      <c r="J211" s="739" t="s">
        <v>2657</v>
      </c>
      <c r="K211" s="739" t="s">
        <v>2699</v>
      </c>
      <c r="L211" s="742">
        <v>63.7</v>
      </c>
      <c r="M211" s="742">
        <v>63.7</v>
      </c>
      <c r="N211" s="739">
        <v>1</v>
      </c>
      <c r="O211" s="743">
        <v>0.5</v>
      </c>
      <c r="P211" s="742"/>
      <c r="Q211" s="744">
        <v>0</v>
      </c>
      <c r="R211" s="739"/>
      <c r="S211" s="744">
        <v>0</v>
      </c>
      <c r="T211" s="743"/>
      <c r="U211" s="738">
        <v>0</v>
      </c>
    </row>
    <row r="212" spans="1:21" ht="14.4" customHeight="1" x14ac:dyDescent="0.3">
      <c r="A212" s="737">
        <v>30</v>
      </c>
      <c r="B212" s="739" t="s">
        <v>505</v>
      </c>
      <c r="C212" s="739" t="s">
        <v>2638</v>
      </c>
      <c r="D212" s="740" t="s">
        <v>3438</v>
      </c>
      <c r="E212" s="741" t="s">
        <v>2649</v>
      </c>
      <c r="F212" s="739" t="s">
        <v>2635</v>
      </c>
      <c r="G212" s="739" t="s">
        <v>2964</v>
      </c>
      <c r="H212" s="739" t="s">
        <v>506</v>
      </c>
      <c r="I212" s="739" t="s">
        <v>2965</v>
      </c>
      <c r="J212" s="739" t="s">
        <v>1102</v>
      </c>
      <c r="K212" s="739" t="s">
        <v>2966</v>
      </c>
      <c r="L212" s="742">
        <v>0</v>
      </c>
      <c r="M212" s="742">
        <v>0</v>
      </c>
      <c r="N212" s="739">
        <v>1</v>
      </c>
      <c r="O212" s="743">
        <v>0.5</v>
      </c>
      <c r="P212" s="742"/>
      <c r="Q212" s="744"/>
      <c r="R212" s="739"/>
      <c r="S212" s="744">
        <v>0</v>
      </c>
      <c r="T212" s="743"/>
      <c r="U212" s="738">
        <v>0</v>
      </c>
    </row>
    <row r="213" spans="1:21" ht="14.4" customHeight="1" x14ac:dyDescent="0.3">
      <c r="A213" s="737">
        <v>30</v>
      </c>
      <c r="B213" s="739" t="s">
        <v>505</v>
      </c>
      <c r="C213" s="739" t="s">
        <v>2638</v>
      </c>
      <c r="D213" s="740" t="s">
        <v>3438</v>
      </c>
      <c r="E213" s="741" t="s">
        <v>2649</v>
      </c>
      <c r="F213" s="739" t="s">
        <v>2635</v>
      </c>
      <c r="G213" s="739" t="s">
        <v>2967</v>
      </c>
      <c r="H213" s="739" t="s">
        <v>1720</v>
      </c>
      <c r="I213" s="739" t="s">
        <v>1827</v>
      </c>
      <c r="J213" s="739" t="s">
        <v>2519</v>
      </c>
      <c r="K213" s="739" t="s">
        <v>1178</v>
      </c>
      <c r="L213" s="742">
        <v>32.200000000000003</v>
      </c>
      <c r="M213" s="742">
        <v>32.200000000000003</v>
      </c>
      <c r="N213" s="739">
        <v>1</v>
      </c>
      <c r="O213" s="743">
        <v>0.5</v>
      </c>
      <c r="P213" s="742">
        <v>32.200000000000003</v>
      </c>
      <c r="Q213" s="744">
        <v>1</v>
      </c>
      <c r="R213" s="739">
        <v>1</v>
      </c>
      <c r="S213" s="744">
        <v>1</v>
      </c>
      <c r="T213" s="743">
        <v>0.5</v>
      </c>
      <c r="U213" s="738">
        <v>1</v>
      </c>
    </row>
    <row r="214" spans="1:21" ht="14.4" customHeight="1" x14ac:dyDescent="0.3">
      <c r="A214" s="737">
        <v>30</v>
      </c>
      <c r="B214" s="739" t="s">
        <v>505</v>
      </c>
      <c r="C214" s="739" t="s">
        <v>2638</v>
      </c>
      <c r="D214" s="740" t="s">
        <v>3438</v>
      </c>
      <c r="E214" s="741" t="s">
        <v>2649</v>
      </c>
      <c r="F214" s="739" t="s">
        <v>2635</v>
      </c>
      <c r="G214" s="739" t="s">
        <v>2703</v>
      </c>
      <c r="H214" s="739" t="s">
        <v>506</v>
      </c>
      <c r="I214" s="739" t="s">
        <v>1014</v>
      </c>
      <c r="J214" s="739" t="s">
        <v>1015</v>
      </c>
      <c r="K214" s="739" t="s">
        <v>1016</v>
      </c>
      <c r="L214" s="742">
        <v>33</v>
      </c>
      <c r="M214" s="742">
        <v>33</v>
      </c>
      <c r="N214" s="739">
        <v>1</v>
      </c>
      <c r="O214" s="743">
        <v>0.5</v>
      </c>
      <c r="P214" s="742">
        <v>33</v>
      </c>
      <c r="Q214" s="744">
        <v>1</v>
      </c>
      <c r="R214" s="739">
        <v>1</v>
      </c>
      <c r="S214" s="744">
        <v>1</v>
      </c>
      <c r="T214" s="743">
        <v>0.5</v>
      </c>
      <c r="U214" s="738">
        <v>1</v>
      </c>
    </row>
    <row r="215" spans="1:21" ht="14.4" customHeight="1" x14ac:dyDescent="0.3">
      <c r="A215" s="737">
        <v>30</v>
      </c>
      <c r="B215" s="739" t="s">
        <v>505</v>
      </c>
      <c r="C215" s="739" t="s">
        <v>2638</v>
      </c>
      <c r="D215" s="740" t="s">
        <v>3438</v>
      </c>
      <c r="E215" s="741" t="s">
        <v>2649</v>
      </c>
      <c r="F215" s="739" t="s">
        <v>2635</v>
      </c>
      <c r="G215" s="739" t="s">
        <v>2703</v>
      </c>
      <c r="H215" s="739" t="s">
        <v>506</v>
      </c>
      <c r="I215" s="739" t="s">
        <v>2704</v>
      </c>
      <c r="J215" s="739" t="s">
        <v>729</v>
      </c>
      <c r="K215" s="739" t="s">
        <v>2705</v>
      </c>
      <c r="L215" s="742">
        <v>0</v>
      </c>
      <c r="M215" s="742">
        <v>0</v>
      </c>
      <c r="N215" s="739">
        <v>1</v>
      </c>
      <c r="O215" s="743">
        <v>0.5</v>
      </c>
      <c r="P215" s="742"/>
      <c r="Q215" s="744"/>
      <c r="R215" s="739"/>
      <c r="S215" s="744">
        <v>0</v>
      </c>
      <c r="T215" s="743"/>
      <c r="U215" s="738">
        <v>0</v>
      </c>
    </row>
    <row r="216" spans="1:21" ht="14.4" customHeight="1" x14ac:dyDescent="0.3">
      <c r="A216" s="737">
        <v>30</v>
      </c>
      <c r="B216" s="739" t="s">
        <v>505</v>
      </c>
      <c r="C216" s="739" t="s">
        <v>2638</v>
      </c>
      <c r="D216" s="740" t="s">
        <v>3438</v>
      </c>
      <c r="E216" s="741" t="s">
        <v>2649</v>
      </c>
      <c r="F216" s="739" t="s">
        <v>2635</v>
      </c>
      <c r="G216" s="739" t="s">
        <v>2706</v>
      </c>
      <c r="H216" s="739" t="s">
        <v>506</v>
      </c>
      <c r="I216" s="739" t="s">
        <v>1372</v>
      </c>
      <c r="J216" s="739" t="s">
        <v>1373</v>
      </c>
      <c r="K216" s="739" t="s">
        <v>2591</v>
      </c>
      <c r="L216" s="742">
        <v>34.6</v>
      </c>
      <c r="M216" s="742">
        <v>69.2</v>
      </c>
      <c r="N216" s="739">
        <v>2</v>
      </c>
      <c r="O216" s="743">
        <v>1</v>
      </c>
      <c r="P216" s="742"/>
      <c r="Q216" s="744">
        <v>0</v>
      </c>
      <c r="R216" s="739"/>
      <c r="S216" s="744">
        <v>0</v>
      </c>
      <c r="T216" s="743"/>
      <c r="U216" s="738">
        <v>0</v>
      </c>
    </row>
    <row r="217" spans="1:21" ht="14.4" customHeight="1" x14ac:dyDescent="0.3">
      <c r="A217" s="737">
        <v>30</v>
      </c>
      <c r="B217" s="739" t="s">
        <v>505</v>
      </c>
      <c r="C217" s="739" t="s">
        <v>2638</v>
      </c>
      <c r="D217" s="740" t="s">
        <v>3438</v>
      </c>
      <c r="E217" s="741" t="s">
        <v>2649</v>
      </c>
      <c r="F217" s="739" t="s">
        <v>2635</v>
      </c>
      <c r="G217" s="739" t="s">
        <v>2968</v>
      </c>
      <c r="H217" s="739" t="s">
        <v>506</v>
      </c>
      <c r="I217" s="739" t="s">
        <v>2969</v>
      </c>
      <c r="J217" s="739" t="s">
        <v>2970</v>
      </c>
      <c r="K217" s="739" t="s">
        <v>1178</v>
      </c>
      <c r="L217" s="742">
        <v>0</v>
      </c>
      <c r="M217" s="742">
        <v>0</v>
      </c>
      <c r="N217" s="739">
        <v>1</v>
      </c>
      <c r="O217" s="743">
        <v>0.5</v>
      </c>
      <c r="P217" s="742">
        <v>0</v>
      </c>
      <c r="Q217" s="744"/>
      <c r="R217" s="739">
        <v>1</v>
      </c>
      <c r="S217" s="744">
        <v>1</v>
      </c>
      <c r="T217" s="743">
        <v>0.5</v>
      </c>
      <c r="U217" s="738">
        <v>1</v>
      </c>
    </row>
    <row r="218" spans="1:21" ht="14.4" customHeight="1" x14ac:dyDescent="0.3">
      <c r="A218" s="737">
        <v>30</v>
      </c>
      <c r="B218" s="739" t="s">
        <v>505</v>
      </c>
      <c r="C218" s="739" t="s">
        <v>2638</v>
      </c>
      <c r="D218" s="740" t="s">
        <v>3438</v>
      </c>
      <c r="E218" s="741" t="s">
        <v>2649</v>
      </c>
      <c r="F218" s="739" t="s">
        <v>2635</v>
      </c>
      <c r="G218" s="739" t="s">
        <v>2971</v>
      </c>
      <c r="H218" s="739" t="s">
        <v>506</v>
      </c>
      <c r="I218" s="739" t="s">
        <v>2972</v>
      </c>
      <c r="J218" s="739" t="s">
        <v>2973</v>
      </c>
      <c r="K218" s="739" t="s">
        <v>1840</v>
      </c>
      <c r="L218" s="742">
        <v>0</v>
      </c>
      <c r="M218" s="742">
        <v>0</v>
      </c>
      <c r="N218" s="739">
        <v>1</v>
      </c>
      <c r="O218" s="743">
        <v>0.5</v>
      </c>
      <c r="P218" s="742"/>
      <c r="Q218" s="744"/>
      <c r="R218" s="739"/>
      <c r="S218" s="744">
        <v>0</v>
      </c>
      <c r="T218" s="743"/>
      <c r="U218" s="738">
        <v>0</v>
      </c>
    </row>
    <row r="219" spans="1:21" ht="14.4" customHeight="1" x14ac:dyDescent="0.3">
      <c r="A219" s="737">
        <v>30</v>
      </c>
      <c r="B219" s="739" t="s">
        <v>505</v>
      </c>
      <c r="C219" s="739" t="s">
        <v>2638</v>
      </c>
      <c r="D219" s="740" t="s">
        <v>3438</v>
      </c>
      <c r="E219" s="741" t="s">
        <v>2649</v>
      </c>
      <c r="F219" s="739" t="s">
        <v>2635</v>
      </c>
      <c r="G219" s="739" t="s">
        <v>2719</v>
      </c>
      <c r="H219" s="739" t="s">
        <v>506</v>
      </c>
      <c r="I219" s="739" t="s">
        <v>720</v>
      </c>
      <c r="J219" s="739" t="s">
        <v>2720</v>
      </c>
      <c r="K219" s="739" t="s">
        <v>2721</v>
      </c>
      <c r="L219" s="742">
        <v>23.61</v>
      </c>
      <c r="M219" s="742">
        <v>23.61</v>
      </c>
      <c r="N219" s="739">
        <v>1</v>
      </c>
      <c r="O219" s="743">
        <v>0.5</v>
      </c>
      <c r="P219" s="742">
        <v>23.61</v>
      </c>
      <c r="Q219" s="744">
        <v>1</v>
      </c>
      <c r="R219" s="739">
        <v>1</v>
      </c>
      <c r="S219" s="744">
        <v>1</v>
      </c>
      <c r="T219" s="743">
        <v>0.5</v>
      </c>
      <c r="U219" s="738">
        <v>1</v>
      </c>
    </row>
    <row r="220" spans="1:21" ht="14.4" customHeight="1" x14ac:dyDescent="0.3">
      <c r="A220" s="737">
        <v>30</v>
      </c>
      <c r="B220" s="739" t="s">
        <v>505</v>
      </c>
      <c r="C220" s="739" t="s">
        <v>2638</v>
      </c>
      <c r="D220" s="740" t="s">
        <v>3438</v>
      </c>
      <c r="E220" s="741" t="s">
        <v>2649</v>
      </c>
      <c r="F220" s="739" t="s">
        <v>2635</v>
      </c>
      <c r="G220" s="739" t="s">
        <v>2659</v>
      </c>
      <c r="H220" s="739" t="s">
        <v>1720</v>
      </c>
      <c r="I220" s="739" t="s">
        <v>2071</v>
      </c>
      <c r="J220" s="739" t="s">
        <v>2046</v>
      </c>
      <c r="K220" s="739" t="s">
        <v>2072</v>
      </c>
      <c r="L220" s="742">
        <v>186.87</v>
      </c>
      <c r="M220" s="742">
        <v>186.87</v>
      </c>
      <c r="N220" s="739">
        <v>1</v>
      </c>
      <c r="O220" s="743">
        <v>0.5</v>
      </c>
      <c r="P220" s="742"/>
      <c r="Q220" s="744">
        <v>0</v>
      </c>
      <c r="R220" s="739"/>
      <c r="S220" s="744">
        <v>0</v>
      </c>
      <c r="T220" s="743"/>
      <c r="U220" s="738">
        <v>0</v>
      </c>
    </row>
    <row r="221" spans="1:21" ht="14.4" customHeight="1" x14ac:dyDescent="0.3">
      <c r="A221" s="737">
        <v>30</v>
      </c>
      <c r="B221" s="739" t="s">
        <v>505</v>
      </c>
      <c r="C221" s="739" t="s">
        <v>2638</v>
      </c>
      <c r="D221" s="740" t="s">
        <v>3438</v>
      </c>
      <c r="E221" s="741" t="s">
        <v>2649</v>
      </c>
      <c r="F221" s="739" t="s">
        <v>2635</v>
      </c>
      <c r="G221" s="739" t="s">
        <v>2659</v>
      </c>
      <c r="H221" s="739" t="s">
        <v>506</v>
      </c>
      <c r="I221" s="739" t="s">
        <v>2974</v>
      </c>
      <c r="J221" s="739" t="s">
        <v>2046</v>
      </c>
      <c r="K221" s="739" t="s">
        <v>2975</v>
      </c>
      <c r="L221" s="742">
        <v>0</v>
      </c>
      <c r="M221" s="742">
        <v>0</v>
      </c>
      <c r="N221" s="739">
        <v>1</v>
      </c>
      <c r="O221" s="743">
        <v>0.5</v>
      </c>
      <c r="P221" s="742"/>
      <c r="Q221" s="744"/>
      <c r="R221" s="739"/>
      <c r="S221" s="744">
        <v>0</v>
      </c>
      <c r="T221" s="743"/>
      <c r="U221" s="738">
        <v>0</v>
      </c>
    </row>
    <row r="222" spans="1:21" ht="14.4" customHeight="1" x14ac:dyDescent="0.3">
      <c r="A222" s="737">
        <v>30</v>
      </c>
      <c r="B222" s="739" t="s">
        <v>505</v>
      </c>
      <c r="C222" s="739" t="s">
        <v>2638</v>
      </c>
      <c r="D222" s="740" t="s">
        <v>3438</v>
      </c>
      <c r="E222" s="741" t="s">
        <v>2649</v>
      </c>
      <c r="F222" s="739" t="s">
        <v>2635</v>
      </c>
      <c r="G222" s="739" t="s">
        <v>2725</v>
      </c>
      <c r="H222" s="739" t="s">
        <v>506</v>
      </c>
      <c r="I222" s="739" t="s">
        <v>2726</v>
      </c>
      <c r="J222" s="739" t="s">
        <v>2727</v>
      </c>
      <c r="K222" s="739" t="s">
        <v>562</v>
      </c>
      <c r="L222" s="742">
        <v>0</v>
      </c>
      <c r="M222" s="742">
        <v>0</v>
      </c>
      <c r="N222" s="739">
        <v>1</v>
      </c>
      <c r="O222" s="743">
        <v>0.5</v>
      </c>
      <c r="P222" s="742"/>
      <c r="Q222" s="744"/>
      <c r="R222" s="739"/>
      <c r="S222" s="744">
        <v>0</v>
      </c>
      <c r="T222" s="743"/>
      <c r="U222" s="738">
        <v>0</v>
      </c>
    </row>
    <row r="223" spans="1:21" ht="14.4" customHeight="1" x14ac:dyDescent="0.3">
      <c r="A223" s="737">
        <v>30</v>
      </c>
      <c r="B223" s="739" t="s">
        <v>505</v>
      </c>
      <c r="C223" s="739" t="s">
        <v>2638</v>
      </c>
      <c r="D223" s="740" t="s">
        <v>3438</v>
      </c>
      <c r="E223" s="741" t="s">
        <v>2649</v>
      </c>
      <c r="F223" s="739" t="s">
        <v>2635</v>
      </c>
      <c r="G223" s="739" t="s">
        <v>2725</v>
      </c>
      <c r="H223" s="739" t="s">
        <v>506</v>
      </c>
      <c r="I223" s="739" t="s">
        <v>2875</v>
      </c>
      <c r="J223" s="739" t="s">
        <v>1031</v>
      </c>
      <c r="K223" s="739" t="s">
        <v>2864</v>
      </c>
      <c r="L223" s="742">
        <v>26.37</v>
      </c>
      <c r="M223" s="742">
        <v>52.74</v>
      </c>
      <c r="N223" s="739">
        <v>2</v>
      </c>
      <c r="O223" s="743">
        <v>1</v>
      </c>
      <c r="P223" s="742"/>
      <c r="Q223" s="744">
        <v>0</v>
      </c>
      <c r="R223" s="739"/>
      <c r="S223" s="744">
        <v>0</v>
      </c>
      <c r="T223" s="743"/>
      <c r="U223" s="738">
        <v>0</v>
      </c>
    </row>
    <row r="224" spans="1:21" ht="14.4" customHeight="1" x14ac:dyDescent="0.3">
      <c r="A224" s="737">
        <v>30</v>
      </c>
      <c r="B224" s="739" t="s">
        <v>505</v>
      </c>
      <c r="C224" s="739" t="s">
        <v>2638</v>
      </c>
      <c r="D224" s="740" t="s">
        <v>3438</v>
      </c>
      <c r="E224" s="741" t="s">
        <v>2649</v>
      </c>
      <c r="F224" s="739" t="s">
        <v>2635</v>
      </c>
      <c r="G224" s="739" t="s">
        <v>2725</v>
      </c>
      <c r="H224" s="739" t="s">
        <v>506</v>
      </c>
      <c r="I224" s="739" t="s">
        <v>1030</v>
      </c>
      <c r="J224" s="739" t="s">
        <v>1031</v>
      </c>
      <c r="K224" s="739" t="s">
        <v>1032</v>
      </c>
      <c r="L224" s="742">
        <v>52.75</v>
      </c>
      <c r="M224" s="742">
        <v>52.75</v>
      </c>
      <c r="N224" s="739">
        <v>1</v>
      </c>
      <c r="O224" s="743">
        <v>0.5</v>
      </c>
      <c r="P224" s="742"/>
      <c r="Q224" s="744">
        <v>0</v>
      </c>
      <c r="R224" s="739"/>
      <c r="S224" s="744">
        <v>0</v>
      </c>
      <c r="T224" s="743"/>
      <c r="U224" s="738">
        <v>0</v>
      </c>
    </row>
    <row r="225" spans="1:21" ht="14.4" customHeight="1" x14ac:dyDescent="0.3">
      <c r="A225" s="737">
        <v>30</v>
      </c>
      <c r="B225" s="739" t="s">
        <v>505</v>
      </c>
      <c r="C225" s="739" t="s">
        <v>2638</v>
      </c>
      <c r="D225" s="740" t="s">
        <v>3438</v>
      </c>
      <c r="E225" s="741" t="s">
        <v>2649</v>
      </c>
      <c r="F225" s="739" t="s">
        <v>2635</v>
      </c>
      <c r="G225" s="739" t="s">
        <v>2725</v>
      </c>
      <c r="H225" s="739" t="s">
        <v>506</v>
      </c>
      <c r="I225" s="739" t="s">
        <v>1128</v>
      </c>
      <c r="J225" s="739" t="s">
        <v>857</v>
      </c>
      <c r="K225" s="739" t="s">
        <v>1129</v>
      </c>
      <c r="L225" s="742">
        <v>0</v>
      </c>
      <c r="M225" s="742">
        <v>0</v>
      </c>
      <c r="N225" s="739">
        <v>1</v>
      </c>
      <c r="O225" s="743">
        <v>0.5</v>
      </c>
      <c r="P225" s="742">
        <v>0</v>
      </c>
      <c r="Q225" s="744"/>
      <c r="R225" s="739">
        <v>1</v>
      </c>
      <c r="S225" s="744">
        <v>1</v>
      </c>
      <c r="T225" s="743">
        <v>0.5</v>
      </c>
      <c r="U225" s="738">
        <v>1</v>
      </c>
    </row>
    <row r="226" spans="1:21" ht="14.4" customHeight="1" x14ac:dyDescent="0.3">
      <c r="A226" s="737">
        <v>30</v>
      </c>
      <c r="B226" s="739" t="s">
        <v>505</v>
      </c>
      <c r="C226" s="739" t="s">
        <v>2638</v>
      </c>
      <c r="D226" s="740" t="s">
        <v>3438</v>
      </c>
      <c r="E226" s="741" t="s">
        <v>2649</v>
      </c>
      <c r="F226" s="739" t="s">
        <v>2635</v>
      </c>
      <c r="G226" s="739" t="s">
        <v>2725</v>
      </c>
      <c r="H226" s="739" t="s">
        <v>506</v>
      </c>
      <c r="I226" s="739" t="s">
        <v>2876</v>
      </c>
      <c r="J226" s="739" t="s">
        <v>1031</v>
      </c>
      <c r="K226" s="739" t="s">
        <v>2877</v>
      </c>
      <c r="L226" s="742">
        <v>10.55</v>
      </c>
      <c r="M226" s="742">
        <v>10.55</v>
      </c>
      <c r="N226" s="739">
        <v>1</v>
      </c>
      <c r="O226" s="743">
        <v>0.5</v>
      </c>
      <c r="P226" s="742"/>
      <c r="Q226" s="744">
        <v>0</v>
      </c>
      <c r="R226" s="739"/>
      <c r="S226" s="744">
        <v>0</v>
      </c>
      <c r="T226" s="743"/>
      <c r="U226" s="738">
        <v>0</v>
      </c>
    </row>
    <row r="227" spans="1:21" ht="14.4" customHeight="1" x14ac:dyDescent="0.3">
      <c r="A227" s="737">
        <v>30</v>
      </c>
      <c r="B227" s="739" t="s">
        <v>505</v>
      </c>
      <c r="C227" s="739" t="s">
        <v>2638</v>
      </c>
      <c r="D227" s="740" t="s">
        <v>3438</v>
      </c>
      <c r="E227" s="741" t="s">
        <v>2649</v>
      </c>
      <c r="F227" s="739" t="s">
        <v>2635</v>
      </c>
      <c r="G227" s="739" t="s">
        <v>2976</v>
      </c>
      <c r="H227" s="739" t="s">
        <v>1720</v>
      </c>
      <c r="I227" s="739" t="s">
        <v>2977</v>
      </c>
      <c r="J227" s="739" t="s">
        <v>2978</v>
      </c>
      <c r="K227" s="739" t="s">
        <v>2979</v>
      </c>
      <c r="L227" s="742">
        <v>219.78</v>
      </c>
      <c r="M227" s="742">
        <v>439.56</v>
      </c>
      <c r="N227" s="739">
        <v>2</v>
      </c>
      <c r="O227" s="743">
        <v>1</v>
      </c>
      <c r="P227" s="742"/>
      <c r="Q227" s="744">
        <v>0</v>
      </c>
      <c r="R227" s="739"/>
      <c r="S227" s="744">
        <v>0</v>
      </c>
      <c r="T227" s="743"/>
      <c r="U227" s="738">
        <v>0</v>
      </c>
    </row>
    <row r="228" spans="1:21" ht="14.4" customHeight="1" x14ac:dyDescent="0.3">
      <c r="A228" s="737">
        <v>30</v>
      </c>
      <c r="B228" s="739" t="s">
        <v>505</v>
      </c>
      <c r="C228" s="739" t="s">
        <v>2638</v>
      </c>
      <c r="D228" s="740" t="s">
        <v>3438</v>
      </c>
      <c r="E228" s="741" t="s">
        <v>2649</v>
      </c>
      <c r="F228" s="739" t="s">
        <v>2635</v>
      </c>
      <c r="G228" s="739" t="s">
        <v>2976</v>
      </c>
      <c r="H228" s="739" t="s">
        <v>1720</v>
      </c>
      <c r="I228" s="739" t="s">
        <v>1933</v>
      </c>
      <c r="J228" s="739" t="s">
        <v>2596</v>
      </c>
      <c r="K228" s="739" t="s">
        <v>2597</v>
      </c>
      <c r="L228" s="742">
        <v>109.89</v>
      </c>
      <c r="M228" s="742">
        <v>109.89</v>
      </c>
      <c r="N228" s="739">
        <v>1</v>
      </c>
      <c r="O228" s="743">
        <v>0.5</v>
      </c>
      <c r="P228" s="742"/>
      <c r="Q228" s="744">
        <v>0</v>
      </c>
      <c r="R228" s="739"/>
      <c r="S228" s="744">
        <v>0</v>
      </c>
      <c r="T228" s="743"/>
      <c r="U228" s="738">
        <v>0</v>
      </c>
    </row>
    <row r="229" spans="1:21" ht="14.4" customHeight="1" x14ac:dyDescent="0.3">
      <c r="A229" s="737">
        <v>30</v>
      </c>
      <c r="B229" s="739" t="s">
        <v>505</v>
      </c>
      <c r="C229" s="739" t="s">
        <v>2638</v>
      </c>
      <c r="D229" s="740" t="s">
        <v>3438</v>
      </c>
      <c r="E229" s="741" t="s">
        <v>2649</v>
      </c>
      <c r="F229" s="739" t="s">
        <v>2635</v>
      </c>
      <c r="G229" s="739" t="s">
        <v>2735</v>
      </c>
      <c r="H229" s="739" t="s">
        <v>506</v>
      </c>
      <c r="I229" s="739" t="s">
        <v>867</v>
      </c>
      <c r="J229" s="739" t="s">
        <v>868</v>
      </c>
      <c r="K229" s="739" t="s">
        <v>869</v>
      </c>
      <c r="L229" s="742">
        <v>31.09</v>
      </c>
      <c r="M229" s="742">
        <v>31.09</v>
      </c>
      <c r="N229" s="739">
        <v>1</v>
      </c>
      <c r="O229" s="743">
        <v>0.5</v>
      </c>
      <c r="P229" s="742"/>
      <c r="Q229" s="744">
        <v>0</v>
      </c>
      <c r="R229" s="739"/>
      <c r="S229" s="744">
        <v>0</v>
      </c>
      <c r="T229" s="743"/>
      <c r="U229" s="738">
        <v>0</v>
      </c>
    </row>
    <row r="230" spans="1:21" ht="14.4" customHeight="1" x14ac:dyDescent="0.3">
      <c r="A230" s="737">
        <v>30</v>
      </c>
      <c r="B230" s="739" t="s">
        <v>505</v>
      </c>
      <c r="C230" s="739" t="s">
        <v>2638</v>
      </c>
      <c r="D230" s="740" t="s">
        <v>3438</v>
      </c>
      <c r="E230" s="741" t="s">
        <v>2649</v>
      </c>
      <c r="F230" s="739" t="s">
        <v>2635</v>
      </c>
      <c r="G230" s="739" t="s">
        <v>2741</v>
      </c>
      <c r="H230" s="739" t="s">
        <v>1720</v>
      </c>
      <c r="I230" s="739" t="s">
        <v>2062</v>
      </c>
      <c r="J230" s="739" t="s">
        <v>2063</v>
      </c>
      <c r="K230" s="739" t="s">
        <v>2064</v>
      </c>
      <c r="L230" s="742">
        <v>98.78</v>
      </c>
      <c r="M230" s="742">
        <v>98.78</v>
      </c>
      <c r="N230" s="739">
        <v>1</v>
      </c>
      <c r="O230" s="743">
        <v>0.5</v>
      </c>
      <c r="P230" s="742"/>
      <c r="Q230" s="744">
        <v>0</v>
      </c>
      <c r="R230" s="739"/>
      <c r="S230" s="744">
        <v>0</v>
      </c>
      <c r="T230" s="743"/>
      <c r="U230" s="738">
        <v>0</v>
      </c>
    </row>
    <row r="231" spans="1:21" ht="14.4" customHeight="1" x14ac:dyDescent="0.3">
      <c r="A231" s="737">
        <v>30</v>
      </c>
      <c r="B231" s="739" t="s">
        <v>505</v>
      </c>
      <c r="C231" s="739" t="s">
        <v>2638</v>
      </c>
      <c r="D231" s="740" t="s">
        <v>3438</v>
      </c>
      <c r="E231" s="741" t="s">
        <v>2649</v>
      </c>
      <c r="F231" s="739" t="s">
        <v>2635</v>
      </c>
      <c r="G231" s="739" t="s">
        <v>2741</v>
      </c>
      <c r="H231" s="739" t="s">
        <v>1720</v>
      </c>
      <c r="I231" s="739" t="s">
        <v>2980</v>
      </c>
      <c r="J231" s="739" t="s">
        <v>2981</v>
      </c>
      <c r="K231" s="739" t="s">
        <v>2982</v>
      </c>
      <c r="L231" s="742">
        <v>79.03</v>
      </c>
      <c r="M231" s="742">
        <v>79.03</v>
      </c>
      <c r="N231" s="739">
        <v>1</v>
      </c>
      <c r="O231" s="743">
        <v>0.5</v>
      </c>
      <c r="P231" s="742"/>
      <c r="Q231" s="744">
        <v>0</v>
      </c>
      <c r="R231" s="739"/>
      <c r="S231" s="744">
        <v>0</v>
      </c>
      <c r="T231" s="743"/>
      <c r="U231" s="738">
        <v>0</v>
      </c>
    </row>
    <row r="232" spans="1:21" ht="14.4" customHeight="1" x14ac:dyDescent="0.3">
      <c r="A232" s="737">
        <v>30</v>
      </c>
      <c r="B232" s="739" t="s">
        <v>505</v>
      </c>
      <c r="C232" s="739" t="s">
        <v>2638</v>
      </c>
      <c r="D232" s="740" t="s">
        <v>3438</v>
      </c>
      <c r="E232" s="741" t="s">
        <v>2649</v>
      </c>
      <c r="F232" s="739" t="s">
        <v>2635</v>
      </c>
      <c r="G232" s="739" t="s">
        <v>2741</v>
      </c>
      <c r="H232" s="739" t="s">
        <v>1720</v>
      </c>
      <c r="I232" s="739" t="s">
        <v>1992</v>
      </c>
      <c r="J232" s="739" t="s">
        <v>2536</v>
      </c>
      <c r="K232" s="739" t="s">
        <v>2537</v>
      </c>
      <c r="L232" s="742">
        <v>59.27</v>
      </c>
      <c r="M232" s="742">
        <v>59.27</v>
      </c>
      <c r="N232" s="739">
        <v>1</v>
      </c>
      <c r="O232" s="743">
        <v>0.5</v>
      </c>
      <c r="P232" s="742"/>
      <c r="Q232" s="744">
        <v>0</v>
      </c>
      <c r="R232" s="739"/>
      <c r="S232" s="744">
        <v>0</v>
      </c>
      <c r="T232" s="743"/>
      <c r="U232" s="738">
        <v>0</v>
      </c>
    </row>
    <row r="233" spans="1:21" ht="14.4" customHeight="1" x14ac:dyDescent="0.3">
      <c r="A233" s="737">
        <v>30</v>
      </c>
      <c r="B233" s="739" t="s">
        <v>505</v>
      </c>
      <c r="C233" s="739" t="s">
        <v>2638</v>
      </c>
      <c r="D233" s="740" t="s">
        <v>3438</v>
      </c>
      <c r="E233" s="741" t="s">
        <v>2649</v>
      </c>
      <c r="F233" s="739" t="s">
        <v>2635</v>
      </c>
      <c r="G233" s="739" t="s">
        <v>2741</v>
      </c>
      <c r="H233" s="739" t="s">
        <v>1720</v>
      </c>
      <c r="I233" s="739" t="s">
        <v>1926</v>
      </c>
      <c r="J233" s="739" t="s">
        <v>2538</v>
      </c>
      <c r="K233" s="739" t="s">
        <v>2539</v>
      </c>
      <c r="L233" s="742">
        <v>46.07</v>
      </c>
      <c r="M233" s="742">
        <v>138.21</v>
      </c>
      <c r="N233" s="739">
        <v>3</v>
      </c>
      <c r="O233" s="743">
        <v>1.5</v>
      </c>
      <c r="P233" s="742">
        <v>46.07</v>
      </c>
      <c r="Q233" s="744">
        <v>0.33333333333333331</v>
      </c>
      <c r="R233" s="739">
        <v>1</v>
      </c>
      <c r="S233" s="744">
        <v>0.33333333333333331</v>
      </c>
      <c r="T233" s="743">
        <v>0.5</v>
      </c>
      <c r="U233" s="738">
        <v>0.33333333333333331</v>
      </c>
    </row>
    <row r="234" spans="1:21" ht="14.4" customHeight="1" x14ac:dyDescent="0.3">
      <c r="A234" s="737">
        <v>30</v>
      </c>
      <c r="B234" s="739" t="s">
        <v>505</v>
      </c>
      <c r="C234" s="739" t="s">
        <v>2638</v>
      </c>
      <c r="D234" s="740" t="s">
        <v>3438</v>
      </c>
      <c r="E234" s="741" t="s">
        <v>2649</v>
      </c>
      <c r="F234" s="739" t="s">
        <v>2635</v>
      </c>
      <c r="G234" s="739" t="s">
        <v>2741</v>
      </c>
      <c r="H234" s="739" t="s">
        <v>1720</v>
      </c>
      <c r="I234" s="739" t="s">
        <v>2742</v>
      </c>
      <c r="J234" s="739" t="s">
        <v>2538</v>
      </c>
      <c r="K234" s="739" t="s">
        <v>2743</v>
      </c>
      <c r="L234" s="742">
        <v>0</v>
      </c>
      <c r="M234" s="742">
        <v>0</v>
      </c>
      <c r="N234" s="739">
        <v>1</v>
      </c>
      <c r="O234" s="743">
        <v>0.5</v>
      </c>
      <c r="P234" s="742">
        <v>0</v>
      </c>
      <c r="Q234" s="744"/>
      <c r="R234" s="739">
        <v>1</v>
      </c>
      <c r="S234" s="744">
        <v>1</v>
      </c>
      <c r="T234" s="743">
        <v>0.5</v>
      </c>
      <c r="U234" s="738">
        <v>1</v>
      </c>
    </row>
    <row r="235" spans="1:21" ht="14.4" customHeight="1" x14ac:dyDescent="0.3">
      <c r="A235" s="737">
        <v>30</v>
      </c>
      <c r="B235" s="739" t="s">
        <v>505</v>
      </c>
      <c r="C235" s="739" t="s">
        <v>2638</v>
      </c>
      <c r="D235" s="740" t="s">
        <v>3438</v>
      </c>
      <c r="E235" s="741" t="s">
        <v>2649</v>
      </c>
      <c r="F235" s="739" t="s">
        <v>2635</v>
      </c>
      <c r="G235" s="739" t="s">
        <v>2741</v>
      </c>
      <c r="H235" s="739" t="s">
        <v>506</v>
      </c>
      <c r="I235" s="739" t="s">
        <v>2983</v>
      </c>
      <c r="J235" s="739" t="s">
        <v>2984</v>
      </c>
      <c r="K235" s="739" t="s">
        <v>2985</v>
      </c>
      <c r="L235" s="742">
        <v>79.03</v>
      </c>
      <c r="M235" s="742">
        <v>79.03</v>
      </c>
      <c r="N235" s="739">
        <v>1</v>
      </c>
      <c r="O235" s="743">
        <v>0.5</v>
      </c>
      <c r="P235" s="742"/>
      <c r="Q235" s="744">
        <v>0</v>
      </c>
      <c r="R235" s="739"/>
      <c r="S235" s="744">
        <v>0</v>
      </c>
      <c r="T235" s="743"/>
      <c r="U235" s="738">
        <v>0</v>
      </c>
    </row>
    <row r="236" spans="1:21" ht="14.4" customHeight="1" x14ac:dyDescent="0.3">
      <c r="A236" s="737">
        <v>30</v>
      </c>
      <c r="B236" s="739" t="s">
        <v>505</v>
      </c>
      <c r="C236" s="739" t="s">
        <v>2638</v>
      </c>
      <c r="D236" s="740" t="s">
        <v>3438</v>
      </c>
      <c r="E236" s="741" t="s">
        <v>2649</v>
      </c>
      <c r="F236" s="739" t="s">
        <v>2635</v>
      </c>
      <c r="G236" s="739" t="s">
        <v>2986</v>
      </c>
      <c r="H236" s="739" t="s">
        <v>506</v>
      </c>
      <c r="I236" s="739" t="s">
        <v>1302</v>
      </c>
      <c r="J236" s="739" t="s">
        <v>1303</v>
      </c>
      <c r="K236" s="739" t="s">
        <v>1304</v>
      </c>
      <c r="L236" s="742">
        <v>1138.0899999999999</v>
      </c>
      <c r="M236" s="742">
        <v>1138.0899999999999</v>
      </c>
      <c r="N236" s="739">
        <v>1</v>
      </c>
      <c r="O236" s="743">
        <v>0.5</v>
      </c>
      <c r="P236" s="742"/>
      <c r="Q236" s="744">
        <v>0</v>
      </c>
      <c r="R236" s="739"/>
      <c r="S236" s="744">
        <v>0</v>
      </c>
      <c r="T236" s="743"/>
      <c r="U236" s="738">
        <v>0</v>
      </c>
    </row>
    <row r="237" spans="1:21" ht="14.4" customHeight="1" x14ac:dyDescent="0.3">
      <c r="A237" s="737">
        <v>30</v>
      </c>
      <c r="B237" s="739" t="s">
        <v>505</v>
      </c>
      <c r="C237" s="739" t="s">
        <v>2638</v>
      </c>
      <c r="D237" s="740" t="s">
        <v>3438</v>
      </c>
      <c r="E237" s="741" t="s">
        <v>2649</v>
      </c>
      <c r="F237" s="739" t="s">
        <v>2635</v>
      </c>
      <c r="G237" s="739" t="s">
        <v>2754</v>
      </c>
      <c r="H237" s="739" t="s">
        <v>506</v>
      </c>
      <c r="I237" s="739" t="s">
        <v>914</v>
      </c>
      <c r="J237" s="739" t="s">
        <v>2755</v>
      </c>
      <c r="K237" s="739" t="s">
        <v>2756</v>
      </c>
      <c r="L237" s="742">
        <v>0</v>
      </c>
      <c r="M237" s="742">
        <v>0</v>
      </c>
      <c r="N237" s="739">
        <v>1</v>
      </c>
      <c r="O237" s="743">
        <v>0.5</v>
      </c>
      <c r="P237" s="742"/>
      <c r="Q237" s="744"/>
      <c r="R237" s="739"/>
      <c r="S237" s="744">
        <v>0</v>
      </c>
      <c r="T237" s="743"/>
      <c r="U237" s="738">
        <v>0</v>
      </c>
    </row>
    <row r="238" spans="1:21" ht="14.4" customHeight="1" x14ac:dyDescent="0.3">
      <c r="A238" s="737">
        <v>30</v>
      </c>
      <c r="B238" s="739" t="s">
        <v>505</v>
      </c>
      <c r="C238" s="739" t="s">
        <v>2638</v>
      </c>
      <c r="D238" s="740" t="s">
        <v>3438</v>
      </c>
      <c r="E238" s="741" t="s">
        <v>2649</v>
      </c>
      <c r="F238" s="739" t="s">
        <v>2635</v>
      </c>
      <c r="G238" s="739" t="s">
        <v>2759</v>
      </c>
      <c r="H238" s="739" t="s">
        <v>506</v>
      </c>
      <c r="I238" s="739" t="s">
        <v>2987</v>
      </c>
      <c r="J238" s="739" t="s">
        <v>2988</v>
      </c>
      <c r="K238" s="739" t="s">
        <v>2989</v>
      </c>
      <c r="L238" s="742">
        <v>1228</v>
      </c>
      <c r="M238" s="742">
        <v>1228</v>
      </c>
      <c r="N238" s="739">
        <v>1</v>
      </c>
      <c r="O238" s="743">
        <v>0.5</v>
      </c>
      <c r="P238" s="742"/>
      <c r="Q238" s="744">
        <v>0</v>
      </c>
      <c r="R238" s="739"/>
      <c r="S238" s="744">
        <v>0</v>
      </c>
      <c r="T238" s="743"/>
      <c r="U238" s="738">
        <v>0</v>
      </c>
    </row>
    <row r="239" spans="1:21" ht="14.4" customHeight="1" x14ac:dyDescent="0.3">
      <c r="A239" s="737">
        <v>30</v>
      </c>
      <c r="B239" s="739" t="s">
        <v>505</v>
      </c>
      <c r="C239" s="739" t="s">
        <v>2638</v>
      </c>
      <c r="D239" s="740" t="s">
        <v>3438</v>
      </c>
      <c r="E239" s="741" t="s">
        <v>2649</v>
      </c>
      <c r="F239" s="739" t="s">
        <v>2635</v>
      </c>
      <c r="G239" s="739" t="s">
        <v>2990</v>
      </c>
      <c r="H239" s="739" t="s">
        <v>1720</v>
      </c>
      <c r="I239" s="739" t="s">
        <v>2991</v>
      </c>
      <c r="J239" s="739" t="s">
        <v>2992</v>
      </c>
      <c r="K239" s="739" t="s">
        <v>2993</v>
      </c>
      <c r="L239" s="742">
        <v>247.78</v>
      </c>
      <c r="M239" s="742">
        <v>247.78</v>
      </c>
      <c r="N239" s="739">
        <v>1</v>
      </c>
      <c r="O239" s="743">
        <v>0.5</v>
      </c>
      <c r="P239" s="742"/>
      <c r="Q239" s="744">
        <v>0</v>
      </c>
      <c r="R239" s="739"/>
      <c r="S239" s="744">
        <v>0</v>
      </c>
      <c r="T239" s="743"/>
      <c r="U239" s="738">
        <v>0</v>
      </c>
    </row>
    <row r="240" spans="1:21" ht="14.4" customHeight="1" x14ac:dyDescent="0.3">
      <c r="A240" s="737">
        <v>30</v>
      </c>
      <c r="B240" s="739" t="s">
        <v>505</v>
      </c>
      <c r="C240" s="739" t="s">
        <v>2638</v>
      </c>
      <c r="D240" s="740" t="s">
        <v>3438</v>
      </c>
      <c r="E240" s="741" t="s">
        <v>2649</v>
      </c>
      <c r="F240" s="739" t="s">
        <v>2635</v>
      </c>
      <c r="G240" s="739" t="s">
        <v>2763</v>
      </c>
      <c r="H240" s="739" t="s">
        <v>506</v>
      </c>
      <c r="I240" s="739" t="s">
        <v>2994</v>
      </c>
      <c r="J240" s="739" t="s">
        <v>2995</v>
      </c>
      <c r="K240" s="739" t="s">
        <v>2803</v>
      </c>
      <c r="L240" s="742">
        <v>54.99</v>
      </c>
      <c r="M240" s="742">
        <v>54.99</v>
      </c>
      <c r="N240" s="739">
        <v>1</v>
      </c>
      <c r="O240" s="743">
        <v>0.5</v>
      </c>
      <c r="P240" s="742"/>
      <c r="Q240" s="744">
        <v>0</v>
      </c>
      <c r="R240" s="739"/>
      <c r="S240" s="744">
        <v>0</v>
      </c>
      <c r="T240" s="743"/>
      <c r="U240" s="738">
        <v>0</v>
      </c>
    </row>
    <row r="241" spans="1:21" ht="14.4" customHeight="1" x14ac:dyDescent="0.3">
      <c r="A241" s="737">
        <v>30</v>
      </c>
      <c r="B241" s="739" t="s">
        <v>505</v>
      </c>
      <c r="C241" s="739" t="s">
        <v>2638</v>
      </c>
      <c r="D241" s="740" t="s">
        <v>3438</v>
      </c>
      <c r="E241" s="741" t="s">
        <v>2649</v>
      </c>
      <c r="F241" s="739" t="s">
        <v>2635</v>
      </c>
      <c r="G241" s="739" t="s">
        <v>2996</v>
      </c>
      <c r="H241" s="739" t="s">
        <v>1720</v>
      </c>
      <c r="I241" s="739" t="s">
        <v>2016</v>
      </c>
      <c r="J241" s="739" t="s">
        <v>2017</v>
      </c>
      <c r="K241" s="739" t="s">
        <v>2018</v>
      </c>
      <c r="L241" s="742">
        <v>133.38999999999999</v>
      </c>
      <c r="M241" s="742">
        <v>133.38999999999999</v>
      </c>
      <c r="N241" s="739">
        <v>1</v>
      </c>
      <c r="O241" s="743">
        <v>0.5</v>
      </c>
      <c r="P241" s="742"/>
      <c r="Q241" s="744">
        <v>0</v>
      </c>
      <c r="R241" s="739"/>
      <c r="S241" s="744">
        <v>0</v>
      </c>
      <c r="T241" s="743"/>
      <c r="U241" s="738">
        <v>0</v>
      </c>
    </row>
    <row r="242" spans="1:21" ht="14.4" customHeight="1" x14ac:dyDescent="0.3">
      <c r="A242" s="737">
        <v>30</v>
      </c>
      <c r="B242" s="739" t="s">
        <v>505</v>
      </c>
      <c r="C242" s="739" t="s">
        <v>2638</v>
      </c>
      <c r="D242" s="740" t="s">
        <v>3438</v>
      </c>
      <c r="E242" s="741" t="s">
        <v>2649</v>
      </c>
      <c r="F242" s="739" t="s">
        <v>2635</v>
      </c>
      <c r="G242" s="739" t="s">
        <v>2890</v>
      </c>
      <c r="H242" s="739" t="s">
        <v>1720</v>
      </c>
      <c r="I242" s="739" t="s">
        <v>2997</v>
      </c>
      <c r="J242" s="739" t="s">
        <v>2998</v>
      </c>
      <c r="K242" s="739" t="s">
        <v>2999</v>
      </c>
      <c r="L242" s="742">
        <v>70.3</v>
      </c>
      <c r="M242" s="742">
        <v>70.3</v>
      </c>
      <c r="N242" s="739">
        <v>1</v>
      </c>
      <c r="O242" s="743">
        <v>0.5</v>
      </c>
      <c r="P242" s="742"/>
      <c r="Q242" s="744">
        <v>0</v>
      </c>
      <c r="R242" s="739"/>
      <c r="S242" s="744">
        <v>0</v>
      </c>
      <c r="T242" s="743"/>
      <c r="U242" s="738">
        <v>0</v>
      </c>
    </row>
    <row r="243" spans="1:21" ht="14.4" customHeight="1" x14ac:dyDescent="0.3">
      <c r="A243" s="737">
        <v>30</v>
      </c>
      <c r="B243" s="739" t="s">
        <v>505</v>
      </c>
      <c r="C243" s="739" t="s">
        <v>2638</v>
      </c>
      <c r="D243" s="740" t="s">
        <v>3438</v>
      </c>
      <c r="E243" s="741" t="s">
        <v>2649</v>
      </c>
      <c r="F243" s="739" t="s">
        <v>2635</v>
      </c>
      <c r="G243" s="739" t="s">
        <v>2891</v>
      </c>
      <c r="H243" s="739" t="s">
        <v>506</v>
      </c>
      <c r="I243" s="739" t="s">
        <v>3000</v>
      </c>
      <c r="J243" s="739" t="s">
        <v>1652</v>
      </c>
      <c r="K243" s="739" t="s">
        <v>3001</v>
      </c>
      <c r="L243" s="742">
        <v>0</v>
      </c>
      <c r="M243" s="742">
        <v>0</v>
      </c>
      <c r="N243" s="739">
        <v>1</v>
      </c>
      <c r="O243" s="743">
        <v>0.5</v>
      </c>
      <c r="P243" s="742">
        <v>0</v>
      </c>
      <c r="Q243" s="744"/>
      <c r="R243" s="739">
        <v>1</v>
      </c>
      <c r="S243" s="744">
        <v>1</v>
      </c>
      <c r="T243" s="743">
        <v>0.5</v>
      </c>
      <c r="U243" s="738">
        <v>1</v>
      </c>
    </row>
    <row r="244" spans="1:21" ht="14.4" customHeight="1" x14ac:dyDescent="0.3">
      <c r="A244" s="737">
        <v>30</v>
      </c>
      <c r="B244" s="739" t="s">
        <v>505</v>
      </c>
      <c r="C244" s="739" t="s">
        <v>2638</v>
      </c>
      <c r="D244" s="740" t="s">
        <v>3438</v>
      </c>
      <c r="E244" s="741" t="s">
        <v>2649</v>
      </c>
      <c r="F244" s="739" t="s">
        <v>2635</v>
      </c>
      <c r="G244" s="739" t="s">
        <v>2772</v>
      </c>
      <c r="H244" s="739" t="s">
        <v>1720</v>
      </c>
      <c r="I244" s="739" t="s">
        <v>1977</v>
      </c>
      <c r="J244" s="739" t="s">
        <v>1749</v>
      </c>
      <c r="K244" s="739" t="s">
        <v>2491</v>
      </c>
      <c r="L244" s="742">
        <v>407.55</v>
      </c>
      <c r="M244" s="742">
        <v>815.1</v>
      </c>
      <c r="N244" s="739">
        <v>2</v>
      </c>
      <c r="O244" s="743">
        <v>0.5</v>
      </c>
      <c r="P244" s="742"/>
      <c r="Q244" s="744">
        <v>0</v>
      </c>
      <c r="R244" s="739"/>
      <c r="S244" s="744">
        <v>0</v>
      </c>
      <c r="T244" s="743"/>
      <c r="U244" s="738">
        <v>0</v>
      </c>
    </row>
    <row r="245" spans="1:21" ht="14.4" customHeight="1" x14ac:dyDescent="0.3">
      <c r="A245" s="737">
        <v>30</v>
      </c>
      <c r="B245" s="739" t="s">
        <v>505</v>
      </c>
      <c r="C245" s="739" t="s">
        <v>2638</v>
      </c>
      <c r="D245" s="740" t="s">
        <v>3438</v>
      </c>
      <c r="E245" s="741" t="s">
        <v>2649</v>
      </c>
      <c r="F245" s="739" t="s">
        <v>2635</v>
      </c>
      <c r="G245" s="739" t="s">
        <v>2772</v>
      </c>
      <c r="H245" s="739" t="s">
        <v>1720</v>
      </c>
      <c r="I245" s="739" t="s">
        <v>2773</v>
      </c>
      <c r="J245" s="739" t="s">
        <v>1749</v>
      </c>
      <c r="K245" s="739" t="s">
        <v>2493</v>
      </c>
      <c r="L245" s="742">
        <v>543.39</v>
      </c>
      <c r="M245" s="742">
        <v>1630.17</v>
      </c>
      <c r="N245" s="739">
        <v>3</v>
      </c>
      <c r="O245" s="743">
        <v>1</v>
      </c>
      <c r="P245" s="742">
        <v>1086.78</v>
      </c>
      <c r="Q245" s="744">
        <v>0.66666666666666663</v>
      </c>
      <c r="R245" s="739">
        <v>2</v>
      </c>
      <c r="S245" s="744">
        <v>0.66666666666666663</v>
      </c>
      <c r="T245" s="743">
        <v>0.5</v>
      </c>
      <c r="U245" s="738">
        <v>0.5</v>
      </c>
    </row>
    <row r="246" spans="1:21" ht="14.4" customHeight="1" x14ac:dyDescent="0.3">
      <c r="A246" s="737">
        <v>30</v>
      </c>
      <c r="B246" s="739" t="s">
        <v>505</v>
      </c>
      <c r="C246" s="739" t="s">
        <v>2638</v>
      </c>
      <c r="D246" s="740" t="s">
        <v>3438</v>
      </c>
      <c r="E246" s="741" t="s">
        <v>2649</v>
      </c>
      <c r="F246" s="739" t="s">
        <v>2635</v>
      </c>
      <c r="G246" s="739" t="s">
        <v>2772</v>
      </c>
      <c r="H246" s="739" t="s">
        <v>1720</v>
      </c>
      <c r="I246" s="739" t="s">
        <v>3002</v>
      </c>
      <c r="J246" s="739" t="s">
        <v>1749</v>
      </c>
      <c r="K246" s="739" t="s">
        <v>2492</v>
      </c>
      <c r="L246" s="742">
        <v>815.1</v>
      </c>
      <c r="M246" s="742">
        <v>815.1</v>
      </c>
      <c r="N246" s="739">
        <v>1</v>
      </c>
      <c r="O246" s="743">
        <v>1</v>
      </c>
      <c r="P246" s="742"/>
      <c r="Q246" s="744">
        <v>0</v>
      </c>
      <c r="R246" s="739"/>
      <c r="S246" s="744">
        <v>0</v>
      </c>
      <c r="T246" s="743"/>
      <c r="U246" s="738">
        <v>0</v>
      </c>
    </row>
    <row r="247" spans="1:21" ht="14.4" customHeight="1" x14ac:dyDescent="0.3">
      <c r="A247" s="737">
        <v>30</v>
      </c>
      <c r="B247" s="739" t="s">
        <v>505</v>
      </c>
      <c r="C247" s="739" t="s">
        <v>2638</v>
      </c>
      <c r="D247" s="740" t="s">
        <v>3438</v>
      </c>
      <c r="E247" s="741" t="s">
        <v>2649</v>
      </c>
      <c r="F247" s="739" t="s">
        <v>2635</v>
      </c>
      <c r="G247" s="739" t="s">
        <v>2902</v>
      </c>
      <c r="H247" s="739" t="s">
        <v>506</v>
      </c>
      <c r="I247" s="739" t="s">
        <v>2903</v>
      </c>
      <c r="J247" s="739" t="s">
        <v>2904</v>
      </c>
      <c r="K247" s="739" t="s">
        <v>2905</v>
      </c>
      <c r="L247" s="742">
        <v>146.84</v>
      </c>
      <c r="M247" s="742">
        <v>146.84</v>
      </c>
      <c r="N247" s="739">
        <v>1</v>
      </c>
      <c r="O247" s="743">
        <v>0.5</v>
      </c>
      <c r="P247" s="742"/>
      <c r="Q247" s="744">
        <v>0</v>
      </c>
      <c r="R247" s="739"/>
      <c r="S247" s="744">
        <v>0</v>
      </c>
      <c r="T247" s="743"/>
      <c r="U247" s="738">
        <v>0</v>
      </c>
    </row>
    <row r="248" spans="1:21" ht="14.4" customHeight="1" x14ac:dyDescent="0.3">
      <c r="A248" s="737">
        <v>30</v>
      </c>
      <c r="B248" s="739" t="s">
        <v>505</v>
      </c>
      <c r="C248" s="739" t="s">
        <v>2638</v>
      </c>
      <c r="D248" s="740" t="s">
        <v>3438</v>
      </c>
      <c r="E248" s="741" t="s">
        <v>2649</v>
      </c>
      <c r="F248" s="739" t="s">
        <v>2635</v>
      </c>
      <c r="G248" s="739" t="s">
        <v>2906</v>
      </c>
      <c r="H248" s="739" t="s">
        <v>506</v>
      </c>
      <c r="I248" s="739" t="s">
        <v>2909</v>
      </c>
      <c r="J248" s="739" t="s">
        <v>1685</v>
      </c>
      <c r="K248" s="739" t="s">
        <v>1931</v>
      </c>
      <c r="L248" s="742">
        <v>57.64</v>
      </c>
      <c r="M248" s="742">
        <v>288.2</v>
      </c>
      <c r="N248" s="739">
        <v>5</v>
      </c>
      <c r="O248" s="743">
        <v>2.5</v>
      </c>
      <c r="P248" s="742"/>
      <c r="Q248" s="744">
        <v>0</v>
      </c>
      <c r="R248" s="739"/>
      <c r="S248" s="744">
        <v>0</v>
      </c>
      <c r="T248" s="743"/>
      <c r="U248" s="738">
        <v>0</v>
      </c>
    </row>
    <row r="249" spans="1:21" ht="14.4" customHeight="1" x14ac:dyDescent="0.3">
      <c r="A249" s="737">
        <v>30</v>
      </c>
      <c r="B249" s="739" t="s">
        <v>505</v>
      </c>
      <c r="C249" s="739" t="s">
        <v>2638</v>
      </c>
      <c r="D249" s="740" t="s">
        <v>3438</v>
      </c>
      <c r="E249" s="741" t="s">
        <v>2649</v>
      </c>
      <c r="F249" s="739" t="s">
        <v>2635</v>
      </c>
      <c r="G249" s="739" t="s">
        <v>2775</v>
      </c>
      <c r="H249" s="739" t="s">
        <v>1720</v>
      </c>
      <c r="I249" s="739" t="s">
        <v>2776</v>
      </c>
      <c r="J249" s="739" t="s">
        <v>555</v>
      </c>
      <c r="K249" s="739" t="s">
        <v>556</v>
      </c>
      <c r="L249" s="742">
        <v>28.81</v>
      </c>
      <c r="M249" s="742">
        <v>172.85999999999999</v>
      </c>
      <c r="N249" s="739">
        <v>6</v>
      </c>
      <c r="O249" s="743">
        <v>3</v>
      </c>
      <c r="P249" s="742">
        <v>57.62</v>
      </c>
      <c r="Q249" s="744">
        <v>0.33333333333333337</v>
      </c>
      <c r="R249" s="739">
        <v>2</v>
      </c>
      <c r="S249" s="744">
        <v>0.33333333333333331</v>
      </c>
      <c r="T249" s="743">
        <v>1</v>
      </c>
      <c r="U249" s="738">
        <v>0.33333333333333331</v>
      </c>
    </row>
    <row r="250" spans="1:21" ht="14.4" customHeight="1" x14ac:dyDescent="0.3">
      <c r="A250" s="737">
        <v>30</v>
      </c>
      <c r="B250" s="739" t="s">
        <v>505</v>
      </c>
      <c r="C250" s="739" t="s">
        <v>2638</v>
      </c>
      <c r="D250" s="740" t="s">
        <v>3438</v>
      </c>
      <c r="E250" s="741" t="s">
        <v>2649</v>
      </c>
      <c r="F250" s="739" t="s">
        <v>2635</v>
      </c>
      <c r="G250" s="739" t="s">
        <v>2775</v>
      </c>
      <c r="H250" s="739" t="s">
        <v>1720</v>
      </c>
      <c r="I250" s="739" t="s">
        <v>3003</v>
      </c>
      <c r="J250" s="739" t="s">
        <v>558</v>
      </c>
      <c r="K250" s="739" t="s">
        <v>3004</v>
      </c>
      <c r="L250" s="742">
        <v>0</v>
      </c>
      <c r="M250" s="742">
        <v>0</v>
      </c>
      <c r="N250" s="739">
        <v>1</v>
      </c>
      <c r="O250" s="743">
        <v>0.5</v>
      </c>
      <c r="P250" s="742"/>
      <c r="Q250" s="744"/>
      <c r="R250" s="739"/>
      <c r="S250" s="744">
        <v>0</v>
      </c>
      <c r="T250" s="743"/>
      <c r="U250" s="738">
        <v>0</v>
      </c>
    </row>
    <row r="251" spans="1:21" ht="14.4" customHeight="1" x14ac:dyDescent="0.3">
      <c r="A251" s="737">
        <v>30</v>
      </c>
      <c r="B251" s="739" t="s">
        <v>505</v>
      </c>
      <c r="C251" s="739" t="s">
        <v>2638</v>
      </c>
      <c r="D251" s="740" t="s">
        <v>3438</v>
      </c>
      <c r="E251" s="741" t="s">
        <v>2649</v>
      </c>
      <c r="F251" s="739" t="s">
        <v>2635</v>
      </c>
      <c r="G251" s="739" t="s">
        <v>2775</v>
      </c>
      <c r="H251" s="739" t="s">
        <v>1720</v>
      </c>
      <c r="I251" s="739" t="s">
        <v>3005</v>
      </c>
      <c r="J251" s="739" t="s">
        <v>558</v>
      </c>
      <c r="K251" s="739" t="s">
        <v>3006</v>
      </c>
      <c r="L251" s="742">
        <v>100.18</v>
      </c>
      <c r="M251" s="742">
        <v>100.18</v>
      </c>
      <c r="N251" s="739">
        <v>1</v>
      </c>
      <c r="O251" s="743">
        <v>0.5</v>
      </c>
      <c r="P251" s="742"/>
      <c r="Q251" s="744">
        <v>0</v>
      </c>
      <c r="R251" s="739"/>
      <c r="S251" s="744">
        <v>0</v>
      </c>
      <c r="T251" s="743"/>
      <c r="U251" s="738">
        <v>0</v>
      </c>
    </row>
    <row r="252" spans="1:21" ht="14.4" customHeight="1" x14ac:dyDescent="0.3">
      <c r="A252" s="737">
        <v>30</v>
      </c>
      <c r="B252" s="739" t="s">
        <v>505</v>
      </c>
      <c r="C252" s="739" t="s">
        <v>2638</v>
      </c>
      <c r="D252" s="740" t="s">
        <v>3438</v>
      </c>
      <c r="E252" s="741" t="s">
        <v>2649</v>
      </c>
      <c r="F252" s="739" t="s">
        <v>2635</v>
      </c>
      <c r="G252" s="739" t="s">
        <v>3007</v>
      </c>
      <c r="H252" s="739" t="s">
        <v>506</v>
      </c>
      <c r="I252" s="739" t="s">
        <v>3008</v>
      </c>
      <c r="J252" s="739" t="s">
        <v>3009</v>
      </c>
      <c r="K252" s="739" t="s">
        <v>3010</v>
      </c>
      <c r="L252" s="742">
        <v>34.659999999999997</v>
      </c>
      <c r="M252" s="742">
        <v>34.659999999999997</v>
      </c>
      <c r="N252" s="739">
        <v>1</v>
      </c>
      <c r="O252" s="743">
        <v>0.5</v>
      </c>
      <c r="P252" s="742"/>
      <c r="Q252" s="744">
        <v>0</v>
      </c>
      <c r="R252" s="739"/>
      <c r="S252" s="744">
        <v>0</v>
      </c>
      <c r="T252" s="743"/>
      <c r="U252" s="738">
        <v>0</v>
      </c>
    </row>
    <row r="253" spans="1:21" ht="14.4" customHeight="1" x14ac:dyDescent="0.3">
      <c r="A253" s="737">
        <v>30</v>
      </c>
      <c r="B253" s="739" t="s">
        <v>505</v>
      </c>
      <c r="C253" s="739" t="s">
        <v>2638</v>
      </c>
      <c r="D253" s="740" t="s">
        <v>3438</v>
      </c>
      <c r="E253" s="741" t="s">
        <v>2649</v>
      </c>
      <c r="F253" s="739" t="s">
        <v>2635</v>
      </c>
      <c r="G253" s="739" t="s">
        <v>2917</v>
      </c>
      <c r="H253" s="739" t="s">
        <v>1720</v>
      </c>
      <c r="I253" s="739" t="s">
        <v>1866</v>
      </c>
      <c r="J253" s="739" t="s">
        <v>1867</v>
      </c>
      <c r="K253" s="739" t="s">
        <v>1304</v>
      </c>
      <c r="L253" s="742">
        <v>48.27</v>
      </c>
      <c r="M253" s="742">
        <v>96.54</v>
      </c>
      <c r="N253" s="739">
        <v>2</v>
      </c>
      <c r="O253" s="743">
        <v>1</v>
      </c>
      <c r="P253" s="742"/>
      <c r="Q253" s="744">
        <v>0</v>
      </c>
      <c r="R253" s="739"/>
      <c r="S253" s="744">
        <v>0</v>
      </c>
      <c r="T253" s="743"/>
      <c r="U253" s="738">
        <v>0</v>
      </c>
    </row>
    <row r="254" spans="1:21" ht="14.4" customHeight="1" x14ac:dyDescent="0.3">
      <c r="A254" s="737">
        <v>30</v>
      </c>
      <c r="B254" s="739" t="s">
        <v>505</v>
      </c>
      <c r="C254" s="739" t="s">
        <v>2638</v>
      </c>
      <c r="D254" s="740" t="s">
        <v>3438</v>
      </c>
      <c r="E254" s="741" t="s">
        <v>2649</v>
      </c>
      <c r="F254" s="739" t="s">
        <v>2635</v>
      </c>
      <c r="G254" s="739" t="s">
        <v>2777</v>
      </c>
      <c r="H254" s="739" t="s">
        <v>1720</v>
      </c>
      <c r="I254" s="739" t="s">
        <v>1875</v>
      </c>
      <c r="J254" s="739" t="s">
        <v>2517</v>
      </c>
      <c r="K254" s="739" t="s">
        <v>1178</v>
      </c>
      <c r="L254" s="742">
        <v>87.41</v>
      </c>
      <c r="M254" s="742">
        <v>87.41</v>
      </c>
      <c r="N254" s="739">
        <v>1</v>
      </c>
      <c r="O254" s="743">
        <v>0.5</v>
      </c>
      <c r="P254" s="742"/>
      <c r="Q254" s="744">
        <v>0</v>
      </c>
      <c r="R254" s="739"/>
      <c r="S254" s="744">
        <v>0</v>
      </c>
      <c r="T254" s="743"/>
      <c r="U254" s="738">
        <v>0</v>
      </c>
    </row>
    <row r="255" spans="1:21" ht="14.4" customHeight="1" x14ac:dyDescent="0.3">
      <c r="A255" s="737">
        <v>30</v>
      </c>
      <c r="B255" s="739" t="s">
        <v>505</v>
      </c>
      <c r="C255" s="739" t="s">
        <v>2638</v>
      </c>
      <c r="D255" s="740" t="s">
        <v>3438</v>
      </c>
      <c r="E255" s="741" t="s">
        <v>2649</v>
      </c>
      <c r="F255" s="739" t="s">
        <v>2635</v>
      </c>
      <c r="G255" s="739" t="s">
        <v>2778</v>
      </c>
      <c r="H255" s="739" t="s">
        <v>506</v>
      </c>
      <c r="I255" s="739" t="s">
        <v>1078</v>
      </c>
      <c r="J255" s="739" t="s">
        <v>3011</v>
      </c>
      <c r="K255" s="739" t="s">
        <v>3012</v>
      </c>
      <c r="L255" s="742">
        <v>0</v>
      </c>
      <c r="M255" s="742">
        <v>0</v>
      </c>
      <c r="N255" s="739">
        <v>1</v>
      </c>
      <c r="O255" s="743">
        <v>0.5</v>
      </c>
      <c r="P255" s="742"/>
      <c r="Q255" s="744"/>
      <c r="R255" s="739"/>
      <c r="S255" s="744">
        <v>0</v>
      </c>
      <c r="T255" s="743"/>
      <c r="U255" s="738">
        <v>0</v>
      </c>
    </row>
    <row r="256" spans="1:21" ht="14.4" customHeight="1" x14ac:dyDescent="0.3">
      <c r="A256" s="737">
        <v>30</v>
      </c>
      <c r="B256" s="739" t="s">
        <v>505</v>
      </c>
      <c r="C256" s="739" t="s">
        <v>2638</v>
      </c>
      <c r="D256" s="740" t="s">
        <v>3438</v>
      </c>
      <c r="E256" s="741" t="s">
        <v>2649</v>
      </c>
      <c r="F256" s="739" t="s">
        <v>2635</v>
      </c>
      <c r="G256" s="739" t="s">
        <v>3013</v>
      </c>
      <c r="H256" s="739" t="s">
        <v>506</v>
      </c>
      <c r="I256" s="739" t="s">
        <v>1579</v>
      </c>
      <c r="J256" s="739" t="s">
        <v>1580</v>
      </c>
      <c r="K256" s="739" t="s">
        <v>1149</v>
      </c>
      <c r="L256" s="742">
        <v>108.44</v>
      </c>
      <c r="M256" s="742">
        <v>108.44</v>
      </c>
      <c r="N256" s="739">
        <v>1</v>
      </c>
      <c r="O256" s="743">
        <v>0.5</v>
      </c>
      <c r="P256" s="742"/>
      <c r="Q256" s="744">
        <v>0</v>
      </c>
      <c r="R256" s="739"/>
      <c r="S256" s="744">
        <v>0</v>
      </c>
      <c r="T256" s="743"/>
      <c r="U256" s="738">
        <v>0</v>
      </c>
    </row>
    <row r="257" spans="1:21" ht="14.4" customHeight="1" x14ac:dyDescent="0.3">
      <c r="A257" s="737">
        <v>30</v>
      </c>
      <c r="B257" s="739" t="s">
        <v>505</v>
      </c>
      <c r="C257" s="739" t="s">
        <v>2638</v>
      </c>
      <c r="D257" s="740" t="s">
        <v>3438</v>
      </c>
      <c r="E257" s="741" t="s">
        <v>2649</v>
      </c>
      <c r="F257" s="739" t="s">
        <v>2635</v>
      </c>
      <c r="G257" s="739" t="s">
        <v>3014</v>
      </c>
      <c r="H257" s="739" t="s">
        <v>1720</v>
      </c>
      <c r="I257" s="739" t="s">
        <v>2145</v>
      </c>
      <c r="J257" s="739" t="s">
        <v>2146</v>
      </c>
      <c r="K257" s="739" t="s">
        <v>2136</v>
      </c>
      <c r="L257" s="742">
        <v>145.88999999999999</v>
      </c>
      <c r="M257" s="742">
        <v>7294.5</v>
      </c>
      <c r="N257" s="739">
        <v>50</v>
      </c>
      <c r="O257" s="743">
        <v>2</v>
      </c>
      <c r="P257" s="742">
        <v>7294.5</v>
      </c>
      <c r="Q257" s="744">
        <v>1</v>
      </c>
      <c r="R257" s="739">
        <v>50</v>
      </c>
      <c r="S257" s="744">
        <v>1</v>
      </c>
      <c r="T257" s="743">
        <v>2</v>
      </c>
      <c r="U257" s="738">
        <v>1</v>
      </c>
    </row>
    <row r="258" spans="1:21" ht="14.4" customHeight="1" x14ac:dyDescent="0.3">
      <c r="A258" s="737">
        <v>30</v>
      </c>
      <c r="B258" s="739" t="s">
        <v>505</v>
      </c>
      <c r="C258" s="739" t="s">
        <v>2638</v>
      </c>
      <c r="D258" s="740" t="s">
        <v>3438</v>
      </c>
      <c r="E258" s="741" t="s">
        <v>2649</v>
      </c>
      <c r="F258" s="739" t="s">
        <v>2635</v>
      </c>
      <c r="G258" s="739" t="s">
        <v>3015</v>
      </c>
      <c r="H258" s="739" t="s">
        <v>1720</v>
      </c>
      <c r="I258" s="739" t="s">
        <v>3016</v>
      </c>
      <c r="J258" s="739" t="s">
        <v>3017</v>
      </c>
      <c r="K258" s="739" t="s">
        <v>3018</v>
      </c>
      <c r="L258" s="742">
        <v>160.1</v>
      </c>
      <c r="M258" s="742">
        <v>160.1</v>
      </c>
      <c r="N258" s="739">
        <v>1</v>
      </c>
      <c r="O258" s="743">
        <v>0.5</v>
      </c>
      <c r="P258" s="742">
        <v>160.1</v>
      </c>
      <c r="Q258" s="744">
        <v>1</v>
      </c>
      <c r="R258" s="739">
        <v>1</v>
      </c>
      <c r="S258" s="744">
        <v>1</v>
      </c>
      <c r="T258" s="743">
        <v>0.5</v>
      </c>
      <c r="U258" s="738">
        <v>1</v>
      </c>
    </row>
    <row r="259" spans="1:21" ht="14.4" customHeight="1" x14ac:dyDescent="0.3">
      <c r="A259" s="737">
        <v>30</v>
      </c>
      <c r="B259" s="739" t="s">
        <v>505</v>
      </c>
      <c r="C259" s="739" t="s">
        <v>2638</v>
      </c>
      <c r="D259" s="740" t="s">
        <v>3438</v>
      </c>
      <c r="E259" s="741" t="s">
        <v>2649</v>
      </c>
      <c r="F259" s="739" t="s">
        <v>2635</v>
      </c>
      <c r="G259" s="739" t="s">
        <v>2782</v>
      </c>
      <c r="H259" s="739" t="s">
        <v>1720</v>
      </c>
      <c r="I259" s="739" t="s">
        <v>3019</v>
      </c>
      <c r="J259" s="739" t="s">
        <v>3020</v>
      </c>
      <c r="K259" s="739" t="s">
        <v>1734</v>
      </c>
      <c r="L259" s="742">
        <v>96.53</v>
      </c>
      <c r="M259" s="742">
        <v>96.53</v>
      </c>
      <c r="N259" s="739">
        <v>1</v>
      </c>
      <c r="O259" s="743">
        <v>0.5</v>
      </c>
      <c r="P259" s="742"/>
      <c r="Q259" s="744">
        <v>0</v>
      </c>
      <c r="R259" s="739"/>
      <c r="S259" s="744">
        <v>0</v>
      </c>
      <c r="T259" s="743"/>
      <c r="U259" s="738">
        <v>0</v>
      </c>
    </row>
    <row r="260" spans="1:21" ht="14.4" customHeight="1" x14ac:dyDescent="0.3">
      <c r="A260" s="737">
        <v>30</v>
      </c>
      <c r="B260" s="739" t="s">
        <v>505</v>
      </c>
      <c r="C260" s="739" t="s">
        <v>2638</v>
      </c>
      <c r="D260" s="740" t="s">
        <v>3438</v>
      </c>
      <c r="E260" s="741" t="s">
        <v>2649</v>
      </c>
      <c r="F260" s="739" t="s">
        <v>2635</v>
      </c>
      <c r="G260" s="739" t="s">
        <v>2782</v>
      </c>
      <c r="H260" s="739" t="s">
        <v>1720</v>
      </c>
      <c r="I260" s="739" t="s">
        <v>3021</v>
      </c>
      <c r="J260" s="739" t="s">
        <v>1725</v>
      </c>
      <c r="K260" s="739" t="s">
        <v>1626</v>
      </c>
      <c r="L260" s="742">
        <v>0</v>
      </c>
      <c r="M260" s="742">
        <v>0</v>
      </c>
      <c r="N260" s="739">
        <v>1</v>
      </c>
      <c r="O260" s="743">
        <v>0.5</v>
      </c>
      <c r="P260" s="742"/>
      <c r="Q260" s="744"/>
      <c r="R260" s="739"/>
      <c r="S260" s="744">
        <v>0</v>
      </c>
      <c r="T260" s="743"/>
      <c r="U260" s="738">
        <v>0</v>
      </c>
    </row>
    <row r="261" spans="1:21" ht="14.4" customHeight="1" x14ac:dyDescent="0.3">
      <c r="A261" s="737">
        <v>30</v>
      </c>
      <c r="B261" s="739" t="s">
        <v>505</v>
      </c>
      <c r="C261" s="739" t="s">
        <v>2638</v>
      </c>
      <c r="D261" s="740" t="s">
        <v>3438</v>
      </c>
      <c r="E261" s="741" t="s">
        <v>2649</v>
      </c>
      <c r="F261" s="739" t="s">
        <v>2635</v>
      </c>
      <c r="G261" s="739" t="s">
        <v>2783</v>
      </c>
      <c r="H261" s="739" t="s">
        <v>506</v>
      </c>
      <c r="I261" s="739" t="s">
        <v>899</v>
      </c>
      <c r="J261" s="739" t="s">
        <v>900</v>
      </c>
      <c r="K261" s="739" t="s">
        <v>2784</v>
      </c>
      <c r="L261" s="742">
        <v>105.46</v>
      </c>
      <c r="M261" s="742">
        <v>105.46</v>
      </c>
      <c r="N261" s="739">
        <v>1</v>
      </c>
      <c r="O261" s="743">
        <v>0.5</v>
      </c>
      <c r="P261" s="742"/>
      <c r="Q261" s="744">
        <v>0</v>
      </c>
      <c r="R261" s="739"/>
      <c r="S261" s="744">
        <v>0</v>
      </c>
      <c r="T261" s="743"/>
      <c r="U261" s="738">
        <v>0</v>
      </c>
    </row>
    <row r="262" spans="1:21" ht="14.4" customHeight="1" x14ac:dyDescent="0.3">
      <c r="A262" s="737">
        <v>30</v>
      </c>
      <c r="B262" s="739" t="s">
        <v>505</v>
      </c>
      <c r="C262" s="739" t="s">
        <v>2638</v>
      </c>
      <c r="D262" s="740" t="s">
        <v>3438</v>
      </c>
      <c r="E262" s="741" t="s">
        <v>2649</v>
      </c>
      <c r="F262" s="739" t="s">
        <v>2635</v>
      </c>
      <c r="G262" s="739" t="s">
        <v>3022</v>
      </c>
      <c r="H262" s="739" t="s">
        <v>506</v>
      </c>
      <c r="I262" s="739" t="s">
        <v>1520</v>
      </c>
      <c r="J262" s="739" t="s">
        <v>1521</v>
      </c>
      <c r="K262" s="739" t="s">
        <v>1522</v>
      </c>
      <c r="L262" s="742">
        <v>1765.08</v>
      </c>
      <c r="M262" s="742">
        <v>1765.08</v>
      </c>
      <c r="N262" s="739">
        <v>1</v>
      </c>
      <c r="O262" s="743">
        <v>0.5</v>
      </c>
      <c r="P262" s="742"/>
      <c r="Q262" s="744">
        <v>0</v>
      </c>
      <c r="R262" s="739"/>
      <c r="S262" s="744">
        <v>0</v>
      </c>
      <c r="T262" s="743"/>
      <c r="U262" s="738">
        <v>0</v>
      </c>
    </row>
    <row r="263" spans="1:21" ht="14.4" customHeight="1" x14ac:dyDescent="0.3">
      <c r="A263" s="737">
        <v>30</v>
      </c>
      <c r="B263" s="739" t="s">
        <v>505</v>
      </c>
      <c r="C263" s="739" t="s">
        <v>2638</v>
      </c>
      <c r="D263" s="740" t="s">
        <v>3438</v>
      </c>
      <c r="E263" s="741" t="s">
        <v>2649</v>
      </c>
      <c r="F263" s="739" t="s">
        <v>2635</v>
      </c>
      <c r="G263" s="739" t="s">
        <v>2924</v>
      </c>
      <c r="H263" s="739" t="s">
        <v>506</v>
      </c>
      <c r="I263" s="739" t="s">
        <v>2925</v>
      </c>
      <c r="J263" s="739" t="s">
        <v>1038</v>
      </c>
      <c r="K263" s="739" t="s">
        <v>2926</v>
      </c>
      <c r="L263" s="742">
        <v>90.53</v>
      </c>
      <c r="M263" s="742">
        <v>90.53</v>
      </c>
      <c r="N263" s="739">
        <v>1</v>
      </c>
      <c r="O263" s="743">
        <v>0.5</v>
      </c>
      <c r="P263" s="742"/>
      <c r="Q263" s="744">
        <v>0</v>
      </c>
      <c r="R263" s="739"/>
      <c r="S263" s="744">
        <v>0</v>
      </c>
      <c r="T263" s="743"/>
      <c r="U263" s="738">
        <v>0</v>
      </c>
    </row>
    <row r="264" spans="1:21" ht="14.4" customHeight="1" x14ac:dyDescent="0.3">
      <c r="A264" s="737">
        <v>30</v>
      </c>
      <c r="B264" s="739" t="s">
        <v>505</v>
      </c>
      <c r="C264" s="739" t="s">
        <v>2638</v>
      </c>
      <c r="D264" s="740" t="s">
        <v>3438</v>
      </c>
      <c r="E264" s="741" t="s">
        <v>2649</v>
      </c>
      <c r="F264" s="739" t="s">
        <v>2635</v>
      </c>
      <c r="G264" s="739" t="s">
        <v>3023</v>
      </c>
      <c r="H264" s="739" t="s">
        <v>1720</v>
      </c>
      <c r="I264" s="739" t="s">
        <v>3024</v>
      </c>
      <c r="J264" s="739" t="s">
        <v>3025</v>
      </c>
      <c r="K264" s="739" t="s">
        <v>1281</v>
      </c>
      <c r="L264" s="742">
        <v>132</v>
      </c>
      <c r="M264" s="742">
        <v>132</v>
      </c>
      <c r="N264" s="739">
        <v>1</v>
      </c>
      <c r="O264" s="743">
        <v>0.5</v>
      </c>
      <c r="P264" s="742"/>
      <c r="Q264" s="744">
        <v>0</v>
      </c>
      <c r="R264" s="739"/>
      <c r="S264" s="744">
        <v>0</v>
      </c>
      <c r="T264" s="743"/>
      <c r="U264" s="738">
        <v>0</v>
      </c>
    </row>
    <row r="265" spans="1:21" ht="14.4" customHeight="1" x14ac:dyDescent="0.3">
      <c r="A265" s="737">
        <v>30</v>
      </c>
      <c r="B265" s="739" t="s">
        <v>505</v>
      </c>
      <c r="C265" s="739" t="s">
        <v>2638</v>
      </c>
      <c r="D265" s="740" t="s">
        <v>3438</v>
      </c>
      <c r="E265" s="741" t="s">
        <v>2649</v>
      </c>
      <c r="F265" s="739" t="s">
        <v>2635</v>
      </c>
      <c r="G265" s="739" t="s">
        <v>3023</v>
      </c>
      <c r="H265" s="739" t="s">
        <v>1720</v>
      </c>
      <c r="I265" s="739" t="s">
        <v>2092</v>
      </c>
      <c r="J265" s="739" t="s">
        <v>2093</v>
      </c>
      <c r="K265" s="739" t="s">
        <v>1614</v>
      </c>
      <c r="L265" s="742">
        <v>324.38</v>
      </c>
      <c r="M265" s="742">
        <v>324.38</v>
      </c>
      <c r="N265" s="739">
        <v>1</v>
      </c>
      <c r="O265" s="743">
        <v>0.5</v>
      </c>
      <c r="P265" s="742"/>
      <c r="Q265" s="744">
        <v>0</v>
      </c>
      <c r="R265" s="739"/>
      <c r="S265" s="744">
        <v>0</v>
      </c>
      <c r="T265" s="743"/>
      <c r="U265" s="738">
        <v>0</v>
      </c>
    </row>
    <row r="266" spans="1:21" ht="14.4" customHeight="1" x14ac:dyDescent="0.3">
      <c r="A266" s="737">
        <v>30</v>
      </c>
      <c r="B266" s="739" t="s">
        <v>505</v>
      </c>
      <c r="C266" s="739" t="s">
        <v>2638</v>
      </c>
      <c r="D266" s="740" t="s">
        <v>3438</v>
      </c>
      <c r="E266" s="741" t="s">
        <v>2649</v>
      </c>
      <c r="F266" s="739" t="s">
        <v>2635</v>
      </c>
      <c r="G266" s="739" t="s">
        <v>3026</v>
      </c>
      <c r="H266" s="739" t="s">
        <v>506</v>
      </c>
      <c r="I266" s="739" t="s">
        <v>3027</v>
      </c>
      <c r="J266" s="739" t="s">
        <v>3028</v>
      </c>
      <c r="K266" s="739" t="s">
        <v>3029</v>
      </c>
      <c r="L266" s="742">
        <v>0</v>
      </c>
      <c r="M266" s="742">
        <v>0</v>
      </c>
      <c r="N266" s="739">
        <v>1</v>
      </c>
      <c r="O266" s="743">
        <v>0.5</v>
      </c>
      <c r="P266" s="742">
        <v>0</v>
      </c>
      <c r="Q266" s="744"/>
      <c r="R266" s="739">
        <v>1</v>
      </c>
      <c r="S266" s="744">
        <v>1</v>
      </c>
      <c r="T266" s="743">
        <v>0.5</v>
      </c>
      <c r="U266" s="738">
        <v>1</v>
      </c>
    </row>
    <row r="267" spans="1:21" ht="14.4" customHeight="1" x14ac:dyDescent="0.3">
      <c r="A267" s="737">
        <v>30</v>
      </c>
      <c r="B267" s="739" t="s">
        <v>505</v>
      </c>
      <c r="C267" s="739" t="s">
        <v>2638</v>
      </c>
      <c r="D267" s="740" t="s">
        <v>3438</v>
      </c>
      <c r="E267" s="741" t="s">
        <v>2649</v>
      </c>
      <c r="F267" s="739" t="s">
        <v>2635</v>
      </c>
      <c r="G267" s="739" t="s">
        <v>2792</v>
      </c>
      <c r="H267" s="739" t="s">
        <v>506</v>
      </c>
      <c r="I267" s="739" t="s">
        <v>803</v>
      </c>
      <c r="J267" s="739" t="s">
        <v>2793</v>
      </c>
      <c r="K267" s="739" t="s">
        <v>2794</v>
      </c>
      <c r="L267" s="742">
        <v>0</v>
      </c>
      <c r="M267" s="742">
        <v>0</v>
      </c>
      <c r="N267" s="739">
        <v>5</v>
      </c>
      <c r="O267" s="743">
        <v>3</v>
      </c>
      <c r="P267" s="742"/>
      <c r="Q267" s="744"/>
      <c r="R267" s="739"/>
      <c r="S267" s="744">
        <v>0</v>
      </c>
      <c r="T267" s="743"/>
      <c r="U267" s="738">
        <v>0</v>
      </c>
    </row>
    <row r="268" spans="1:21" ht="14.4" customHeight="1" x14ac:dyDescent="0.3">
      <c r="A268" s="737">
        <v>30</v>
      </c>
      <c r="B268" s="739" t="s">
        <v>505</v>
      </c>
      <c r="C268" s="739" t="s">
        <v>2638</v>
      </c>
      <c r="D268" s="740" t="s">
        <v>3438</v>
      </c>
      <c r="E268" s="741" t="s">
        <v>2649</v>
      </c>
      <c r="F268" s="739" t="s">
        <v>2635</v>
      </c>
      <c r="G268" s="739" t="s">
        <v>3030</v>
      </c>
      <c r="H268" s="739" t="s">
        <v>506</v>
      </c>
      <c r="I268" s="739" t="s">
        <v>3031</v>
      </c>
      <c r="J268" s="739" t="s">
        <v>1665</v>
      </c>
      <c r="K268" s="739" t="s">
        <v>3032</v>
      </c>
      <c r="L268" s="742">
        <v>22.44</v>
      </c>
      <c r="M268" s="742">
        <v>22.44</v>
      </c>
      <c r="N268" s="739">
        <v>1</v>
      </c>
      <c r="O268" s="743">
        <v>0.5</v>
      </c>
      <c r="P268" s="742">
        <v>22.44</v>
      </c>
      <c r="Q268" s="744">
        <v>1</v>
      </c>
      <c r="R268" s="739">
        <v>1</v>
      </c>
      <c r="S268" s="744">
        <v>1</v>
      </c>
      <c r="T268" s="743">
        <v>0.5</v>
      </c>
      <c r="U268" s="738">
        <v>1</v>
      </c>
    </row>
    <row r="269" spans="1:21" ht="14.4" customHeight="1" x14ac:dyDescent="0.3">
      <c r="A269" s="737">
        <v>30</v>
      </c>
      <c r="B269" s="739" t="s">
        <v>505</v>
      </c>
      <c r="C269" s="739" t="s">
        <v>2638</v>
      </c>
      <c r="D269" s="740" t="s">
        <v>3438</v>
      </c>
      <c r="E269" s="741" t="s">
        <v>2649</v>
      </c>
      <c r="F269" s="739" t="s">
        <v>2635</v>
      </c>
      <c r="G269" s="739" t="s">
        <v>2927</v>
      </c>
      <c r="H269" s="739" t="s">
        <v>506</v>
      </c>
      <c r="I269" s="739" t="s">
        <v>2928</v>
      </c>
      <c r="J269" s="739" t="s">
        <v>1660</v>
      </c>
      <c r="K269" s="739" t="s">
        <v>1661</v>
      </c>
      <c r="L269" s="742">
        <v>80.959999999999994</v>
      </c>
      <c r="M269" s="742">
        <v>161.91999999999999</v>
      </c>
      <c r="N269" s="739">
        <v>2</v>
      </c>
      <c r="O269" s="743">
        <v>1</v>
      </c>
      <c r="P269" s="742"/>
      <c r="Q269" s="744">
        <v>0</v>
      </c>
      <c r="R269" s="739"/>
      <c r="S269" s="744">
        <v>0</v>
      </c>
      <c r="T269" s="743"/>
      <c r="U269" s="738">
        <v>0</v>
      </c>
    </row>
    <row r="270" spans="1:21" ht="14.4" customHeight="1" x14ac:dyDescent="0.3">
      <c r="A270" s="737">
        <v>30</v>
      </c>
      <c r="B270" s="739" t="s">
        <v>505</v>
      </c>
      <c r="C270" s="739" t="s">
        <v>2638</v>
      </c>
      <c r="D270" s="740" t="s">
        <v>3438</v>
      </c>
      <c r="E270" s="741" t="s">
        <v>2649</v>
      </c>
      <c r="F270" s="739" t="s">
        <v>2635</v>
      </c>
      <c r="G270" s="739" t="s">
        <v>3033</v>
      </c>
      <c r="H270" s="739" t="s">
        <v>506</v>
      </c>
      <c r="I270" s="739" t="s">
        <v>1423</v>
      </c>
      <c r="J270" s="739" t="s">
        <v>1424</v>
      </c>
      <c r="K270" s="739" t="s">
        <v>3034</v>
      </c>
      <c r="L270" s="742">
        <v>132</v>
      </c>
      <c r="M270" s="742">
        <v>264</v>
      </c>
      <c r="N270" s="739">
        <v>2</v>
      </c>
      <c r="O270" s="743">
        <v>1</v>
      </c>
      <c r="P270" s="742">
        <v>132</v>
      </c>
      <c r="Q270" s="744">
        <v>0.5</v>
      </c>
      <c r="R270" s="739">
        <v>1</v>
      </c>
      <c r="S270" s="744">
        <v>0.5</v>
      </c>
      <c r="T270" s="743">
        <v>0.5</v>
      </c>
      <c r="U270" s="738">
        <v>0.5</v>
      </c>
    </row>
    <row r="271" spans="1:21" ht="14.4" customHeight="1" x14ac:dyDescent="0.3">
      <c r="A271" s="737">
        <v>30</v>
      </c>
      <c r="B271" s="739" t="s">
        <v>505</v>
      </c>
      <c r="C271" s="739" t="s">
        <v>2638</v>
      </c>
      <c r="D271" s="740" t="s">
        <v>3438</v>
      </c>
      <c r="E271" s="741" t="s">
        <v>2649</v>
      </c>
      <c r="F271" s="739" t="s">
        <v>2635</v>
      </c>
      <c r="G271" s="739" t="s">
        <v>3033</v>
      </c>
      <c r="H271" s="739" t="s">
        <v>506</v>
      </c>
      <c r="I271" s="739" t="s">
        <v>3035</v>
      </c>
      <c r="J271" s="739" t="s">
        <v>1424</v>
      </c>
      <c r="K271" s="739" t="s">
        <v>3036</v>
      </c>
      <c r="L271" s="742">
        <v>0</v>
      </c>
      <c r="M271" s="742">
        <v>0</v>
      </c>
      <c r="N271" s="739">
        <v>1</v>
      </c>
      <c r="O271" s="743">
        <v>0.5</v>
      </c>
      <c r="P271" s="742"/>
      <c r="Q271" s="744"/>
      <c r="R271" s="739"/>
      <c r="S271" s="744">
        <v>0</v>
      </c>
      <c r="T271" s="743"/>
      <c r="U271" s="738">
        <v>0</v>
      </c>
    </row>
    <row r="272" spans="1:21" ht="14.4" customHeight="1" x14ac:dyDescent="0.3">
      <c r="A272" s="737">
        <v>30</v>
      </c>
      <c r="B272" s="739" t="s">
        <v>505</v>
      </c>
      <c r="C272" s="739" t="s">
        <v>2638</v>
      </c>
      <c r="D272" s="740" t="s">
        <v>3438</v>
      </c>
      <c r="E272" s="741" t="s">
        <v>2649</v>
      </c>
      <c r="F272" s="739" t="s">
        <v>2635</v>
      </c>
      <c r="G272" s="739" t="s">
        <v>2801</v>
      </c>
      <c r="H272" s="739" t="s">
        <v>506</v>
      </c>
      <c r="I272" s="739" t="s">
        <v>2802</v>
      </c>
      <c r="J272" s="739" t="s">
        <v>784</v>
      </c>
      <c r="K272" s="739" t="s">
        <v>2281</v>
      </c>
      <c r="L272" s="742">
        <v>0</v>
      </c>
      <c r="M272" s="742">
        <v>0</v>
      </c>
      <c r="N272" s="739">
        <v>1</v>
      </c>
      <c r="O272" s="743">
        <v>0.5</v>
      </c>
      <c r="P272" s="742"/>
      <c r="Q272" s="744"/>
      <c r="R272" s="739"/>
      <c r="S272" s="744">
        <v>0</v>
      </c>
      <c r="T272" s="743"/>
      <c r="U272" s="738">
        <v>0</v>
      </c>
    </row>
    <row r="273" spans="1:21" ht="14.4" customHeight="1" x14ac:dyDescent="0.3">
      <c r="A273" s="737">
        <v>30</v>
      </c>
      <c r="B273" s="739" t="s">
        <v>505</v>
      </c>
      <c r="C273" s="739" t="s">
        <v>2638</v>
      </c>
      <c r="D273" s="740" t="s">
        <v>3438</v>
      </c>
      <c r="E273" s="741" t="s">
        <v>2649</v>
      </c>
      <c r="F273" s="739" t="s">
        <v>2635</v>
      </c>
      <c r="G273" s="739" t="s">
        <v>3037</v>
      </c>
      <c r="H273" s="739" t="s">
        <v>506</v>
      </c>
      <c r="I273" s="739" t="s">
        <v>3038</v>
      </c>
      <c r="J273" s="739" t="s">
        <v>3039</v>
      </c>
      <c r="K273" s="739" t="s">
        <v>3040</v>
      </c>
      <c r="L273" s="742">
        <v>0</v>
      </c>
      <c r="M273" s="742">
        <v>0</v>
      </c>
      <c r="N273" s="739">
        <v>1</v>
      </c>
      <c r="O273" s="743">
        <v>1</v>
      </c>
      <c r="P273" s="742"/>
      <c r="Q273" s="744"/>
      <c r="R273" s="739"/>
      <c r="S273" s="744">
        <v>0</v>
      </c>
      <c r="T273" s="743"/>
      <c r="U273" s="738">
        <v>0</v>
      </c>
    </row>
    <row r="274" spans="1:21" ht="14.4" customHeight="1" x14ac:dyDescent="0.3">
      <c r="A274" s="737">
        <v>30</v>
      </c>
      <c r="B274" s="739" t="s">
        <v>505</v>
      </c>
      <c r="C274" s="739" t="s">
        <v>2638</v>
      </c>
      <c r="D274" s="740" t="s">
        <v>3438</v>
      </c>
      <c r="E274" s="741" t="s">
        <v>2649</v>
      </c>
      <c r="F274" s="739" t="s">
        <v>2635</v>
      </c>
      <c r="G274" s="739" t="s">
        <v>3041</v>
      </c>
      <c r="H274" s="739" t="s">
        <v>1720</v>
      </c>
      <c r="I274" s="739" t="s">
        <v>1806</v>
      </c>
      <c r="J274" s="739" t="s">
        <v>1803</v>
      </c>
      <c r="K274" s="739" t="s">
        <v>2593</v>
      </c>
      <c r="L274" s="742">
        <v>93.96</v>
      </c>
      <c r="M274" s="742">
        <v>187.92</v>
      </c>
      <c r="N274" s="739">
        <v>2</v>
      </c>
      <c r="O274" s="743">
        <v>1</v>
      </c>
      <c r="P274" s="742"/>
      <c r="Q274" s="744">
        <v>0</v>
      </c>
      <c r="R274" s="739"/>
      <c r="S274" s="744">
        <v>0</v>
      </c>
      <c r="T274" s="743"/>
      <c r="U274" s="738">
        <v>0</v>
      </c>
    </row>
    <row r="275" spans="1:21" ht="14.4" customHeight="1" x14ac:dyDescent="0.3">
      <c r="A275" s="737">
        <v>30</v>
      </c>
      <c r="B275" s="739" t="s">
        <v>505</v>
      </c>
      <c r="C275" s="739" t="s">
        <v>2638</v>
      </c>
      <c r="D275" s="740" t="s">
        <v>3438</v>
      </c>
      <c r="E275" s="741" t="s">
        <v>2649</v>
      </c>
      <c r="F275" s="739" t="s">
        <v>2635</v>
      </c>
      <c r="G275" s="739" t="s">
        <v>2804</v>
      </c>
      <c r="H275" s="739" t="s">
        <v>506</v>
      </c>
      <c r="I275" s="739" t="s">
        <v>2805</v>
      </c>
      <c r="J275" s="739" t="s">
        <v>1177</v>
      </c>
      <c r="K275" s="739" t="s">
        <v>2806</v>
      </c>
      <c r="L275" s="742">
        <v>33.549999999999997</v>
      </c>
      <c r="M275" s="742">
        <v>33.549999999999997</v>
      </c>
      <c r="N275" s="739">
        <v>1</v>
      </c>
      <c r="O275" s="743">
        <v>0.5</v>
      </c>
      <c r="P275" s="742"/>
      <c r="Q275" s="744">
        <v>0</v>
      </c>
      <c r="R275" s="739"/>
      <c r="S275" s="744">
        <v>0</v>
      </c>
      <c r="T275" s="743"/>
      <c r="U275" s="738">
        <v>0</v>
      </c>
    </row>
    <row r="276" spans="1:21" ht="14.4" customHeight="1" x14ac:dyDescent="0.3">
      <c r="A276" s="737">
        <v>30</v>
      </c>
      <c r="B276" s="739" t="s">
        <v>505</v>
      </c>
      <c r="C276" s="739" t="s">
        <v>2638</v>
      </c>
      <c r="D276" s="740" t="s">
        <v>3438</v>
      </c>
      <c r="E276" s="741" t="s">
        <v>2649</v>
      </c>
      <c r="F276" s="739" t="s">
        <v>2635</v>
      </c>
      <c r="G276" s="739" t="s">
        <v>2804</v>
      </c>
      <c r="H276" s="739" t="s">
        <v>506</v>
      </c>
      <c r="I276" s="739" t="s">
        <v>1176</v>
      </c>
      <c r="J276" s="739" t="s">
        <v>1177</v>
      </c>
      <c r="K276" s="739" t="s">
        <v>2807</v>
      </c>
      <c r="L276" s="742">
        <v>50.32</v>
      </c>
      <c r="M276" s="742">
        <v>50.32</v>
      </c>
      <c r="N276" s="739">
        <v>1</v>
      </c>
      <c r="O276" s="743">
        <v>0.5</v>
      </c>
      <c r="P276" s="742"/>
      <c r="Q276" s="744">
        <v>0</v>
      </c>
      <c r="R276" s="739"/>
      <c r="S276" s="744">
        <v>0</v>
      </c>
      <c r="T276" s="743"/>
      <c r="U276" s="738">
        <v>0</v>
      </c>
    </row>
    <row r="277" spans="1:21" ht="14.4" customHeight="1" x14ac:dyDescent="0.3">
      <c r="A277" s="737">
        <v>30</v>
      </c>
      <c r="B277" s="739" t="s">
        <v>505</v>
      </c>
      <c r="C277" s="739" t="s">
        <v>2638</v>
      </c>
      <c r="D277" s="740" t="s">
        <v>3438</v>
      </c>
      <c r="E277" s="741" t="s">
        <v>2649</v>
      </c>
      <c r="F277" s="739" t="s">
        <v>2635</v>
      </c>
      <c r="G277" s="739" t="s">
        <v>3042</v>
      </c>
      <c r="H277" s="739" t="s">
        <v>506</v>
      </c>
      <c r="I277" s="739" t="s">
        <v>3043</v>
      </c>
      <c r="J277" s="739" t="s">
        <v>1642</v>
      </c>
      <c r="K277" s="739" t="s">
        <v>1643</v>
      </c>
      <c r="L277" s="742">
        <v>14.57</v>
      </c>
      <c r="M277" s="742">
        <v>14.57</v>
      </c>
      <c r="N277" s="739">
        <v>1</v>
      </c>
      <c r="O277" s="743">
        <v>0.5</v>
      </c>
      <c r="P277" s="742"/>
      <c r="Q277" s="744">
        <v>0</v>
      </c>
      <c r="R277" s="739"/>
      <c r="S277" s="744">
        <v>0</v>
      </c>
      <c r="T277" s="743"/>
      <c r="U277" s="738">
        <v>0</v>
      </c>
    </row>
    <row r="278" spans="1:21" ht="14.4" customHeight="1" x14ac:dyDescent="0.3">
      <c r="A278" s="737">
        <v>30</v>
      </c>
      <c r="B278" s="739" t="s">
        <v>505</v>
      </c>
      <c r="C278" s="739" t="s">
        <v>2638</v>
      </c>
      <c r="D278" s="740" t="s">
        <v>3438</v>
      </c>
      <c r="E278" s="741" t="s">
        <v>2649</v>
      </c>
      <c r="F278" s="739" t="s">
        <v>2635</v>
      </c>
      <c r="G278" s="739" t="s">
        <v>3044</v>
      </c>
      <c r="H278" s="739" t="s">
        <v>506</v>
      </c>
      <c r="I278" s="739" t="s">
        <v>1117</v>
      </c>
      <c r="J278" s="739" t="s">
        <v>1118</v>
      </c>
      <c r="K278" s="739" t="s">
        <v>3045</v>
      </c>
      <c r="L278" s="742">
        <v>65.989999999999995</v>
      </c>
      <c r="M278" s="742">
        <v>65.989999999999995</v>
      </c>
      <c r="N278" s="739">
        <v>1</v>
      </c>
      <c r="O278" s="743">
        <v>0.5</v>
      </c>
      <c r="P278" s="742">
        <v>65.989999999999995</v>
      </c>
      <c r="Q278" s="744">
        <v>1</v>
      </c>
      <c r="R278" s="739">
        <v>1</v>
      </c>
      <c r="S278" s="744">
        <v>1</v>
      </c>
      <c r="T278" s="743">
        <v>0.5</v>
      </c>
      <c r="U278" s="738">
        <v>1</v>
      </c>
    </row>
    <row r="279" spans="1:21" ht="14.4" customHeight="1" x14ac:dyDescent="0.3">
      <c r="A279" s="737">
        <v>30</v>
      </c>
      <c r="B279" s="739" t="s">
        <v>505</v>
      </c>
      <c r="C279" s="739" t="s">
        <v>2638</v>
      </c>
      <c r="D279" s="740" t="s">
        <v>3438</v>
      </c>
      <c r="E279" s="741" t="s">
        <v>2649</v>
      </c>
      <c r="F279" s="739" t="s">
        <v>2635</v>
      </c>
      <c r="G279" s="739" t="s">
        <v>2808</v>
      </c>
      <c r="H279" s="739" t="s">
        <v>506</v>
      </c>
      <c r="I279" s="739" t="s">
        <v>3046</v>
      </c>
      <c r="J279" s="739" t="s">
        <v>766</v>
      </c>
      <c r="K279" s="739" t="s">
        <v>3047</v>
      </c>
      <c r="L279" s="742">
        <v>0</v>
      </c>
      <c r="M279" s="742">
        <v>0</v>
      </c>
      <c r="N279" s="739">
        <v>2</v>
      </c>
      <c r="O279" s="743">
        <v>1</v>
      </c>
      <c r="P279" s="742"/>
      <c r="Q279" s="744"/>
      <c r="R279" s="739"/>
      <c r="S279" s="744">
        <v>0</v>
      </c>
      <c r="T279" s="743"/>
      <c r="U279" s="738">
        <v>0</v>
      </c>
    </row>
    <row r="280" spans="1:21" ht="14.4" customHeight="1" x14ac:dyDescent="0.3">
      <c r="A280" s="737">
        <v>30</v>
      </c>
      <c r="B280" s="739" t="s">
        <v>505</v>
      </c>
      <c r="C280" s="739" t="s">
        <v>2638</v>
      </c>
      <c r="D280" s="740" t="s">
        <v>3438</v>
      </c>
      <c r="E280" s="741" t="s">
        <v>2649</v>
      </c>
      <c r="F280" s="739" t="s">
        <v>2635</v>
      </c>
      <c r="G280" s="739" t="s">
        <v>3048</v>
      </c>
      <c r="H280" s="739" t="s">
        <v>506</v>
      </c>
      <c r="I280" s="739" t="s">
        <v>3049</v>
      </c>
      <c r="J280" s="739" t="s">
        <v>3050</v>
      </c>
      <c r="K280" s="739" t="s">
        <v>3051</v>
      </c>
      <c r="L280" s="742">
        <v>0</v>
      </c>
      <c r="M280" s="742">
        <v>0</v>
      </c>
      <c r="N280" s="739">
        <v>1</v>
      </c>
      <c r="O280" s="743">
        <v>0.5</v>
      </c>
      <c r="P280" s="742"/>
      <c r="Q280" s="744"/>
      <c r="R280" s="739"/>
      <c r="S280" s="744">
        <v>0</v>
      </c>
      <c r="T280" s="743"/>
      <c r="U280" s="738">
        <v>0</v>
      </c>
    </row>
    <row r="281" spans="1:21" ht="14.4" customHeight="1" x14ac:dyDescent="0.3">
      <c r="A281" s="737">
        <v>30</v>
      </c>
      <c r="B281" s="739" t="s">
        <v>505</v>
      </c>
      <c r="C281" s="739" t="s">
        <v>2638</v>
      </c>
      <c r="D281" s="740" t="s">
        <v>3438</v>
      </c>
      <c r="E281" s="741" t="s">
        <v>2649</v>
      </c>
      <c r="F281" s="739" t="s">
        <v>2635</v>
      </c>
      <c r="G281" s="739" t="s">
        <v>3048</v>
      </c>
      <c r="H281" s="739" t="s">
        <v>506</v>
      </c>
      <c r="I281" s="739" t="s">
        <v>3052</v>
      </c>
      <c r="J281" s="739" t="s">
        <v>3050</v>
      </c>
      <c r="K281" s="739" t="s">
        <v>3053</v>
      </c>
      <c r="L281" s="742">
        <v>74.58</v>
      </c>
      <c r="M281" s="742">
        <v>74.58</v>
      </c>
      <c r="N281" s="739">
        <v>1</v>
      </c>
      <c r="O281" s="743">
        <v>0.5</v>
      </c>
      <c r="P281" s="742"/>
      <c r="Q281" s="744">
        <v>0</v>
      </c>
      <c r="R281" s="739"/>
      <c r="S281" s="744">
        <v>0</v>
      </c>
      <c r="T281" s="743"/>
      <c r="U281" s="738">
        <v>0</v>
      </c>
    </row>
    <row r="282" spans="1:21" ht="14.4" customHeight="1" x14ac:dyDescent="0.3">
      <c r="A282" s="737">
        <v>30</v>
      </c>
      <c r="B282" s="739" t="s">
        <v>505</v>
      </c>
      <c r="C282" s="739" t="s">
        <v>2638</v>
      </c>
      <c r="D282" s="740" t="s">
        <v>3438</v>
      </c>
      <c r="E282" s="741" t="s">
        <v>2649</v>
      </c>
      <c r="F282" s="739" t="s">
        <v>2635</v>
      </c>
      <c r="G282" s="739" t="s">
        <v>2930</v>
      </c>
      <c r="H282" s="739" t="s">
        <v>506</v>
      </c>
      <c r="I282" s="739" t="s">
        <v>3054</v>
      </c>
      <c r="J282" s="739" t="s">
        <v>1133</v>
      </c>
      <c r="K282" s="739" t="s">
        <v>1178</v>
      </c>
      <c r="L282" s="742">
        <v>0</v>
      </c>
      <c r="M282" s="742">
        <v>0</v>
      </c>
      <c r="N282" s="739">
        <v>2</v>
      </c>
      <c r="O282" s="743">
        <v>1.5</v>
      </c>
      <c r="P282" s="742">
        <v>0</v>
      </c>
      <c r="Q282" s="744"/>
      <c r="R282" s="739">
        <v>1</v>
      </c>
      <c r="S282" s="744">
        <v>0.5</v>
      </c>
      <c r="T282" s="743">
        <v>1</v>
      </c>
      <c r="U282" s="738">
        <v>0.66666666666666663</v>
      </c>
    </row>
    <row r="283" spans="1:21" ht="14.4" customHeight="1" x14ac:dyDescent="0.3">
      <c r="A283" s="737">
        <v>30</v>
      </c>
      <c r="B283" s="739" t="s">
        <v>505</v>
      </c>
      <c r="C283" s="739" t="s">
        <v>2638</v>
      </c>
      <c r="D283" s="740" t="s">
        <v>3438</v>
      </c>
      <c r="E283" s="741" t="s">
        <v>2649</v>
      </c>
      <c r="F283" s="739" t="s">
        <v>2635</v>
      </c>
      <c r="G283" s="739" t="s">
        <v>2930</v>
      </c>
      <c r="H283" s="739" t="s">
        <v>506</v>
      </c>
      <c r="I283" s="739" t="s">
        <v>1113</v>
      </c>
      <c r="J283" s="739" t="s">
        <v>2931</v>
      </c>
      <c r="K283" s="739" t="s">
        <v>2932</v>
      </c>
      <c r="L283" s="742">
        <v>0</v>
      </c>
      <c r="M283" s="742">
        <v>0</v>
      </c>
      <c r="N283" s="739">
        <v>1</v>
      </c>
      <c r="O283" s="743">
        <v>0.5</v>
      </c>
      <c r="P283" s="742"/>
      <c r="Q283" s="744"/>
      <c r="R283" s="739"/>
      <c r="S283" s="744">
        <v>0</v>
      </c>
      <c r="T283" s="743"/>
      <c r="U283" s="738">
        <v>0</v>
      </c>
    </row>
    <row r="284" spans="1:21" ht="14.4" customHeight="1" x14ac:dyDescent="0.3">
      <c r="A284" s="737">
        <v>30</v>
      </c>
      <c r="B284" s="739" t="s">
        <v>505</v>
      </c>
      <c r="C284" s="739" t="s">
        <v>2638</v>
      </c>
      <c r="D284" s="740" t="s">
        <v>3438</v>
      </c>
      <c r="E284" s="741" t="s">
        <v>2649</v>
      </c>
      <c r="F284" s="739" t="s">
        <v>2635</v>
      </c>
      <c r="G284" s="739" t="s">
        <v>2822</v>
      </c>
      <c r="H284" s="739" t="s">
        <v>1720</v>
      </c>
      <c r="I284" s="739" t="s">
        <v>2823</v>
      </c>
      <c r="J284" s="739" t="s">
        <v>2824</v>
      </c>
      <c r="K284" s="739" t="s">
        <v>2825</v>
      </c>
      <c r="L284" s="742">
        <v>0</v>
      </c>
      <c r="M284" s="742">
        <v>0</v>
      </c>
      <c r="N284" s="739">
        <v>1</v>
      </c>
      <c r="O284" s="743">
        <v>0.5</v>
      </c>
      <c r="P284" s="742"/>
      <c r="Q284" s="744"/>
      <c r="R284" s="739"/>
      <c r="S284" s="744">
        <v>0</v>
      </c>
      <c r="T284" s="743"/>
      <c r="U284" s="738">
        <v>0</v>
      </c>
    </row>
    <row r="285" spans="1:21" ht="14.4" customHeight="1" x14ac:dyDescent="0.3">
      <c r="A285" s="737">
        <v>30</v>
      </c>
      <c r="B285" s="739" t="s">
        <v>505</v>
      </c>
      <c r="C285" s="739" t="s">
        <v>2638</v>
      </c>
      <c r="D285" s="740" t="s">
        <v>3438</v>
      </c>
      <c r="E285" s="741" t="s">
        <v>2649</v>
      </c>
      <c r="F285" s="739" t="s">
        <v>2635</v>
      </c>
      <c r="G285" s="739" t="s">
        <v>2933</v>
      </c>
      <c r="H285" s="739" t="s">
        <v>1720</v>
      </c>
      <c r="I285" s="739" t="s">
        <v>3055</v>
      </c>
      <c r="J285" s="739" t="s">
        <v>3056</v>
      </c>
      <c r="K285" s="739" t="s">
        <v>3057</v>
      </c>
      <c r="L285" s="742">
        <v>0</v>
      </c>
      <c r="M285" s="742">
        <v>0</v>
      </c>
      <c r="N285" s="739">
        <v>1</v>
      </c>
      <c r="O285" s="743">
        <v>0.5</v>
      </c>
      <c r="P285" s="742"/>
      <c r="Q285" s="744"/>
      <c r="R285" s="739"/>
      <c r="S285" s="744">
        <v>0</v>
      </c>
      <c r="T285" s="743"/>
      <c r="U285" s="738">
        <v>0</v>
      </c>
    </row>
    <row r="286" spans="1:21" ht="14.4" customHeight="1" x14ac:dyDescent="0.3">
      <c r="A286" s="737">
        <v>30</v>
      </c>
      <c r="B286" s="739" t="s">
        <v>505</v>
      </c>
      <c r="C286" s="739" t="s">
        <v>2638</v>
      </c>
      <c r="D286" s="740" t="s">
        <v>3438</v>
      </c>
      <c r="E286" s="741" t="s">
        <v>2649</v>
      </c>
      <c r="F286" s="739" t="s">
        <v>2635</v>
      </c>
      <c r="G286" s="739" t="s">
        <v>2827</v>
      </c>
      <c r="H286" s="739" t="s">
        <v>1720</v>
      </c>
      <c r="I286" s="739" t="s">
        <v>1820</v>
      </c>
      <c r="J286" s="739" t="s">
        <v>1821</v>
      </c>
      <c r="K286" s="739" t="s">
        <v>1822</v>
      </c>
      <c r="L286" s="742">
        <v>53.57</v>
      </c>
      <c r="M286" s="742">
        <v>107.14</v>
      </c>
      <c r="N286" s="739">
        <v>2</v>
      </c>
      <c r="O286" s="743">
        <v>1</v>
      </c>
      <c r="P286" s="742">
        <v>53.57</v>
      </c>
      <c r="Q286" s="744">
        <v>0.5</v>
      </c>
      <c r="R286" s="739">
        <v>1</v>
      </c>
      <c r="S286" s="744">
        <v>0.5</v>
      </c>
      <c r="T286" s="743">
        <v>0.5</v>
      </c>
      <c r="U286" s="738">
        <v>0.5</v>
      </c>
    </row>
    <row r="287" spans="1:21" ht="14.4" customHeight="1" x14ac:dyDescent="0.3">
      <c r="A287" s="737">
        <v>30</v>
      </c>
      <c r="B287" s="739" t="s">
        <v>505</v>
      </c>
      <c r="C287" s="739" t="s">
        <v>2638</v>
      </c>
      <c r="D287" s="740" t="s">
        <v>3438</v>
      </c>
      <c r="E287" s="741" t="s">
        <v>2649</v>
      </c>
      <c r="F287" s="739" t="s">
        <v>2635</v>
      </c>
      <c r="G287" s="739" t="s">
        <v>2827</v>
      </c>
      <c r="H287" s="739" t="s">
        <v>506</v>
      </c>
      <c r="I287" s="739" t="s">
        <v>3058</v>
      </c>
      <c r="J287" s="739" t="s">
        <v>3059</v>
      </c>
      <c r="K287" s="739" t="s">
        <v>3060</v>
      </c>
      <c r="L287" s="742">
        <v>0</v>
      </c>
      <c r="M287" s="742">
        <v>0</v>
      </c>
      <c r="N287" s="739">
        <v>1</v>
      </c>
      <c r="O287" s="743">
        <v>0.5</v>
      </c>
      <c r="P287" s="742"/>
      <c r="Q287" s="744"/>
      <c r="R287" s="739"/>
      <c r="S287" s="744">
        <v>0</v>
      </c>
      <c r="T287" s="743"/>
      <c r="U287" s="738">
        <v>0</v>
      </c>
    </row>
    <row r="288" spans="1:21" ht="14.4" customHeight="1" x14ac:dyDescent="0.3">
      <c r="A288" s="737">
        <v>30</v>
      </c>
      <c r="B288" s="739" t="s">
        <v>505</v>
      </c>
      <c r="C288" s="739" t="s">
        <v>2638</v>
      </c>
      <c r="D288" s="740" t="s">
        <v>3438</v>
      </c>
      <c r="E288" s="741" t="s">
        <v>2650</v>
      </c>
      <c r="F288" s="739" t="s">
        <v>2635</v>
      </c>
      <c r="G288" s="739" t="s">
        <v>3061</v>
      </c>
      <c r="H288" s="739" t="s">
        <v>506</v>
      </c>
      <c r="I288" s="739" t="s">
        <v>883</v>
      </c>
      <c r="J288" s="739" t="s">
        <v>3062</v>
      </c>
      <c r="K288" s="739" t="s">
        <v>3063</v>
      </c>
      <c r="L288" s="742">
        <v>35.11</v>
      </c>
      <c r="M288" s="742">
        <v>70.22</v>
      </c>
      <c r="N288" s="739">
        <v>2</v>
      </c>
      <c r="O288" s="743">
        <v>0.5</v>
      </c>
      <c r="P288" s="742"/>
      <c r="Q288" s="744">
        <v>0</v>
      </c>
      <c r="R288" s="739"/>
      <c r="S288" s="744">
        <v>0</v>
      </c>
      <c r="T288" s="743"/>
      <c r="U288" s="738">
        <v>0</v>
      </c>
    </row>
    <row r="289" spans="1:21" ht="14.4" customHeight="1" x14ac:dyDescent="0.3">
      <c r="A289" s="737">
        <v>30</v>
      </c>
      <c r="B289" s="739" t="s">
        <v>505</v>
      </c>
      <c r="C289" s="739" t="s">
        <v>2638</v>
      </c>
      <c r="D289" s="740" t="s">
        <v>3438</v>
      </c>
      <c r="E289" s="741" t="s">
        <v>2650</v>
      </c>
      <c r="F289" s="739" t="s">
        <v>2635</v>
      </c>
      <c r="G289" s="739" t="s">
        <v>2662</v>
      </c>
      <c r="H289" s="739" t="s">
        <v>506</v>
      </c>
      <c r="I289" s="739" t="s">
        <v>662</v>
      </c>
      <c r="J289" s="739" t="s">
        <v>2945</v>
      </c>
      <c r="K289" s="739" t="s">
        <v>2803</v>
      </c>
      <c r="L289" s="742">
        <v>36.270000000000003</v>
      </c>
      <c r="M289" s="742">
        <v>72.540000000000006</v>
      </c>
      <c r="N289" s="739">
        <v>2</v>
      </c>
      <c r="O289" s="743">
        <v>1</v>
      </c>
      <c r="P289" s="742"/>
      <c r="Q289" s="744">
        <v>0</v>
      </c>
      <c r="R289" s="739"/>
      <c r="S289" s="744">
        <v>0</v>
      </c>
      <c r="T289" s="743"/>
      <c r="U289" s="738">
        <v>0</v>
      </c>
    </row>
    <row r="290" spans="1:21" ht="14.4" customHeight="1" x14ac:dyDescent="0.3">
      <c r="A290" s="737">
        <v>30</v>
      </c>
      <c r="B290" s="739" t="s">
        <v>505</v>
      </c>
      <c r="C290" s="739" t="s">
        <v>2638</v>
      </c>
      <c r="D290" s="740" t="s">
        <v>3438</v>
      </c>
      <c r="E290" s="741" t="s">
        <v>2650</v>
      </c>
      <c r="F290" s="739" t="s">
        <v>2635</v>
      </c>
      <c r="G290" s="739" t="s">
        <v>2664</v>
      </c>
      <c r="H290" s="739" t="s">
        <v>506</v>
      </c>
      <c r="I290" s="739" t="s">
        <v>2839</v>
      </c>
      <c r="J290" s="739" t="s">
        <v>2666</v>
      </c>
      <c r="K290" s="739" t="s">
        <v>1734</v>
      </c>
      <c r="L290" s="742">
        <v>62.18</v>
      </c>
      <c r="M290" s="742">
        <v>62.18</v>
      </c>
      <c r="N290" s="739">
        <v>1</v>
      </c>
      <c r="O290" s="743">
        <v>0.5</v>
      </c>
      <c r="P290" s="742">
        <v>62.18</v>
      </c>
      <c r="Q290" s="744">
        <v>1</v>
      </c>
      <c r="R290" s="739">
        <v>1</v>
      </c>
      <c r="S290" s="744">
        <v>1</v>
      </c>
      <c r="T290" s="743">
        <v>0.5</v>
      </c>
      <c r="U290" s="738">
        <v>1</v>
      </c>
    </row>
    <row r="291" spans="1:21" ht="14.4" customHeight="1" x14ac:dyDescent="0.3">
      <c r="A291" s="737">
        <v>30</v>
      </c>
      <c r="B291" s="739" t="s">
        <v>505</v>
      </c>
      <c r="C291" s="739" t="s">
        <v>2638</v>
      </c>
      <c r="D291" s="740" t="s">
        <v>3438</v>
      </c>
      <c r="E291" s="741" t="s">
        <v>2650</v>
      </c>
      <c r="F291" s="739" t="s">
        <v>2635</v>
      </c>
      <c r="G291" s="739" t="s">
        <v>2671</v>
      </c>
      <c r="H291" s="739" t="s">
        <v>1720</v>
      </c>
      <c r="I291" s="739" t="s">
        <v>1193</v>
      </c>
      <c r="J291" s="739" t="s">
        <v>1949</v>
      </c>
      <c r="K291" s="739" t="s">
        <v>1950</v>
      </c>
      <c r="L291" s="742">
        <v>103.8</v>
      </c>
      <c r="M291" s="742">
        <v>103.8</v>
      </c>
      <c r="N291" s="739">
        <v>1</v>
      </c>
      <c r="O291" s="743">
        <v>0.5</v>
      </c>
      <c r="P291" s="742">
        <v>103.8</v>
      </c>
      <c r="Q291" s="744">
        <v>1</v>
      </c>
      <c r="R291" s="739">
        <v>1</v>
      </c>
      <c r="S291" s="744">
        <v>1</v>
      </c>
      <c r="T291" s="743">
        <v>0.5</v>
      </c>
      <c r="U291" s="738">
        <v>1</v>
      </c>
    </row>
    <row r="292" spans="1:21" ht="14.4" customHeight="1" x14ac:dyDescent="0.3">
      <c r="A292" s="737">
        <v>30</v>
      </c>
      <c r="B292" s="739" t="s">
        <v>505</v>
      </c>
      <c r="C292" s="739" t="s">
        <v>2638</v>
      </c>
      <c r="D292" s="740" t="s">
        <v>3438</v>
      </c>
      <c r="E292" s="741" t="s">
        <v>2650</v>
      </c>
      <c r="F292" s="739" t="s">
        <v>2635</v>
      </c>
      <c r="G292" s="739" t="s">
        <v>2674</v>
      </c>
      <c r="H292" s="739" t="s">
        <v>1720</v>
      </c>
      <c r="I292" s="739" t="s">
        <v>1772</v>
      </c>
      <c r="J292" s="739" t="s">
        <v>1773</v>
      </c>
      <c r="K292" s="739" t="s">
        <v>1304</v>
      </c>
      <c r="L292" s="742">
        <v>35.11</v>
      </c>
      <c r="M292" s="742">
        <v>35.11</v>
      </c>
      <c r="N292" s="739">
        <v>1</v>
      </c>
      <c r="O292" s="743">
        <v>0.5</v>
      </c>
      <c r="P292" s="742"/>
      <c r="Q292" s="744">
        <v>0</v>
      </c>
      <c r="R292" s="739"/>
      <c r="S292" s="744">
        <v>0</v>
      </c>
      <c r="T292" s="743"/>
      <c r="U292" s="738">
        <v>0</v>
      </c>
    </row>
    <row r="293" spans="1:21" ht="14.4" customHeight="1" x14ac:dyDescent="0.3">
      <c r="A293" s="737">
        <v>30</v>
      </c>
      <c r="B293" s="739" t="s">
        <v>505</v>
      </c>
      <c r="C293" s="739" t="s">
        <v>2638</v>
      </c>
      <c r="D293" s="740" t="s">
        <v>3438</v>
      </c>
      <c r="E293" s="741" t="s">
        <v>2650</v>
      </c>
      <c r="F293" s="739" t="s">
        <v>2635</v>
      </c>
      <c r="G293" s="739" t="s">
        <v>2841</v>
      </c>
      <c r="H293" s="739" t="s">
        <v>506</v>
      </c>
      <c r="I293" s="739" t="s">
        <v>907</v>
      </c>
      <c r="J293" s="739" t="s">
        <v>2842</v>
      </c>
      <c r="K293" s="739" t="s">
        <v>2843</v>
      </c>
      <c r="L293" s="742">
        <v>0</v>
      </c>
      <c r="M293" s="742">
        <v>0</v>
      </c>
      <c r="N293" s="739">
        <v>1</v>
      </c>
      <c r="O293" s="743">
        <v>0.5</v>
      </c>
      <c r="P293" s="742">
        <v>0</v>
      </c>
      <c r="Q293" s="744"/>
      <c r="R293" s="739">
        <v>1</v>
      </c>
      <c r="S293" s="744">
        <v>1</v>
      </c>
      <c r="T293" s="743">
        <v>0.5</v>
      </c>
      <c r="U293" s="738">
        <v>1</v>
      </c>
    </row>
    <row r="294" spans="1:21" ht="14.4" customHeight="1" x14ac:dyDescent="0.3">
      <c r="A294" s="737">
        <v>30</v>
      </c>
      <c r="B294" s="739" t="s">
        <v>505</v>
      </c>
      <c r="C294" s="739" t="s">
        <v>2638</v>
      </c>
      <c r="D294" s="740" t="s">
        <v>3438</v>
      </c>
      <c r="E294" s="741" t="s">
        <v>2650</v>
      </c>
      <c r="F294" s="739" t="s">
        <v>2635</v>
      </c>
      <c r="G294" s="739" t="s">
        <v>2675</v>
      </c>
      <c r="H294" s="739" t="s">
        <v>1720</v>
      </c>
      <c r="I294" s="739" t="s">
        <v>1728</v>
      </c>
      <c r="J294" s="739" t="s">
        <v>1729</v>
      </c>
      <c r="K294" s="739" t="s">
        <v>2623</v>
      </c>
      <c r="L294" s="742">
        <v>138.31</v>
      </c>
      <c r="M294" s="742">
        <v>138.31</v>
      </c>
      <c r="N294" s="739">
        <v>1</v>
      </c>
      <c r="O294" s="743">
        <v>0.5</v>
      </c>
      <c r="P294" s="742">
        <v>138.31</v>
      </c>
      <c r="Q294" s="744">
        <v>1</v>
      </c>
      <c r="R294" s="739">
        <v>1</v>
      </c>
      <c r="S294" s="744">
        <v>1</v>
      </c>
      <c r="T294" s="743">
        <v>0.5</v>
      </c>
      <c r="U294" s="738">
        <v>1</v>
      </c>
    </row>
    <row r="295" spans="1:21" ht="14.4" customHeight="1" x14ac:dyDescent="0.3">
      <c r="A295" s="737">
        <v>30</v>
      </c>
      <c r="B295" s="739" t="s">
        <v>505</v>
      </c>
      <c r="C295" s="739" t="s">
        <v>2638</v>
      </c>
      <c r="D295" s="740" t="s">
        <v>3438</v>
      </c>
      <c r="E295" s="741" t="s">
        <v>2650</v>
      </c>
      <c r="F295" s="739" t="s">
        <v>2635</v>
      </c>
      <c r="G295" s="739" t="s">
        <v>2676</v>
      </c>
      <c r="H295" s="739" t="s">
        <v>506</v>
      </c>
      <c r="I295" s="739" t="s">
        <v>3064</v>
      </c>
      <c r="J295" s="739" t="s">
        <v>3065</v>
      </c>
      <c r="K295" s="739" t="s">
        <v>2552</v>
      </c>
      <c r="L295" s="742">
        <v>78.33</v>
      </c>
      <c r="M295" s="742">
        <v>78.33</v>
      </c>
      <c r="N295" s="739">
        <v>1</v>
      </c>
      <c r="O295" s="743">
        <v>0.5</v>
      </c>
      <c r="P295" s="742"/>
      <c r="Q295" s="744">
        <v>0</v>
      </c>
      <c r="R295" s="739"/>
      <c r="S295" s="744">
        <v>0</v>
      </c>
      <c r="T295" s="743"/>
      <c r="U295" s="738">
        <v>0</v>
      </c>
    </row>
    <row r="296" spans="1:21" ht="14.4" customHeight="1" x14ac:dyDescent="0.3">
      <c r="A296" s="737">
        <v>30</v>
      </c>
      <c r="B296" s="739" t="s">
        <v>505</v>
      </c>
      <c r="C296" s="739" t="s">
        <v>2638</v>
      </c>
      <c r="D296" s="740" t="s">
        <v>3438</v>
      </c>
      <c r="E296" s="741" t="s">
        <v>2650</v>
      </c>
      <c r="F296" s="739" t="s">
        <v>2635</v>
      </c>
      <c r="G296" s="739" t="s">
        <v>2677</v>
      </c>
      <c r="H296" s="739" t="s">
        <v>506</v>
      </c>
      <c r="I296" s="739" t="s">
        <v>712</v>
      </c>
      <c r="J296" s="739" t="s">
        <v>713</v>
      </c>
      <c r="K296" s="739" t="s">
        <v>2678</v>
      </c>
      <c r="L296" s="742">
        <v>91.11</v>
      </c>
      <c r="M296" s="742">
        <v>364.44</v>
      </c>
      <c r="N296" s="739">
        <v>4</v>
      </c>
      <c r="O296" s="743">
        <v>1.5</v>
      </c>
      <c r="P296" s="742">
        <v>273.33</v>
      </c>
      <c r="Q296" s="744">
        <v>0.75</v>
      </c>
      <c r="R296" s="739">
        <v>3</v>
      </c>
      <c r="S296" s="744">
        <v>0.75</v>
      </c>
      <c r="T296" s="743">
        <v>1</v>
      </c>
      <c r="U296" s="738">
        <v>0.66666666666666663</v>
      </c>
    </row>
    <row r="297" spans="1:21" ht="14.4" customHeight="1" x14ac:dyDescent="0.3">
      <c r="A297" s="737">
        <v>30</v>
      </c>
      <c r="B297" s="739" t="s">
        <v>505</v>
      </c>
      <c r="C297" s="739" t="s">
        <v>2638</v>
      </c>
      <c r="D297" s="740" t="s">
        <v>3438</v>
      </c>
      <c r="E297" s="741" t="s">
        <v>2650</v>
      </c>
      <c r="F297" s="739" t="s">
        <v>2635</v>
      </c>
      <c r="G297" s="739" t="s">
        <v>2677</v>
      </c>
      <c r="H297" s="739" t="s">
        <v>506</v>
      </c>
      <c r="I297" s="739" t="s">
        <v>3066</v>
      </c>
      <c r="J297" s="739" t="s">
        <v>713</v>
      </c>
      <c r="K297" s="739" t="s">
        <v>2678</v>
      </c>
      <c r="L297" s="742">
        <v>91.11</v>
      </c>
      <c r="M297" s="742">
        <v>182.22</v>
      </c>
      <c r="N297" s="739">
        <v>2</v>
      </c>
      <c r="O297" s="743">
        <v>0.5</v>
      </c>
      <c r="P297" s="742"/>
      <c r="Q297" s="744">
        <v>0</v>
      </c>
      <c r="R297" s="739"/>
      <c r="S297" s="744">
        <v>0</v>
      </c>
      <c r="T297" s="743"/>
      <c r="U297" s="738">
        <v>0</v>
      </c>
    </row>
    <row r="298" spans="1:21" ht="14.4" customHeight="1" x14ac:dyDescent="0.3">
      <c r="A298" s="737">
        <v>30</v>
      </c>
      <c r="B298" s="739" t="s">
        <v>505</v>
      </c>
      <c r="C298" s="739" t="s">
        <v>2638</v>
      </c>
      <c r="D298" s="740" t="s">
        <v>3438</v>
      </c>
      <c r="E298" s="741" t="s">
        <v>2650</v>
      </c>
      <c r="F298" s="739" t="s">
        <v>2635</v>
      </c>
      <c r="G298" s="739" t="s">
        <v>2655</v>
      </c>
      <c r="H298" s="739" t="s">
        <v>506</v>
      </c>
      <c r="I298" s="739" t="s">
        <v>966</v>
      </c>
      <c r="J298" s="739" t="s">
        <v>2657</v>
      </c>
      <c r="K298" s="739" t="s">
        <v>2699</v>
      </c>
      <c r="L298" s="742">
        <v>63.7</v>
      </c>
      <c r="M298" s="742">
        <v>191.10000000000002</v>
      </c>
      <c r="N298" s="739">
        <v>3</v>
      </c>
      <c r="O298" s="743">
        <v>1.5</v>
      </c>
      <c r="P298" s="742">
        <v>63.7</v>
      </c>
      <c r="Q298" s="744">
        <v>0.33333333333333331</v>
      </c>
      <c r="R298" s="739">
        <v>1</v>
      </c>
      <c r="S298" s="744">
        <v>0.33333333333333331</v>
      </c>
      <c r="T298" s="743">
        <v>0.5</v>
      </c>
      <c r="U298" s="738">
        <v>0.33333333333333331</v>
      </c>
    </row>
    <row r="299" spans="1:21" ht="14.4" customHeight="1" x14ac:dyDescent="0.3">
      <c r="A299" s="737">
        <v>30</v>
      </c>
      <c r="B299" s="739" t="s">
        <v>505</v>
      </c>
      <c r="C299" s="739" t="s">
        <v>2638</v>
      </c>
      <c r="D299" s="740" t="s">
        <v>3438</v>
      </c>
      <c r="E299" s="741" t="s">
        <v>2650</v>
      </c>
      <c r="F299" s="739" t="s">
        <v>2635</v>
      </c>
      <c r="G299" s="739" t="s">
        <v>3067</v>
      </c>
      <c r="H299" s="739" t="s">
        <v>506</v>
      </c>
      <c r="I299" s="739" t="s">
        <v>864</v>
      </c>
      <c r="J299" s="739" t="s">
        <v>865</v>
      </c>
      <c r="K299" s="739" t="s">
        <v>3068</v>
      </c>
      <c r="L299" s="742">
        <v>107.27</v>
      </c>
      <c r="M299" s="742">
        <v>214.54</v>
      </c>
      <c r="N299" s="739">
        <v>2</v>
      </c>
      <c r="O299" s="743">
        <v>0.5</v>
      </c>
      <c r="P299" s="742">
        <v>214.54</v>
      </c>
      <c r="Q299" s="744">
        <v>1</v>
      </c>
      <c r="R299" s="739">
        <v>2</v>
      </c>
      <c r="S299" s="744">
        <v>1</v>
      </c>
      <c r="T299" s="743">
        <v>0.5</v>
      </c>
      <c r="U299" s="738">
        <v>1</v>
      </c>
    </row>
    <row r="300" spans="1:21" ht="14.4" customHeight="1" x14ac:dyDescent="0.3">
      <c r="A300" s="737">
        <v>30</v>
      </c>
      <c r="B300" s="739" t="s">
        <v>505</v>
      </c>
      <c r="C300" s="739" t="s">
        <v>2638</v>
      </c>
      <c r="D300" s="740" t="s">
        <v>3438</v>
      </c>
      <c r="E300" s="741" t="s">
        <v>2650</v>
      </c>
      <c r="F300" s="739" t="s">
        <v>2635</v>
      </c>
      <c r="G300" s="739" t="s">
        <v>2703</v>
      </c>
      <c r="H300" s="739" t="s">
        <v>506</v>
      </c>
      <c r="I300" s="739" t="s">
        <v>1014</v>
      </c>
      <c r="J300" s="739" t="s">
        <v>1015</v>
      </c>
      <c r="K300" s="739" t="s">
        <v>1016</v>
      </c>
      <c r="L300" s="742">
        <v>33</v>
      </c>
      <c r="M300" s="742">
        <v>33</v>
      </c>
      <c r="N300" s="739">
        <v>1</v>
      </c>
      <c r="O300" s="743">
        <v>0.5</v>
      </c>
      <c r="P300" s="742">
        <v>33</v>
      </c>
      <c r="Q300" s="744">
        <v>1</v>
      </c>
      <c r="R300" s="739">
        <v>1</v>
      </c>
      <c r="S300" s="744">
        <v>1</v>
      </c>
      <c r="T300" s="743">
        <v>0.5</v>
      </c>
      <c r="U300" s="738">
        <v>1</v>
      </c>
    </row>
    <row r="301" spans="1:21" ht="14.4" customHeight="1" x14ac:dyDescent="0.3">
      <c r="A301" s="737">
        <v>30</v>
      </c>
      <c r="B301" s="739" t="s">
        <v>505</v>
      </c>
      <c r="C301" s="739" t="s">
        <v>2638</v>
      </c>
      <c r="D301" s="740" t="s">
        <v>3438</v>
      </c>
      <c r="E301" s="741" t="s">
        <v>2650</v>
      </c>
      <c r="F301" s="739" t="s">
        <v>2635</v>
      </c>
      <c r="G301" s="739" t="s">
        <v>2868</v>
      </c>
      <c r="H301" s="739" t="s">
        <v>506</v>
      </c>
      <c r="I301" s="739" t="s">
        <v>2869</v>
      </c>
      <c r="J301" s="739" t="s">
        <v>2870</v>
      </c>
      <c r="K301" s="739" t="s">
        <v>2871</v>
      </c>
      <c r="L301" s="742">
        <v>31.09</v>
      </c>
      <c r="M301" s="742">
        <v>31.09</v>
      </c>
      <c r="N301" s="739">
        <v>1</v>
      </c>
      <c r="O301" s="743">
        <v>0.5</v>
      </c>
      <c r="P301" s="742"/>
      <c r="Q301" s="744">
        <v>0</v>
      </c>
      <c r="R301" s="739"/>
      <c r="S301" s="744">
        <v>0</v>
      </c>
      <c r="T301" s="743"/>
      <c r="U301" s="738">
        <v>0</v>
      </c>
    </row>
    <row r="302" spans="1:21" ht="14.4" customHeight="1" x14ac:dyDescent="0.3">
      <c r="A302" s="737">
        <v>30</v>
      </c>
      <c r="B302" s="739" t="s">
        <v>505</v>
      </c>
      <c r="C302" s="739" t="s">
        <v>2638</v>
      </c>
      <c r="D302" s="740" t="s">
        <v>3438</v>
      </c>
      <c r="E302" s="741" t="s">
        <v>2650</v>
      </c>
      <c r="F302" s="739" t="s">
        <v>2635</v>
      </c>
      <c r="G302" s="739" t="s">
        <v>2719</v>
      </c>
      <c r="H302" s="739" t="s">
        <v>506</v>
      </c>
      <c r="I302" s="739" t="s">
        <v>720</v>
      </c>
      <c r="J302" s="739" t="s">
        <v>2720</v>
      </c>
      <c r="K302" s="739" t="s">
        <v>2721</v>
      </c>
      <c r="L302" s="742">
        <v>23.61</v>
      </c>
      <c r="M302" s="742">
        <v>23.61</v>
      </c>
      <c r="N302" s="739">
        <v>1</v>
      </c>
      <c r="O302" s="743">
        <v>0.5</v>
      </c>
      <c r="P302" s="742">
        <v>23.61</v>
      </c>
      <c r="Q302" s="744">
        <v>1</v>
      </c>
      <c r="R302" s="739">
        <v>1</v>
      </c>
      <c r="S302" s="744">
        <v>1</v>
      </c>
      <c r="T302" s="743">
        <v>0.5</v>
      </c>
      <c r="U302" s="738">
        <v>1</v>
      </c>
    </row>
    <row r="303" spans="1:21" ht="14.4" customHeight="1" x14ac:dyDescent="0.3">
      <c r="A303" s="737">
        <v>30</v>
      </c>
      <c r="B303" s="739" t="s">
        <v>505</v>
      </c>
      <c r="C303" s="739" t="s">
        <v>2638</v>
      </c>
      <c r="D303" s="740" t="s">
        <v>3438</v>
      </c>
      <c r="E303" s="741" t="s">
        <v>2650</v>
      </c>
      <c r="F303" s="739" t="s">
        <v>2635</v>
      </c>
      <c r="G303" s="739" t="s">
        <v>2725</v>
      </c>
      <c r="H303" s="739" t="s">
        <v>506</v>
      </c>
      <c r="I303" s="739" t="s">
        <v>2875</v>
      </c>
      <c r="J303" s="739" t="s">
        <v>1031</v>
      </c>
      <c r="K303" s="739" t="s">
        <v>2864</v>
      </c>
      <c r="L303" s="742">
        <v>26.37</v>
      </c>
      <c r="M303" s="742">
        <v>26.37</v>
      </c>
      <c r="N303" s="739">
        <v>1</v>
      </c>
      <c r="O303" s="743">
        <v>0.5</v>
      </c>
      <c r="P303" s="742"/>
      <c r="Q303" s="744">
        <v>0</v>
      </c>
      <c r="R303" s="739"/>
      <c r="S303" s="744">
        <v>0</v>
      </c>
      <c r="T303" s="743"/>
      <c r="U303" s="738">
        <v>0</v>
      </c>
    </row>
    <row r="304" spans="1:21" ht="14.4" customHeight="1" x14ac:dyDescent="0.3">
      <c r="A304" s="737">
        <v>30</v>
      </c>
      <c r="B304" s="739" t="s">
        <v>505</v>
      </c>
      <c r="C304" s="739" t="s">
        <v>2638</v>
      </c>
      <c r="D304" s="740" t="s">
        <v>3438</v>
      </c>
      <c r="E304" s="741" t="s">
        <v>2650</v>
      </c>
      <c r="F304" s="739" t="s">
        <v>2635</v>
      </c>
      <c r="G304" s="739" t="s">
        <v>2725</v>
      </c>
      <c r="H304" s="739" t="s">
        <v>506</v>
      </c>
      <c r="I304" s="739" t="s">
        <v>1128</v>
      </c>
      <c r="J304" s="739" t="s">
        <v>857</v>
      </c>
      <c r="K304" s="739" t="s">
        <v>1129</v>
      </c>
      <c r="L304" s="742">
        <v>0</v>
      </c>
      <c r="M304" s="742">
        <v>0</v>
      </c>
      <c r="N304" s="739">
        <v>1</v>
      </c>
      <c r="O304" s="743">
        <v>0.5</v>
      </c>
      <c r="P304" s="742"/>
      <c r="Q304" s="744"/>
      <c r="R304" s="739"/>
      <c r="S304" s="744">
        <v>0</v>
      </c>
      <c r="T304" s="743"/>
      <c r="U304" s="738">
        <v>0</v>
      </c>
    </row>
    <row r="305" spans="1:21" ht="14.4" customHeight="1" x14ac:dyDescent="0.3">
      <c r="A305" s="737">
        <v>30</v>
      </c>
      <c r="B305" s="739" t="s">
        <v>505</v>
      </c>
      <c r="C305" s="739" t="s">
        <v>2638</v>
      </c>
      <c r="D305" s="740" t="s">
        <v>3438</v>
      </c>
      <c r="E305" s="741" t="s">
        <v>2650</v>
      </c>
      <c r="F305" s="739" t="s">
        <v>2635</v>
      </c>
      <c r="G305" s="739" t="s">
        <v>2725</v>
      </c>
      <c r="H305" s="739" t="s">
        <v>506</v>
      </c>
      <c r="I305" s="739" t="s">
        <v>2876</v>
      </c>
      <c r="J305" s="739" t="s">
        <v>1031</v>
      </c>
      <c r="K305" s="739" t="s">
        <v>2877</v>
      </c>
      <c r="L305" s="742">
        <v>10.55</v>
      </c>
      <c r="M305" s="742">
        <v>10.55</v>
      </c>
      <c r="N305" s="739">
        <v>1</v>
      </c>
      <c r="O305" s="743">
        <v>0.5</v>
      </c>
      <c r="P305" s="742"/>
      <c r="Q305" s="744">
        <v>0</v>
      </c>
      <c r="R305" s="739"/>
      <c r="S305" s="744">
        <v>0</v>
      </c>
      <c r="T305" s="743"/>
      <c r="U305" s="738">
        <v>0</v>
      </c>
    </row>
    <row r="306" spans="1:21" ht="14.4" customHeight="1" x14ac:dyDescent="0.3">
      <c r="A306" s="737">
        <v>30</v>
      </c>
      <c r="B306" s="739" t="s">
        <v>505</v>
      </c>
      <c r="C306" s="739" t="s">
        <v>2638</v>
      </c>
      <c r="D306" s="740" t="s">
        <v>3438</v>
      </c>
      <c r="E306" s="741" t="s">
        <v>2650</v>
      </c>
      <c r="F306" s="739" t="s">
        <v>2635</v>
      </c>
      <c r="G306" s="739" t="s">
        <v>2730</v>
      </c>
      <c r="H306" s="739" t="s">
        <v>506</v>
      </c>
      <c r="I306" s="739" t="s">
        <v>871</v>
      </c>
      <c r="J306" s="739" t="s">
        <v>2731</v>
      </c>
      <c r="K306" s="739" t="s">
        <v>2732</v>
      </c>
      <c r="L306" s="742">
        <v>88.76</v>
      </c>
      <c r="M306" s="742">
        <v>88.76</v>
      </c>
      <c r="N306" s="739">
        <v>1</v>
      </c>
      <c r="O306" s="743">
        <v>0.5</v>
      </c>
      <c r="P306" s="742"/>
      <c r="Q306" s="744">
        <v>0</v>
      </c>
      <c r="R306" s="739"/>
      <c r="S306" s="744">
        <v>0</v>
      </c>
      <c r="T306" s="743"/>
      <c r="U306" s="738">
        <v>0</v>
      </c>
    </row>
    <row r="307" spans="1:21" ht="14.4" customHeight="1" x14ac:dyDescent="0.3">
      <c r="A307" s="737">
        <v>30</v>
      </c>
      <c r="B307" s="739" t="s">
        <v>505</v>
      </c>
      <c r="C307" s="739" t="s">
        <v>2638</v>
      </c>
      <c r="D307" s="740" t="s">
        <v>3438</v>
      </c>
      <c r="E307" s="741" t="s">
        <v>2650</v>
      </c>
      <c r="F307" s="739" t="s">
        <v>2635</v>
      </c>
      <c r="G307" s="739" t="s">
        <v>3069</v>
      </c>
      <c r="H307" s="739" t="s">
        <v>506</v>
      </c>
      <c r="I307" s="739" t="s">
        <v>1692</v>
      </c>
      <c r="J307" s="739" t="s">
        <v>709</v>
      </c>
      <c r="K307" s="739" t="s">
        <v>1680</v>
      </c>
      <c r="L307" s="742">
        <v>0</v>
      </c>
      <c r="M307" s="742">
        <v>0</v>
      </c>
      <c r="N307" s="739">
        <v>1</v>
      </c>
      <c r="O307" s="743">
        <v>0.5</v>
      </c>
      <c r="P307" s="742"/>
      <c r="Q307" s="744"/>
      <c r="R307" s="739"/>
      <c r="S307" s="744">
        <v>0</v>
      </c>
      <c r="T307" s="743"/>
      <c r="U307" s="738">
        <v>0</v>
      </c>
    </row>
    <row r="308" spans="1:21" ht="14.4" customHeight="1" x14ac:dyDescent="0.3">
      <c r="A308" s="737">
        <v>30</v>
      </c>
      <c r="B308" s="739" t="s">
        <v>505</v>
      </c>
      <c r="C308" s="739" t="s">
        <v>2638</v>
      </c>
      <c r="D308" s="740" t="s">
        <v>3438</v>
      </c>
      <c r="E308" s="741" t="s">
        <v>2650</v>
      </c>
      <c r="F308" s="739" t="s">
        <v>2635</v>
      </c>
      <c r="G308" s="739" t="s">
        <v>2734</v>
      </c>
      <c r="H308" s="739" t="s">
        <v>506</v>
      </c>
      <c r="I308" s="739" t="s">
        <v>3070</v>
      </c>
      <c r="J308" s="739" t="s">
        <v>3071</v>
      </c>
      <c r="K308" s="739" t="s">
        <v>3072</v>
      </c>
      <c r="L308" s="742">
        <v>0</v>
      </c>
      <c r="M308" s="742">
        <v>0</v>
      </c>
      <c r="N308" s="739">
        <v>3</v>
      </c>
      <c r="O308" s="743">
        <v>0.5</v>
      </c>
      <c r="P308" s="742"/>
      <c r="Q308" s="744"/>
      <c r="R308" s="739"/>
      <c r="S308" s="744">
        <v>0</v>
      </c>
      <c r="T308" s="743"/>
      <c r="U308" s="738">
        <v>0</v>
      </c>
    </row>
    <row r="309" spans="1:21" ht="14.4" customHeight="1" x14ac:dyDescent="0.3">
      <c r="A309" s="737">
        <v>30</v>
      </c>
      <c r="B309" s="739" t="s">
        <v>505</v>
      </c>
      <c r="C309" s="739" t="s">
        <v>2638</v>
      </c>
      <c r="D309" s="740" t="s">
        <v>3438</v>
      </c>
      <c r="E309" s="741" t="s">
        <v>2650</v>
      </c>
      <c r="F309" s="739" t="s">
        <v>2635</v>
      </c>
      <c r="G309" s="739" t="s">
        <v>2738</v>
      </c>
      <c r="H309" s="739" t="s">
        <v>506</v>
      </c>
      <c r="I309" s="739" t="s">
        <v>2739</v>
      </c>
      <c r="J309" s="739" t="s">
        <v>1331</v>
      </c>
      <c r="K309" s="739" t="s">
        <v>2740</v>
      </c>
      <c r="L309" s="742">
        <v>0</v>
      </c>
      <c r="M309" s="742">
        <v>0</v>
      </c>
      <c r="N309" s="739">
        <v>2</v>
      </c>
      <c r="O309" s="743">
        <v>0.5</v>
      </c>
      <c r="P309" s="742"/>
      <c r="Q309" s="744"/>
      <c r="R309" s="739"/>
      <c r="S309" s="744">
        <v>0</v>
      </c>
      <c r="T309" s="743"/>
      <c r="U309" s="738">
        <v>0</v>
      </c>
    </row>
    <row r="310" spans="1:21" ht="14.4" customHeight="1" x14ac:dyDescent="0.3">
      <c r="A310" s="737">
        <v>30</v>
      </c>
      <c r="B310" s="739" t="s">
        <v>505</v>
      </c>
      <c r="C310" s="739" t="s">
        <v>2638</v>
      </c>
      <c r="D310" s="740" t="s">
        <v>3438</v>
      </c>
      <c r="E310" s="741" t="s">
        <v>2650</v>
      </c>
      <c r="F310" s="739" t="s">
        <v>2635</v>
      </c>
      <c r="G310" s="739" t="s">
        <v>2741</v>
      </c>
      <c r="H310" s="739" t="s">
        <v>1720</v>
      </c>
      <c r="I310" s="739" t="s">
        <v>2980</v>
      </c>
      <c r="J310" s="739" t="s">
        <v>2981</v>
      </c>
      <c r="K310" s="739" t="s">
        <v>2982</v>
      </c>
      <c r="L310" s="742">
        <v>79.03</v>
      </c>
      <c r="M310" s="742">
        <v>79.03</v>
      </c>
      <c r="N310" s="739">
        <v>1</v>
      </c>
      <c r="O310" s="743">
        <v>0.5</v>
      </c>
      <c r="P310" s="742">
        <v>79.03</v>
      </c>
      <c r="Q310" s="744">
        <v>1</v>
      </c>
      <c r="R310" s="739">
        <v>1</v>
      </c>
      <c r="S310" s="744">
        <v>1</v>
      </c>
      <c r="T310" s="743">
        <v>0.5</v>
      </c>
      <c r="U310" s="738">
        <v>1</v>
      </c>
    </row>
    <row r="311" spans="1:21" ht="14.4" customHeight="1" x14ac:dyDescent="0.3">
      <c r="A311" s="737">
        <v>30</v>
      </c>
      <c r="B311" s="739" t="s">
        <v>505</v>
      </c>
      <c r="C311" s="739" t="s">
        <v>2638</v>
      </c>
      <c r="D311" s="740" t="s">
        <v>3438</v>
      </c>
      <c r="E311" s="741" t="s">
        <v>2650</v>
      </c>
      <c r="F311" s="739" t="s">
        <v>2635</v>
      </c>
      <c r="G311" s="739" t="s">
        <v>2741</v>
      </c>
      <c r="H311" s="739" t="s">
        <v>1720</v>
      </c>
      <c r="I311" s="739" t="s">
        <v>1926</v>
      </c>
      <c r="J311" s="739" t="s">
        <v>2538</v>
      </c>
      <c r="K311" s="739" t="s">
        <v>2539</v>
      </c>
      <c r="L311" s="742">
        <v>46.07</v>
      </c>
      <c r="M311" s="742">
        <v>46.07</v>
      </c>
      <c r="N311" s="739">
        <v>1</v>
      </c>
      <c r="O311" s="743">
        <v>0.5</v>
      </c>
      <c r="P311" s="742">
        <v>46.07</v>
      </c>
      <c r="Q311" s="744">
        <v>1</v>
      </c>
      <c r="R311" s="739">
        <v>1</v>
      </c>
      <c r="S311" s="744">
        <v>1</v>
      </c>
      <c r="T311" s="743">
        <v>0.5</v>
      </c>
      <c r="U311" s="738">
        <v>1</v>
      </c>
    </row>
    <row r="312" spans="1:21" ht="14.4" customHeight="1" x14ac:dyDescent="0.3">
      <c r="A312" s="737">
        <v>30</v>
      </c>
      <c r="B312" s="739" t="s">
        <v>505</v>
      </c>
      <c r="C312" s="739" t="s">
        <v>2638</v>
      </c>
      <c r="D312" s="740" t="s">
        <v>3438</v>
      </c>
      <c r="E312" s="741" t="s">
        <v>2650</v>
      </c>
      <c r="F312" s="739" t="s">
        <v>2635</v>
      </c>
      <c r="G312" s="739" t="s">
        <v>2741</v>
      </c>
      <c r="H312" s="739" t="s">
        <v>1720</v>
      </c>
      <c r="I312" s="739" t="s">
        <v>2050</v>
      </c>
      <c r="J312" s="739" t="s">
        <v>2051</v>
      </c>
      <c r="K312" s="739" t="s">
        <v>2052</v>
      </c>
      <c r="L312" s="742">
        <v>46.07</v>
      </c>
      <c r="M312" s="742">
        <v>46.07</v>
      </c>
      <c r="N312" s="739">
        <v>1</v>
      </c>
      <c r="O312" s="743">
        <v>0.5</v>
      </c>
      <c r="P312" s="742">
        <v>46.07</v>
      </c>
      <c r="Q312" s="744">
        <v>1</v>
      </c>
      <c r="R312" s="739">
        <v>1</v>
      </c>
      <c r="S312" s="744">
        <v>1</v>
      </c>
      <c r="T312" s="743">
        <v>0.5</v>
      </c>
      <c r="U312" s="738">
        <v>1</v>
      </c>
    </row>
    <row r="313" spans="1:21" ht="14.4" customHeight="1" x14ac:dyDescent="0.3">
      <c r="A313" s="737">
        <v>30</v>
      </c>
      <c r="B313" s="739" t="s">
        <v>505</v>
      </c>
      <c r="C313" s="739" t="s">
        <v>2638</v>
      </c>
      <c r="D313" s="740" t="s">
        <v>3438</v>
      </c>
      <c r="E313" s="741" t="s">
        <v>2650</v>
      </c>
      <c r="F313" s="739" t="s">
        <v>2635</v>
      </c>
      <c r="G313" s="739" t="s">
        <v>2744</v>
      </c>
      <c r="H313" s="739" t="s">
        <v>1720</v>
      </c>
      <c r="I313" s="739" t="s">
        <v>2745</v>
      </c>
      <c r="J313" s="739" t="s">
        <v>2746</v>
      </c>
      <c r="K313" s="739" t="s">
        <v>2747</v>
      </c>
      <c r="L313" s="742">
        <v>54.98</v>
      </c>
      <c r="M313" s="742">
        <v>54.98</v>
      </c>
      <c r="N313" s="739">
        <v>1</v>
      </c>
      <c r="O313" s="743">
        <v>0.5</v>
      </c>
      <c r="P313" s="742">
        <v>54.98</v>
      </c>
      <c r="Q313" s="744">
        <v>1</v>
      </c>
      <c r="R313" s="739">
        <v>1</v>
      </c>
      <c r="S313" s="744">
        <v>1</v>
      </c>
      <c r="T313" s="743">
        <v>0.5</v>
      </c>
      <c r="U313" s="738">
        <v>1</v>
      </c>
    </row>
    <row r="314" spans="1:21" ht="14.4" customHeight="1" x14ac:dyDescent="0.3">
      <c r="A314" s="737">
        <v>30</v>
      </c>
      <c r="B314" s="739" t="s">
        <v>505</v>
      </c>
      <c r="C314" s="739" t="s">
        <v>2638</v>
      </c>
      <c r="D314" s="740" t="s">
        <v>3438</v>
      </c>
      <c r="E314" s="741" t="s">
        <v>2650</v>
      </c>
      <c r="F314" s="739" t="s">
        <v>2635</v>
      </c>
      <c r="G314" s="739" t="s">
        <v>2748</v>
      </c>
      <c r="H314" s="739" t="s">
        <v>1720</v>
      </c>
      <c r="I314" s="739" t="s">
        <v>2749</v>
      </c>
      <c r="J314" s="739" t="s">
        <v>2750</v>
      </c>
      <c r="K314" s="739" t="s">
        <v>1178</v>
      </c>
      <c r="L314" s="742">
        <v>48.56</v>
      </c>
      <c r="M314" s="742">
        <v>97.12</v>
      </c>
      <c r="N314" s="739">
        <v>2</v>
      </c>
      <c r="O314" s="743">
        <v>1</v>
      </c>
      <c r="P314" s="742">
        <v>48.56</v>
      </c>
      <c r="Q314" s="744">
        <v>0.5</v>
      </c>
      <c r="R314" s="739">
        <v>1</v>
      </c>
      <c r="S314" s="744">
        <v>0.5</v>
      </c>
      <c r="T314" s="743">
        <v>0.5</v>
      </c>
      <c r="U314" s="738">
        <v>0.5</v>
      </c>
    </row>
    <row r="315" spans="1:21" ht="14.4" customHeight="1" x14ac:dyDescent="0.3">
      <c r="A315" s="737">
        <v>30</v>
      </c>
      <c r="B315" s="739" t="s">
        <v>505</v>
      </c>
      <c r="C315" s="739" t="s">
        <v>2638</v>
      </c>
      <c r="D315" s="740" t="s">
        <v>3438</v>
      </c>
      <c r="E315" s="741" t="s">
        <v>2650</v>
      </c>
      <c r="F315" s="739" t="s">
        <v>2635</v>
      </c>
      <c r="G315" s="739" t="s">
        <v>2763</v>
      </c>
      <c r="H315" s="739" t="s">
        <v>506</v>
      </c>
      <c r="I315" s="739" t="s">
        <v>2889</v>
      </c>
      <c r="J315" s="739" t="s">
        <v>1710</v>
      </c>
      <c r="K315" s="739" t="s">
        <v>1711</v>
      </c>
      <c r="L315" s="742">
        <v>27.5</v>
      </c>
      <c r="M315" s="742">
        <v>27.5</v>
      </c>
      <c r="N315" s="739">
        <v>1</v>
      </c>
      <c r="O315" s="743">
        <v>0.5</v>
      </c>
      <c r="P315" s="742">
        <v>27.5</v>
      </c>
      <c r="Q315" s="744">
        <v>1</v>
      </c>
      <c r="R315" s="739">
        <v>1</v>
      </c>
      <c r="S315" s="744">
        <v>1</v>
      </c>
      <c r="T315" s="743">
        <v>0.5</v>
      </c>
      <c r="U315" s="738">
        <v>1</v>
      </c>
    </row>
    <row r="316" spans="1:21" ht="14.4" customHeight="1" x14ac:dyDescent="0.3">
      <c r="A316" s="737">
        <v>30</v>
      </c>
      <c r="B316" s="739" t="s">
        <v>505</v>
      </c>
      <c r="C316" s="739" t="s">
        <v>2638</v>
      </c>
      <c r="D316" s="740" t="s">
        <v>3438</v>
      </c>
      <c r="E316" s="741" t="s">
        <v>2650</v>
      </c>
      <c r="F316" s="739" t="s">
        <v>2635</v>
      </c>
      <c r="G316" s="739" t="s">
        <v>2890</v>
      </c>
      <c r="H316" s="739" t="s">
        <v>1720</v>
      </c>
      <c r="I316" s="739" t="s">
        <v>1904</v>
      </c>
      <c r="J316" s="739" t="s">
        <v>2501</v>
      </c>
      <c r="K316" s="739" t="s">
        <v>2502</v>
      </c>
      <c r="L316" s="742">
        <v>105.46</v>
      </c>
      <c r="M316" s="742">
        <v>105.46</v>
      </c>
      <c r="N316" s="739">
        <v>1</v>
      </c>
      <c r="O316" s="743">
        <v>0.5</v>
      </c>
      <c r="P316" s="742">
        <v>105.46</v>
      </c>
      <c r="Q316" s="744">
        <v>1</v>
      </c>
      <c r="R316" s="739">
        <v>1</v>
      </c>
      <c r="S316" s="744">
        <v>1</v>
      </c>
      <c r="T316" s="743">
        <v>0.5</v>
      </c>
      <c r="U316" s="738">
        <v>1</v>
      </c>
    </row>
    <row r="317" spans="1:21" ht="14.4" customHeight="1" x14ac:dyDescent="0.3">
      <c r="A317" s="737">
        <v>30</v>
      </c>
      <c r="B317" s="739" t="s">
        <v>505</v>
      </c>
      <c r="C317" s="739" t="s">
        <v>2638</v>
      </c>
      <c r="D317" s="740" t="s">
        <v>3438</v>
      </c>
      <c r="E317" s="741" t="s">
        <v>2650</v>
      </c>
      <c r="F317" s="739" t="s">
        <v>2635</v>
      </c>
      <c r="G317" s="739" t="s">
        <v>2891</v>
      </c>
      <c r="H317" s="739" t="s">
        <v>506</v>
      </c>
      <c r="I317" s="739" t="s">
        <v>3073</v>
      </c>
      <c r="J317" s="739" t="s">
        <v>1652</v>
      </c>
      <c r="K317" s="739" t="s">
        <v>3074</v>
      </c>
      <c r="L317" s="742">
        <v>374.79</v>
      </c>
      <c r="M317" s="742">
        <v>374.79</v>
      </c>
      <c r="N317" s="739">
        <v>1</v>
      </c>
      <c r="O317" s="743">
        <v>0.5</v>
      </c>
      <c r="P317" s="742"/>
      <c r="Q317" s="744">
        <v>0</v>
      </c>
      <c r="R317" s="739"/>
      <c r="S317" s="744">
        <v>0</v>
      </c>
      <c r="T317" s="743"/>
      <c r="U317" s="738">
        <v>0</v>
      </c>
    </row>
    <row r="318" spans="1:21" ht="14.4" customHeight="1" x14ac:dyDescent="0.3">
      <c r="A318" s="737">
        <v>30</v>
      </c>
      <c r="B318" s="739" t="s">
        <v>505</v>
      </c>
      <c r="C318" s="739" t="s">
        <v>2638</v>
      </c>
      <c r="D318" s="740" t="s">
        <v>3438</v>
      </c>
      <c r="E318" s="741" t="s">
        <v>2650</v>
      </c>
      <c r="F318" s="739" t="s">
        <v>2635</v>
      </c>
      <c r="G318" s="739" t="s">
        <v>2772</v>
      </c>
      <c r="H318" s="739" t="s">
        <v>1720</v>
      </c>
      <c r="I318" s="739" t="s">
        <v>2773</v>
      </c>
      <c r="J318" s="739" t="s">
        <v>1749</v>
      </c>
      <c r="K318" s="739" t="s">
        <v>2493</v>
      </c>
      <c r="L318" s="742">
        <v>543.39</v>
      </c>
      <c r="M318" s="742">
        <v>2173.56</v>
      </c>
      <c r="N318" s="739">
        <v>4</v>
      </c>
      <c r="O318" s="743">
        <v>1</v>
      </c>
      <c r="P318" s="742"/>
      <c r="Q318" s="744">
        <v>0</v>
      </c>
      <c r="R318" s="739"/>
      <c r="S318" s="744">
        <v>0</v>
      </c>
      <c r="T318" s="743"/>
      <c r="U318" s="738">
        <v>0</v>
      </c>
    </row>
    <row r="319" spans="1:21" ht="14.4" customHeight="1" x14ac:dyDescent="0.3">
      <c r="A319" s="737">
        <v>30</v>
      </c>
      <c r="B319" s="739" t="s">
        <v>505</v>
      </c>
      <c r="C319" s="739" t="s">
        <v>2638</v>
      </c>
      <c r="D319" s="740" t="s">
        <v>3438</v>
      </c>
      <c r="E319" s="741" t="s">
        <v>2650</v>
      </c>
      <c r="F319" s="739" t="s">
        <v>2635</v>
      </c>
      <c r="G319" s="739" t="s">
        <v>2772</v>
      </c>
      <c r="H319" s="739" t="s">
        <v>1720</v>
      </c>
      <c r="I319" s="739" t="s">
        <v>3075</v>
      </c>
      <c r="J319" s="739" t="s">
        <v>1813</v>
      </c>
      <c r="K319" s="739" t="s">
        <v>2490</v>
      </c>
      <c r="L319" s="742">
        <v>1385.62</v>
      </c>
      <c r="M319" s="742">
        <v>2771.24</v>
      </c>
      <c r="N319" s="739">
        <v>2</v>
      </c>
      <c r="O319" s="743">
        <v>0.5</v>
      </c>
      <c r="P319" s="742">
        <v>2771.24</v>
      </c>
      <c r="Q319" s="744">
        <v>1</v>
      </c>
      <c r="R319" s="739">
        <v>2</v>
      </c>
      <c r="S319" s="744">
        <v>1</v>
      </c>
      <c r="T319" s="743">
        <v>0.5</v>
      </c>
      <c r="U319" s="738">
        <v>1</v>
      </c>
    </row>
    <row r="320" spans="1:21" ht="14.4" customHeight="1" x14ac:dyDescent="0.3">
      <c r="A320" s="737">
        <v>30</v>
      </c>
      <c r="B320" s="739" t="s">
        <v>505</v>
      </c>
      <c r="C320" s="739" t="s">
        <v>2638</v>
      </c>
      <c r="D320" s="740" t="s">
        <v>3438</v>
      </c>
      <c r="E320" s="741" t="s">
        <v>2650</v>
      </c>
      <c r="F320" s="739" t="s">
        <v>2635</v>
      </c>
      <c r="G320" s="739" t="s">
        <v>2906</v>
      </c>
      <c r="H320" s="739" t="s">
        <v>506</v>
      </c>
      <c r="I320" s="739" t="s">
        <v>2910</v>
      </c>
      <c r="J320" s="739" t="s">
        <v>1685</v>
      </c>
      <c r="K320" s="739" t="s">
        <v>1686</v>
      </c>
      <c r="L320" s="742">
        <v>185.26</v>
      </c>
      <c r="M320" s="742">
        <v>370.52</v>
      </c>
      <c r="N320" s="739">
        <v>2</v>
      </c>
      <c r="O320" s="743">
        <v>1</v>
      </c>
      <c r="P320" s="742">
        <v>370.52</v>
      </c>
      <c r="Q320" s="744">
        <v>1</v>
      </c>
      <c r="R320" s="739">
        <v>2</v>
      </c>
      <c r="S320" s="744">
        <v>1</v>
      </c>
      <c r="T320" s="743">
        <v>1</v>
      </c>
      <c r="U320" s="738">
        <v>1</v>
      </c>
    </row>
    <row r="321" spans="1:21" ht="14.4" customHeight="1" x14ac:dyDescent="0.3">
      <c r="A321" s="737">
        <v>30</v>
      </c>
      <c r="B321" s="739" t="s">
        <v>505</v>
      </c>
      <c r="C321" s="739" t="s">
        <v>2638</v>
      </c>
      <c r="D321" s="740" t="s">
        <v>3438</v>
      </c>
      <c r="E321" s="741" t="s">
        <v>2650</v>
      </c>
      <c r="F321" s="739" t="s">
        <v>2635</v>
      </c>
      <c r="G321" s="739" t="s">
        <v>2775</v>
      </c>
      <c r="H321" s="739" t="s">
        <v>1720</v>
      </c>
      <c r="I321" s="739" t="s">
        <v>2776</v>
      </c>
      <c r="J321" s="739" t="s">
        <v>555</v>
      </c>
      <c r="K321" s="739" t="s">
        <v>556</v>
      </c>
      <c r="L321" s="742">
        <v>28.81</v>
      </c>
      <c r="M321" s="742">
        <v>86.429999999999993</v>
      </c>
      <c r="N321" s="739">
        <v>3</v>
      </c>
      <c r="O321" s="743">
        <v>1</v>
      </c>
      <c r="P321" s="742"/>
      <c r="Q321" s="744">
        <v>0</v>
      </c>
      <c r="R321" s="739"/>
      <c r="S321" s="744">
        <v>0</v>
      </c>
      <c r="T321" s="743"/>
      <c r="U321" s="738">
        <v>0</v>
      </c>
    </row>
    <row r="322" spans="1:21" ht="14.4" customHeight="1" x14ac:dyDescent="0.3">
      <c r="A322" s="737">
        <v>30</v>
      </c>
      <c r="B322" s="739" t="s">
        <v>505</v>
      </c>
      <c r="C322" s="739" t="s">
        <v>2638</v>
      </c>
      <c r="D322" s="740" t="s">
        <v>3438</v>
      </c>
      <c r="E322" s="741" t="s">
        <v>2650</v>
      </c>
      <c r="F322" s="739" t="s">
        <v>2635</v>
      </c>
      <c r="G322" s="739" t="s">
        <v>2783</v>
      </c>
      <c r="H322" s="739" t="s">
        <v>506</v>
      </c>
      <c r="I322" s="739" t="s">
        <v>899</v>
      </c>
      <c r="J322" s="739" t="s">
        <v>900</v>
      </c>
      <c r="K322" s="739" t="s">
        <v>2784</v>
      </c>
      <c r="L322" s="742">
        <v>105.46</v>
      </c>
      <c r="M322" s="742">
        <v>105.46</v>
      </c>
      <c r="N322" s="739">
        <v>1</v>
      </c>
      <c r="O322" s="743">
        <v>0.5</v>
      </c>
      <c r="P322" s="742"/>
      <c r="Q322" s="744">
        <v>0</v>
      </c>
      <c r="R322" s="739"/>
      <c r="S322" s="744">
        <v>0</v>
      </c>
      <c r="T322" s="743"/>
      <c r="U322" s="738">
        <v>0</v>
      </c>
    </row>
    <row r="323" spans="1:21" ht="14.4" customHeight="1" x14ac:dyDescent="0.3">
      <c r="A323" s="737">
        <v>30</v>
      </c>
      <c r="B323" s="739" t="s">
        <v>505</v>
      </c>
      <c r="C323" s="739" t="s">
        <v>2638</v>
      </c>
      <c r="D323" s="740" t="s">
        <v>3438</v>
      </c>
      <c r="E323" s="741" t="s">
        <v>2650</v>
      </c>
      <c r="F323" s="739" t="s">
        <v>2635</v>
      </c>
      <c r="G323" s="739" t="s">
        <v>2924</v>
      </c>
      <c r="H323" s="739" t="s">
        <v>506</v>
      </c>
      <c r="I323" s="739" t="s">
        <v>2925</v>
      </c>
      <c r="J323" s="739" t="s">
        <v>1038</v>
      </c>
      <c r="K323" s="739" t="s">
        <v>2926</v>
      </c>
      <c r="L323" s="742">
        <v>90.53</v>
      </c>
      <c r="M323" s="742">
        <v>90.53</v>
      </c>
      <c r="N323" s="739">
        <v>1</v>
      </c>
      <c r="O323" s="743">
        <v>0.5</v>
      </c>
      <c r="P323" s="742"/>
      <c r="Q323" s="744">
        <v>0</v>
      </c>
      <c r="R323" s="739"/>
      <c r="S323" s="744">
        <v>0</v>
      </c>
      <c r="T323" s="743"/>
      <c r="U323" s="738">
        <v>0</v>
      </c>
    </row>
    <row r="324" spans="1:21" ht="14.4" customHeight="1" x14ac:dyDescent="0.3">
      <c r="A324" s="737">
        <v>30</v>
      </c>
      <c r="B324" s="739" t="s">
        <v>505</v>
      </c>
      <c r="C324" s="739" t="s">
        <v>2638</v>
      </c>
      <c r="D324" s="740" t="s">
        <v>3438</v>
      </c>
      <c r="E324" s="741" t="s">
        <v>2650</v>
      </c>
      <c r="F324" s="739" t="s">
        <v>2635</v>
      </c>
      <c r="G324" s="739" t="s">
        <v>3076</v>
      </c>
      <c r="H324" s="739" t="s">
        <v>1720</v>
      </c>
      <c r="I324" s="739" t="s">
        <v>3077</v>
      </c>
      <c r="J324" s="739" t="s">
        <v>3078</v>
      </c>
      <c r="K324" s="739" t="s">
        <v>869</v>
      </c>
      <c r="L324" s="742">
        <v>29.43</v>
      </c>
      <c r="M324" s="742">
        <v>29.43</v>
      </c>
      <c r="N324" s="739">
        <v>1</v>
      </c>
      <c r="O324" s="743">
        <v>0.5</v>
      </c>
      <c r="P324" s="742"/>
      <c r="Q324" s="744">
        <v>0</v>
      </c>
      <c r="R324" s="739"/>
      <c r="S324" s="744">
        <v>0</v>
      </c>
      <c r="T324" s="743"/>
      <c r="U324" s="738">
        <v>0</v>
      </c>
    </row>
    <row r="325" spans="1:21" ht="14.4" customHeight="1" x14ac:dyDescent="0.3">
      <c r="A325" s="737">
        <v>30</v>
      </c>
      <c r="B325" s="739" t="s">
        <v>505</v>
      </c>
      <c r="C325" s="739" t="s">
        <v>2638</v>
      </c>
      <c r="D325" s="740" t="s">
        <v>3438</v>
      </c>
      <c r="E325" s="741" t="s">
        <v>2650</v>
      </c>
      <c r="F325" s="739" t="s">
        <v>2635</v>
      </c>
      <c r="G325" s="739" t="s">
        <v>2792</v>
      </c>
      <c r="H325" s="739" t="s">
        <v>506</v>
      </c>
      <c r="I325" s="739" t="s">
        <v>803</v>
      </c>
      <c r="J325" s="739" t="s">
        <v>2793</v>
      </c>
      <c r="K325" s="739" t="s">
        <v>2794</v>
      </c>
      <c r="L325" s="742">
        <v>0</v>
      </c>
      <c r="M325" s="742">
        <v>0</v>
      </c>
      <c r="N325" s="739">
        <v>2</v>
      </c>
      <c r="O325" s="743">
        <v>1.5</v>
      </c>
      <c r="P325" s="742"/>
      <c r="Q325" s="744"/>
      <c r="R325" s="739"/>
      <c r="S325" s="744">
        <v>0</v>
      </c>
      <c r="T325" s="743"/>
      <c r="U325" s="738">
        <v>0</v>
      </c>
    </row>
    <row r="326" spans="1:21" ht="14.4" customHeight="1" x14ac:dyDescent="0.3">
      <c r="A326" s="737">
        <v>30</v>
      </c>
      <c r="B326" s="739" t="s">
        <v>505</v>
      </c>
      <c r="C326" s="739" t="s">
        <v>2638</v>
      </c>
      <c r="D326" s="740" t="s">
        <v>3438</v>
      </c>
      <c r="E326" s="741" t="s">
        <v>2650</v>
      </c>
      <c r="F326" s="739" t="s">
        <v>2635</v>
      </c>
      <c r="G326" s="739" t="s">
        <v>2660</v>
      </c>
      <c r="H326" s="739" t="s">
        <v>506</v>
      </c>
      <c r="I326" s="739" t="s">
        <v>674</v>
      </c>
      <c r="J326" s="739" t="s">
        <v>675</v>
      </c>
      <c r="K326" s="739" t="s">
        <v>2795</v>
      </c>
      <c r="L326" s="742">
        <v>42.08</v>
      </c>
      <c r="M326" s="742">
        <v>84.16</v>
      </c>
      <c r="N326" s="739">
        <v>2</v>
      </c>
      <c r="O326" s="743">
        <v>0.5</v>
      </c>
      <c r="P326" s="742"/>
      <c r="Q326" s="744">
        <v>0</v>
      </c>
      <c r="R326" s="739"/>
      <c r="S326" s="744">
        <v>0</v>
      </c>
      <c r="T326" s="743"/>
      <c r="U326" s="738">
        <v>0</v>
      </c>
    </row>
    <row r="327" spans="1:21" ht="14.4" customHeight="1" x14ac:dyDescent="0.3">
      <c r="A327" s="737">
        <v>30</v>
      </c>
      <c r="B327" s="739" t="s">
        <v>505</v>
      </c>
      <c r="C327" s="739" t="s">
        <v>2638</v>
      </c>
      <c r="D327" s="740" t="s">
        <v>3438</v>
      </c>
      <c r="E327" s="741" t="s">
        <v>2650</v>
      </c>
      <c r="F327" s="739" t="s">
        <v>2635</v>
      </c>
      <c r="G327" s="739" t="s">
        <v>3079</v>
      </c>
      <c r="H327" s="739" t="s">
        <v>506</v>
      </c>
      <c r="I327" s="739" t="s">
        <v>1052</v>
      </c>
      <c r="J327" s="739" t="s">
        <v>1053</v>
      </c>
      <c r="K327" s="739" t="s">
        <v>749</v>
      </c>
      <c r="L327" s="742">
        <v>246.88</v>
      </c>
      <c r="M327" s="742">
        <v>246.88</v>
      </c>
      <c r="N327" s="739">
        <v>1</v>
      </c>
      <c r="O327" s="743">
        <v>0.5</v>
      </c>
      <c r="P327" s="742"/>
      <c r="Q327" s="744">
        <v>0</v>
      </c>
      <c r="R327" s="739"/>
      <c r="S327" s="744">
        <v>0</v>
      </c>
      <c r="T327" s="743"/>
      <c r="U327" s="738">
        <v>0</v>
      </c>
    </row>
    <row r="328" spans="1:21" ht="14.4" customHeight="1" x14ac:dyDescent="0.3">
      <c r="A328" s="737">
        <v>30</v>
      </c>
      <c r="B328" s="739" t="s">
        <v>505</v>
      </c>
      <c r="C328" s="739" t="s">
        <v>2638</v>
      </c>
      <c r="D328" s="740" t="s">
        <v>3438</v>
      </c>
      <c r="E328" s="741" t="s">
        <v>2650</v>
      </c>
      <c r="F328" s="739" t="s">
        <v>2635</v>
      </c>
      <c r="G328" s="739" t="s">
        <v>3080</v>
      </c>
      <c r="H328" s="739" t="s">
        <v>506</v>
      </c>
      <c r="I328" s="739" t="s">
        <v>3081</v>
      </c>
      <c r="J328" s="739" t="s">
        <v>3082</v>
      </c>
      <c r="K328" s="739" t="s">
        <v>3083</v>
      </c>
      <c r="L328" s="742">
        <v>0</v>
      </c>
      <c r="M328" s="742">
        <v>0</v>
      </c>
      <c r="N328" s="739">
        <v>1</v>
      </c>
      <c r="O328" s="743">
        <v>0.5</v>
      </c>
      <c r="P328" s="742">
        <v>0</v>
      </c>
      <c r="Q328" s="744"/>
      <c r="R328" s="739">
        <v>1</v>
      </c>
      <c r="S328" s="744">
        <v>1</v>
      </c>
      <c r="T328" s="743">
        <v>0.5</v>
      </c>
      <c r="U328" s="738">
        <v>1</v>
      </c>
    </row>
    <row r="329" spans="1:21" ht="14.4" customHeight="1" x14ac:dyDescent="0.3">
      <c r="A329" s="737">
        <v>30</v>
      </c>
      <c r="B329" s="739" t="s">
        <v>505</v>
      </c>
      <c r="C329" s="739" t="s">
        <v>2638</v>
      </c>
      <c r="D329" s="740" t="s">
        <v>3438</v>
      </c>
      <c r="E329" s="741" t="s">
        <v>2650</v>
      </c>
      <c r="F329" s="739" t="s">
        <v>2635</v>
      </c>
      <c r="G329" s="739" t="s">
        <v>2801</v>
      </c>
      <c r="H329" s="739" t="s">
        <v>506</v>
      </c>
      <c r="I329" s="739" t="s">
        <v>783</v>
      </c>
      <c r="J329" s="739" t="s">
        <v>784</v>
      </c>
      <c r="K329" s="739" t="s">
        <v>2803</v>
      </c>
      <c r="L329" s="742">
        <v>122.73</v>
      </c>
      <c r="M329" s="742">
        <v>122.73</v>
      </c>
      <c r="N329" s="739">
        <v>1</v>
      </c>
      <c r="O329" s="743">
        <v>0.5</v>
      </c>
      <c r="P329" s="742">
        <v>122.73</v>
      </c>
      <c r="Q329" s="744">
        <v>1</v>
      </c>
      <c r="R329" s="739">
        <v>1</v>
      </c>
      <c r="S329" s="744">
        <v>1</v>
      </c>
      <c r="T329" s="743">
        <v>0.5</v>
      </c>
      <c r="U329" s="738">
        <v>1</v>
      </c>
    </row>
    <row r="330" spans="1:21" ht="14.4" customHeight="1" x14ac:dyDescent="0.3">
      <c r="A330" s="737">
        <v>30</v>
      </c>
      <c r="B330" s="739" t="s">
        <v>505</v>
      </c>
      <c r="C330" s="739" t="s">
        <v>2638</v>
      </c>
      <c r="D330" s="740" t="s">
        <v>3438</v>
      </c>
      <c r="E330" s="741" t="s">
        <v>2650</v>
      </c>
      <c r="F330" s="739" t="s">
        <v>2635</v>
      </c>
      <c r="G330" s="739" t="s">
        <v>2930</v>
      </c>
      <c r="H330" s="739" t="s">
        <v>506</v>
      </c>
      <c r="I330" s="739" t="s">
        <v>1388</v>
      </c>
      <c r="J330" s="739" t="s">
        <v>2931</v>
      </c>
      <c r="K330" s="739" t="s">
        <v>919</v>
      </c>
      <c r="L330" s="742">
        <v>0</v>
      </c>
      <c r="M330" s="742">
        <v>0</v>
      </c>
      <c r="N330" s="739">
        <v>1</v>
      </c>
      <c r="O330" s="743">
        <v>0.5</v>
      </c>
      <c r="P330" s="742">
        <v>0</v>
      </c>
      <c r="Q330" s="744"/>
      <c r="R330" s="739">
        <v>1</v>
      </c>
      <c r="S330" s="744">
        <v>1</v>
      </c>
      <c r="T330" s="743">
        <v>0.5</v>
      </c>
      <c r="U330" s="738">
        <v>1</v>
      </c>
    </row>
    <row r="331" spans="1:21" ht="14.4" customHeight="1" x14ac:dyDescent="0.3">
      <c r="A331" s="737">
        <v>30</v>
      </c>
      <c r="B331" s="739" t="s">
        <v>505</v>
      </c>
      <c r="C331" s="739" t="s">
        <v>2638</v>
      </c>
      <c r="D331" s="740" t="s">
        <v>3438</v>
      </c>
      <c r="E331" s="741" t="s">
        <v>2650</v>
      </c>
      <c r="F331" s="739" t="s">
        <v>2635</v>
      </c>
      <c r="G331" s="739" t="s">
        <v>2933</v>
      </c>
      <c r="H331" s="739" t="s">
        <v>1720</v>
      </c>
      <c r="I331" s="739" t="s">
        <v>1945</v>
      </c>
      <c r="J331" s="739" t="s">
        <v>2487</v>
      </c>
      <c r="K331" s="739" t="s">
        <v>2488</v>
      </c>
      <c r="L331" s="742">
        <v>120.61</v>
      </c>
      <c r="M331" s="742">
        <v>120.61</v>
      </c>
      <c r="N331" s="739">
        <v>1</v>
      </c>
      <c r="O331" s="743">
        <v>0.5</v>
      </c>
      <c r="P331" s="742"/>
      <c r="Q331" s="744">
        <v>0</v>
      </c>
      <c r="R331" s="739"/>
      <c r="S331" s="744">
        <v>0</v>
      </c>
      <c r="T331" s="743"/>
      <c r="U331" s="738">
        <v>0</v>
      </c>
    </row>
    <row r="332" spans="1:21" ht="14.4" customHeight="1" x14ac:dyDescent="0.3">
      <c r="A332" s="737">
        <v>30</v>
      </c>
      <c r="B332" s="739" t="s">
        <v>505</v>
      </c>
      <c r="C332" s="739" t="s">
        <v>2638</v>
      </c>
      <c r="D332" s="740" t="s">
        <v>3438</v>
      </c>
      <c r="E332" s="741" t="s">
        <v>2650</v>
      </c>
      <c r="F332" s="739" t="s">
        <v>2635</v>
      </c>
      <c r="G332" s="739" t="s">
        <v>2934</v>
      </c>
      <c r="H332" s="739" t="s">
        <v>506</v>
      </c>
      <c r="I332" s="739" t="s">
        <v>1593</v>
      </c>
      <c r="J332" s="739" t="s">
        <v>1594</v>
      </c>
      <c r="K332" s="739" t="s">
        <v>1595</v>
      </c>
      <c r="L332" s="742">
        <v>0</v>
      </c>
      <c r="M332" s="742">
        <v>0</v>
      </c>
      <c r="N332" s="739">
        <v>1</v>
      </c>
      <c r="O332" s="743">
        <v>0.5</v>
      </c>
      <c r="P332" s="742">
        <v>0</v>
      </c>
      <c r="Q332" s="744"/>
      <c r="R332" s="739">
        <v>1</v>
      </c>
      <c r="S332" s="744">
        <v>1</v>
      </c>
      <c r="T332" s="743">
        <v>0.5</v>
      </c>
      <c r="U332" s="738">
        <v>1</v>
      </c>
    </row>
    <row r="333" spans="1:21" ht="14.4" customHeight="1" x14ac:dyDescent="0.3">
      <c r="A333" s="737">
        <v>30</v>
      </c>
      <c r="B333" s="739" t="s">
        <v>505</v>
      </c>
      <c r="C333" s="739" t="s">
        <v>2638</v>
      </c>
      <c r="D333" s="740" t="s">
        <v>3438</v>
      </c>
      <c r="E333" s="741" t="s">
        <v>2651</v>
      </c>
      <c r="F333" s="739" t="s">
        <v>2635</v>
      </c>
      <c r="G333" s="739" t="s">
        <v>2662</v>
      </c>
      <c r="H333" s="739" t="s">
        <v>506</v>
      </c>
      <c r="I333" s="739" t="s">
        <v>1022</v>
      </c>
      <c r="J333" s="739" t="s">
        <v>1023</v>
      </c>
      <c r="K333" s="739" t="s">
        <v>1024</v>
      </c>
      <c r="L333" s="742">
        <v>72.55</v>
      </c>
      <c r="M333" s="742">
        <v>145.1</v>
      </c>
      <c r="N333" s="739">
        <v>2</v>
      </c>
      <c r="O333" s="743">
        <v>1</v>
      </c>
      <c r="P333" s="742">
        <v>72.55</v>
      </c>
      <c r="Q333" s="744">
        <v>0.5</v>
      </c>
      <c r="R333" s="739">
        <v>1</v>
      </c>
      <c r="S333" s="744">
        <v>0.5</v>
      </c>
      <c r="T333" s="743">
        <v>0.5</v>
      </c>
      <c r="U333" s="738">
        <v>0.5</v>
      </c>
    </row>
    <row r="334" spans="1:21" ht="14.4" customHeight="1" x14ac:dyDescent="0.3">
      <c r="A334" s="737">
        <v>30</v>
      </c>
      <c r="B334" s="739" t="s">
        <v>505</v>
      </c>
      <c r="C334" s="739" t="s">
        <v>2638</v>
      </c>
      <c r="D334" s="740" t="s">
        <v>3438</v>
      </c>
      <c r="E334" s="741" t="s">
        <v>2651</v>
      </c>
      <c r="F334" s="739" t="s">
        <v>2635</v>
      </c>
      <c r="G334" s="739" t="s">
        <v>2662</v>
      </c>
      <c r="H334" s="739" t="s">
        <v>506</v>
      </c>
      <c r="I334" s="739" t="s">
        <v>662</v>
      </c>
      <c r="J334" s="739" t="s">
        <v>2945</v>
      </c>
      <c r="K334" s="739" t="s">
        <v>2803</v>
      </c>
      <c r="L334" s="742">
        <v>36.270000000000003</v>
      </c>
      <c r="M334" s="742">
        <v>72.540000000000006</v>
      </c>
      <c r="N334" s="739">
        <v>2</v>
      </c>
      <c r="O334" s="743">
        <v>1</v>
      </c>
      <c r="P334" s="742"/>
      <c r="Q334" s="744">
        <v>0</v>
      </c>
      <c r="R334" s="739"/>
      <c r="S334" s="744">
        <v>0</v>
      </c>
      <c r="T334" s="743"/>
      <c r="U334" s="738">
        <v>0</v>
      </c>
    </row>
    <row r="335" spans="1:21" ht="14.4" customHeight="1" x14ac:dyDescent="0.3">
      <c r="A335" s="737">
        <v>30</v>
      </c>
      <c r="B335" s="739" t="s">
        <v>505</v>
      </c>
      <c r="C335" s="739" t="s">
        <v>2638</v>
      </c>
      <c r="D335" s="740" t="s">
        <v>3438</v>
      </c>
      <c r="E335" s="741" t="s">
        <v>2651</v>
      </c>
      <c r="F335" s="739" t="s">
        <v>2635</v>
      </c>
      <c r="G335" s="739" t="s">
        <v>2663</v>
      </c>
      <c r="H335" s="739" t="s">
        <v>506</v>
      </c>
      <c r="I335" s="739" t="s">
        <v>3084</v>
      </c>
      <c r="J335" s="739" t="s">
        <v>3085</v>
      </c>
      <c r="K335" s="739" t="s">
        <v>2605</v>
      </c>
      <c r="L335" s="742">
        <v>4.7</v>
      </c>
      <c r="M335" s="742">
        <v>4.7</v>
      </c>
      <c r="N335" s="739">
        <v>1</v>
      </c>
      <c r="O335" s="743">
        <v>0.5</v>
      </c>
      <c r="P335" s="742">
        <v>4.7</v>
      </c>
      <c r="Q335" s="744">
        <v>1</v>
      </c>
      <c r="R335" s="739">
        <v>1</v>
      </c>
      <c r="S335" s="744">
        <v>1</v>
      </c>
      <c r="T335" s="743">
        <v>0.5</v>
      </c>
      <c r="U335" s="738">
        <v>1</v>
      </c>
    </row>
    <row r="336" spans="1:21" ht="14.4" customHeight="1" x14ac:dyDescent="0.3">
      <c r="A336" s="737">
        <v>30</v>
      </c>
      <c r="B336" s="739" t="s">
        <v>505</v>
      </c>
      <c r="C336" s="739" t="s">
        <v>2638</v>
      </c>
      <c r="D336" s="740" t="s">
        <v>3438</v>
      </c>
      <c r="E336" s="741" t="s">
        <v>2651</v>
      </c>
      <c r="F336" s="739" t="s">
        <v>2635</v>
      </c>
      <c r="G336" s="739" t="s">
        <v>2836</v>
      </c>
      <c r="H336" s="739" t="s">
        <v>1720</v>
      </c>
      <c r="I336" s="739" t="s">
        <v>2837</v>
      </c>
      <c r="J336" s="739" t="s">
        <v>1742</v>
      </c>
      <c r="K336" s="739" t="s">
        <v>2838</v>
      </c>
      <c r="L336" s="742">
        <v>72</v>
      </c>
      <c r="M336" s="742">
        <v>72</v>
      </c>
      <c r="N336" s="739">
        <v>1</v>
      </c>
      <c r="O336" s="743">
        <v>0.5</v>
      </c>
      <c r="P336" s="742">
        <v>72</v>
      </c>
      <c r="Q336" s="744">
        <v>1</v>
      </c>
      <c r="R336" s="739">
        <v>1</v>
      </c>
      <c r="S336" s="744">
        <v>1</v>
      </c>
      <c r="T336" s="743">
        <v>0.5</v>
      </c>
      <c r="U336" s="738">
        <v>1</v>
      </c>
    </row>
    <row r="337" spans="1:21" ht="14.4" customHeight="1" x14ac:dyDescent="0.3">
      <c r="A337" s="737">
        <v>30</v>
      </c>
      <c r="B337" s="739" t="s">
        <v>505</v>
      </c>
      <c r="C337" s="739" t="s">
        <v>2638</v>
      </c>
      <c r="D337" s="740" t="s">
        <v>3438</v>
      </c>
      <c r="E337" s="741" t="s">
        <v>2651</v>
      </c>
      <c r="F337" s="739" t="s">
        <v>2635</v>
      </c>
      <c r="G337" s="739" t="s">
        <v>2836</v>
      </c>
      <c r="H337" s="739" t="s">
        <v>1720</v>
      </c>
      <c r="I337" s="739" t="s">
        <v>1741</v>
      </c>
      <c r="J337" s="739" t="s">
        <v>1742</v>
      </c>
      <c r="K337" s="739" t="s">
        <v>2499</v>
      </c>
      <c r="L337" s="742">
        <v>144.01</v>
      </c>
      <c r="M337" s="742">
        <v>144.01</v>
      </c>
      <c r="N337" s="739">
        <v>1</v>
      </c>
      <c r="O337" s="743">
        <v>0.5</v>
      </c>
      <c r="P337" s="742">
        <v>144.01</v>
      </c>
      <c r="Q337" s="744">
        <v>1</v>
      </c>
      <c r="R337" s="739">
        <v>1</v>
      </c>
      <c r="S337" s="744">
        <v>1</v>
      </c>
      <c r="T337" s="743">
        <v>0.5</v>
      </c>
      <c r="U337" s="738">
        <v>1</v>
      </c>
    </row>
    <row r="338" spans="1:21" ht="14.4" customHeight="1" x14ac:dyDescent="0.3">
      <c r="A338" s="737">
        <v>30</v>
      </c>
      <c r="B338" s="739" t="s">
        <v>505</v>
      </c>
      <c r="C338" s="739" t="s">
        <v>2638</v>
      </c>
      <c r="D338" s="740" t="s">
        <v>3438</v>
      </c>
      <c r="E338" s="741" t="s">
        <v>2651</v>
      </c>
      <c r="F338" s="739" t="s">
        <v>2635</v>
      </c>
      <c r="G338" s="739" t="s">
        <v>2664</v>
      </c>
      <c r="H338" s="739" t="s">
        <v>506</v>
      </c>
      <c r="I338" s="739" t="s">
        <v>2839</v>
      </c>
      <c r="J338" s="739" t="s">
        <v>2666</v>
      </c>
      <c r="K338" s="739" t="s">
        <v>1734</v>
      </c>
      <c r="L338" s="742">
        <v>62.18</v>
      </c>
      <c r="M338" s="742">
        <v>62.18</v>
      </c>
      <c r="N338" s="739">
        <v>1</v>
      </c>
      <c r="O338" s="743">
        <v>0.5</v>
      </c>
      <c r="P338" s="742"/>
      <c r="Q338" s="744">
        <v>0</v>
      </c>
      <c r="R338" s="739"/>
      <c r="S338" s="744">
        <v>0</v>
      </c>
      <c r="T338" s="743"/>
      <c r="U338" s="738">
        <v>0</v>
      </c>
    </row>
    <row r="339" spans="1:21" ht="14.4" customHeight="1" x14ac:dyDescent="0.3">
      <c r="A339" s="737">
        <v>30</v>
      </c>
      <c r="B339" s="739" t="s">
        <v>505</v>
      </c>
      <c r="C339" s="739" t="s">
        <v>2638</v>
      </c>
      <c r="D339" s="740" t="s">
        <v>3438</v>
      </c>
      <c r="E339" s="741" t="s">
        <v>2651</v>
      </c>
      <c r="F339" s="739" t="s">
        <v>2635</v>
      </c>
      <c r="G339" s="739" t="s">
        <v>2664</v>
      </c>
      <c r="H339" s="739" t="s">
        <v>506</v>
      </c>
      <c r="I339" s="739" t="s">
        <v>1045</v>
      </c>
      <c r="J339" s="739" t="s">
        <v>1042</v>
      </c>
      <c r="K339" s="739" t="s">
        <v>1046</v>
      </c>
      <c r="L339" s="742">
        <v>31.09</v>
      </c>
      <c r="M339" s="742">
        <v>31.09</v>
      </c>
      <c r="N339" s="739">
        <v>1</v>
      </c>
      <c r="O339" s="743">
        <v>0.5</v>
      </c>
      <c r="P339" s="742"/>
      <c r="Q339" s="744">
        <v>0</v>
      </c>
      <c r="R339" s="739"/>
      <c r="S339" s="744">
        <v>0</v>
      </c>
      <c r="T339" s="743"/>
      <c r="U339" s="738">
        <v>0</v>
      </c>
    </row>
    <row r="340" spans="1:21" ht="14.4" customHeight="1" x14ac:dyDescent="0.3">
      <c r="A340" s="737">
        <v>30</v>
      </c>
      <c r="B340" s="739" t="s">
        <v>505</v>
      </c>
      <c r="C340" s="739" t="s">
        <v>2638</v>
      </c>
      <c r="D340" s="740" t="s">
        <v>3438</v>
      </c>
      <c r="E340" s="741" t="s">
        <v>2651</v>
      </c>
      <c r="F340" s="739" t="s">
        <v>2635</v>
      </c>
      <c r="G340" s="739" t="s">
        <v>2670</v>
      </c>
      <c r="H340" s="739" t="s">
        <v>1720</v>
      </c>
      <c r="I340" s="739" t="s">
        <v>1849</v>
      </c>
      <c r="J340" s="739" t="s">
        <v>2527</v>
      </c>
      <c r="K340" s="739" t="s">
        <v>869</v>
      </c>
      <c r="L340" s="742">
        <v>58.86</v>
      </c>
      <c r="M340" s="742">
        <v>58.86</v>
      </c>
      <c r="N340" s="739">
        <v>1</v>
      </c>
      <c r="O340" s="743">
        <v>0.5</v>
      </c>
      <c r="P340" s="742">
        <v>58.86</v>
      </c>
      <c r="Q340" s="744">
        <v>1</v>
      </c>
      <c r="R340" s="739">
        <v>1</v>
      </c>
      <c r="S340" s="744">
        <v>1</v>
      </c>
      <c r="T340" s="743">
        <v>0.5</v>
      </c>
      <c r="U340" s="738">
        <v>1</v>
      </c>
    </row>
    <row r="341" spans="1:21" ht="14.4" customHeight="1" x14ac:dyDescent="0.3">
      <c r="A341" s="737">
        <v>30</v>
      </c>
      <c r="B341" s="739" t="s">
        <v>505</v>
      </c>
      <c r="C341" s="739" t="s">
        <v>2638</v>
      </c>
      <c r="D341" s="740" t="s">
        <v>3438</v>
      </c>
      <c r="E341" s="741" t="s">
        <v>2651</v>
      </c>
      <c r="F341" s="739" t="s">
        <v>2635</v>
      </c>
      <c r="G341" s="739" t="s">
        <v>2670</v>
      </c>
      <c r="H341" s="739" t="s">
        <v>1720</v>
      </c>
      <c r="I341" s="739" t="s">
        <v>1852</v>
      </c>
      <c r="J341" s="739" t="s">
        <v>1857</v>
      </c>
      <c r="K341" s="739" t="s">
        <v>1886</v>
      </c>
      <c r="L341" s="742">
        <v>117.73</v>
      </c>
      <c r="M341" s="742">
        <v>353.19</v>
      </c>
      <c r="N341" s="739">
        <v>3</v>
      </c>
      <c r="O341" s="743">
        <v>1.5</v>
      </c>
      <c r="P341" s="742">
        <v>235.46</v>
      </c>
      <c r="Q341" s="744">
        <v>0.66666666666666674</v>
      </c>
      <c r="R341" s="739">
        <v>2</v>
      </c>
      <c r="S341" s="744">
        <v>0.66666666666666663</v>
      </c>
      <c r="T341" s="743">
        <v>1</v>
      </c>
      <c r="U341" s="738">
        <v>0.66666666666666663</v>
      </c>
    </row>
    <row r="342" spans="1:21" ht="14.4" customHeight="1" x14ac:dyDescent="0.3">
      <c r="A342" s="737">
        <v>30</v>
      </c>
      <c r="B342" s="739" t="s">
        <v>505</v>
      </c>
      <c r="C342" s="739" t="s">
        <v>2638</v>
      </c>
      <c r="D342" s="740" t="s">
        <v>3438</v>
      </c>
      <c r="E342" s="741" t="s">
        <v>2651</v>
      </c>
      <c r="F342" s="739" t="s">
        <v>2635</v>
      </c>
      <c r="G342" s="739" t="s">
        <v>2670</v>
      </c>
      <c r="H342" s="739" t="s">
        <v>1720</v>
      </c>
      <c r="I342" s="739" t="s">
        <v>1937</v>
      </c>
      <c r="J342" s="739" t="s">
        <v>1942</v>
      </c>
      <c r="K342" s="739" t="s">
        <v>2528</v>
      </c>
      <c r="L342" s="742">
        <v>181.13</v>
      </c>
      <c r="M342" s="742">
        <v>181.13</v>
      </c>
      <c r="N342" s="739">
        <v>1</v>
      </c>
      <c r="O342" s="743">
        <v>0.5</v>
      </c>
      <c r="P342" s="742"/>
      <c r="Q342" s="744">
        <v>0</v>
      </c>
      <c r="R342" s="739"/>
      <c r="S342" s="744">
        <v>0</v>
      </c>
      <c r="T342" s="743"/>
      <c r="U342" s="738">
        <v>0</v>
      </c>
    </row>
    <row r="343" spans="1:21" ht="14.4" customHeight="1" x14ac:dyDescent="0.3">
      <c r="A343" s="737">
        <v>30</v>
      </c>
      <c r="B343" s="739" t="s">
        <v>505</v>
      </c>
      <c r="C343" s="739" t="s">
        <v>2638</v>
      </c>
      <c r="D343" s="740" t="s">
        <v>3438</v>
      </c>
      <c r="E343" s="741" t="s">
        <v>2651</v>
      </c>
      <c r="F343" s="739" t="s">
        <v>2635</v>
      </c>
      <c r="G343" s="739" t="s">
        <v>2671</v>
      </c>
      <c r="H343" s="739" t="s">
        <v>1720</v>
      </c>
      <c r="I343" s="739" t="s">
        <v>1193</v>
      </c>
      <c r="J343" s="739" t="s">
        <v>1949</v>
      </c>
      <c r="K343" s="739" t="s">
        <v>1950</v>
      </c>
      <c r="L343" s="742">
        <v>103.8</v>
      </c>
      <c r="M343" s="742">
        <v>103.8</v>
      </c>
      <c r="N343" s="739">
        <v>1</v>
      </c>
      <c r="O343" s="743">
        <v>0.5</v>
      </c>
      <c r="P343" s="742">
        <v>103.8</v>
      </c>
      <c r="Q343" s="744">
        <v>1</v>
      </c>
      <c r="R343" s="739">
        <v>1</v>
      </c>
      <c r="S343" s="744">
        <v>1</v>
      </c>
      <c r="T343" s="743">
        <v>0.5</v>
      </c>
      <c r="U343" s="738">
        <v>1</v>
      </c>
    </row>
    <row r="344" spans="1:21" ht="14.4" customHeight="1" x14ac:dyDescent="0.3">
      <c r="A344" s="737">
        <v>30</v>
      </c>
      <c r="B344" s="739" t="s">
        <v>505</v>
      </c>
      <c r="C344" s="739" t="s">
        <v>2638</v>
      </c>
      <c r="D344" s="740" t="s">
        <v>3438</v>
      </c>
      <c r="E344" s="741" t="s">
        <v>2651</v>
      </c>
      <c r="F344" s="739" t="s">
        <v>2635</v>
      </c>
      <c r="G344" s="739" t="s">
        <v>2849</v>
      </c>
      <c r="H344" s="739" t="s">
        <v>1720</v>
      </c>
      <c r="I344" s="739" t="s">
        <v>1908</v>
      </c>
      <c r="J344" s="739" t="s">
        <v>1909</v>
      </c>
      <c r="K344" s="739" t="s">
        <v>869</v>
      </c>
      <c r="L344" s="742">
        <v>65.989999999999995</v>
      </c>
      <c r="M344" s="742">
        <v>65.989999999999995</v>
      </c>
      <c r="N344" s="739">
        <v>1</v>
      </c>
      <c r="O344" s="743">
        <v>0.5</v>
      </c>
      <c r="P344" s="742"/>
      <c r="Q344" s="744">
        <v>0</v>
      </c>
      <c r="R344" s="739"/>
      <c r="S344" s="744">
        <v>0</v>
      </c>
      <c r="T344" s="743"/>
      <c r="U344" s="738">
        <v>0</v>
      </c>
    </row>
    <row r="345" spans="1:21" ht="14.4" customHeight="1" x14ac:dyDescent="0.3">
      <c r="A345" s="737">
        <v>30</v>
      </c>
      <c r="B345" s="739" t="s">
        <v>505</v>
      </c>
      <c r="C345" s="739" t="s">
        <v>2638</v>
      </c>
      <c r="D345" s="740" t="s">
        <v>3438</v>
      </c>
      <c r="E345" s="741" t="s">
        <v>2651</v>
      </c>
      <c r="F345" s="739" t="s">
        <v>2635</v>
      </c>
      <c r="G345" s="739" t="s">
        <v>2849</v>
      </c>
      <c r="H345" s="739" t="s">
        <v>1720</v>
      </c>
      <c r="I345" s="739" t="s">
        <v>2006</v>
      </c>
      <c r="J345" s="739" t="s">
        <v>2007</v>
      </c>
      <c r="K345" s="739" t="s">
        <v>1886</v>
      </c>
      <c r="L345" s="742">
        <v>132</v>
      </c>
      <c r="M345" s="742">
        <v>132</v>
      </c>
      <c r="N345" s="739">
        <v>1</v>
      </c>
      <c r="O345" s="743">
        <v>0.5</v>
      </c>
      <c r="P345" s="742">
        <v>132</v>
      </c>
      <c r="Q345" s="744">
        <v>1</v>
      </c>
      <c r="R345" s="739">
        <v>1</v>
      </c>
      <c r="S345" s="744">
        <v>1</v>
      </c>
      <c r="T345" s="743">
        <v>0.5</v>
      </c>
      <c r="U345" s="738">
        <v>1</v>
      </c>
    </row>
    <row r="346" spans="1:21" ht="14.4" customHeight="1" x14ac:dyDescent="0.3">
      <c r="A346" s="737">
        <v>30</v>
      </c>
      <c r="B346" s="739" t="s">
        <v>505</v>
      </c>
      <c r="C346" s="739" t="s">
        <v>2638</v>
      </c>
      <c r="D346" s="740" t="s">
        <v>3438</v>
      </c>
      <c r="E346" s="741" t="s">
        <v>2651</v>
      </c>
      <c r="F346" s="739" t="s">
        <v>2635</v>
      </c>
      <c r="G346" s="739" t="s">
        <v>2851</v>
      </c>
      <c r="H346" s="739" t="s">
        <v>506</v>
      </c>
      <c r="I346" s="739" t="s">
        <v>891</v>
      </c>
      <c r="J346" s="739" t="s">
        <v>2852</v>
      </c>
      <c r="K346" s="739" t="s">
        <v>2853</v>
      </c>
      <c r="L346" s="742">
        <v>23.72</v>
      </c>
      <c r="M346" s="742">
        <v>23.72</v>
      </c>
      <c r="N346" s="739">
        <v>1</v>
      </c>
      <c r="O346" s="743">
        <v>0.5</v>
      </c>
      <c r="P346" s="742"/>
      <c r="Q346" s="744">
        <v>0</v>
      </c>
      <c r="R346" s="739"/>
      <c r="S346" s="744">
        <v>0</v>
      </c>
      <c r="T346" s="743"/>
      <c r="U346" s="738">
        <v>0</v>
      </c>
    </row>
    <row r="347" spans="1:21" ht="14.4" customHeight="1" x14ac:dyDescent="0.3">
      <c r="A347" s="737">
        <v>30</v>
      </c>
      <c r="B347" s="739" t="s">
        <v>505</v>
      </c>
      <c r="C347" s="739" t="s">
        <v>2638</v>
      </c>
      <c r="D347" s="740" t="s">
        <v>3438</v>
      </c>
      <c r="E347" s="741" t="s">
        <v>2651</v>
      </c>
      <c r="F347" s="739" t="s">
        <v>2635</v>
      </c>
      <c r="G347" s="739" t="s">
        <v>2677</v>
      </c>
      <c r="H347" s="739" t="s">
        <v>506</v>
      </c>
      <c r="I347" s="739" t="s">
        <v>712</v>
      </c>
      <c r="J347" s="739" t="s">
        <v>713</v>
      </c>
      <c r="K347" s="739" t="s">
        <v>2678</v>
      </c>
      <c r="L347" s="742">
        <v>91.11</v>
      </c>
      <c r="M347" s="742">
        <v>182.22</v>
      </c>
      <c r="N347" s="739">
        <v>2</v>
      </c>
      <c r="O347" s="743">
        <v>1.5</v>
      </c>
      <c r="P347" s="742"/>
      <c r="Q347" s="744">
        <v>0</v>
      </c>
      <c r="R347" s="739"/>
      <c r="S347" s="744">
        <v>0</v>
      </c>
      <c r="T347" s="743"/>
      <c r="U347" s="738">
        <v>0</v>
      </c>
    </row>
    <row r="348" spans="1:21" ht="14.4" customHeight="1" x14ac:dyDescent="0.3">
      <c r="A348" s="737">
        <v>30</v>
      </c>
      <c r="B348" s="739" t="s">
        <v>505</v>
      </c>
      <c r="C348" s="739" t="s">
        <v>2638</v>
      </c>
      <c r="D348" s="740" t="s">
        <v>3438</v>
      </c>
      <c r="E348" s="741" t="s">
        <v>2651</v>
      </c>
      <c r="F348" s="739" t="s">
        <v>2635</v>
      </c>
      <c r="G348" s="739" t="s">
        <v>3086</v>
      </c>
      <c r="H348" s="739" t="s">
        <v>506</v>
      </c>
      <c r="I348" s="739" t="s">
        <v>3087</v>
      </c>
      <c r="J348" s="739" t="s">
        <v>3088</v>
      </c>
      <c r="K348" s="739" t="s">
        <v>1605</v>
      </c>
      <c r="L348" s="742">
        <v>83.35</v>
      </c>
      <c r="M348" s="742">
        <v>83.35</v>
      </c>
      <c r="N348" s="739">
        <v>1</v>
      </c>
      <c r="O348" s="743">
        <v>0.5</v>
      </c>
      <c r="P348" s="742"/>
      <c r="Q348" s="744">
        <v>0</v>
      </c>
      <c r="R348" s="739"/>
      <c r="S348" s="744">
        <v>0</v>
      </c>
      <c r="T348" s="743"/>
      <c r="U348" s="738">
        <v>0</v>
      </c>
    </row>
    <row r="349" spans="1:21" ht="14.4" customHeight="1" x14ac:dyDescent="0.3">
      <c r="A349" s="737">
        <v>30</v>
      </c>
      <c r="B349" s="739" t="s">
        <v>505</v>
      </c>
      <c r="C349" s="739" t="s">
        <v>2638</v>
      </c>
      <c r="D349" s="740" t="s">
        <v>3438</v>
      </c>
      <c r="E349" s="741" t="s">
        <v>2651</v>
      </c>
      <c r="F349" s="739" t="s">
        <v>2635</v>
      </c>
      <c r="G349" s="739" t="s">
        <v>2655</v>
      </c>
      <c r="H349" s="739" t="s">
        <v>506</v>
      </c>
      <c r="I349" s="739" t="s">
        <v>810</v>
      </c>
      <c r="J349" s="739" t="s">
        <v>811</v>
      </c>
      <c r="K349" s="739" t="s">
        <v>2859</v>
      </c>
      <c r="L349" s="742">
        <v>58.97</v>
      </c>
      <c r="M349" s="742">
        <v>58.97</v>
      </c>
      <c r="N349" s="739">
        <v>1</v>
      </c>
      <c r="O349" s="743">
        <v>0.5</v>
      </c>
      <c r="P349" s="742"/>
      <c r="Q349" s="744">
        <v>0</v>
      </c>
      <c r="R349" s="739"/>
      <c r="S349" s="744">
        <v>0</v>
      </c>
      <c r="T349" s="743"/>
      <c r="U349" s="738">
        <v>0</v>
      </c>
    </row>
    <row r="350" spans="1:21" ht="14.4" customHeight="1" x14ac:dyDescent="0.3">
      <c r="A350" s="737">
        <v>30</v>
      </c>
      <c r="B350" s="739" t="s">
        <v>505</v>
      </c>
      <c r="C350" s="739" t="s">
        <v>2638</v>
      </c>
      <c r="D350" s="740" t="s">
        <v>3438</v>
      </c>
      <c r="E350" s="741" t="s">
        <v>2651</v>
      </c>
      <c r="F350" s="739" t="s">
        <v>2635</v>
      </c>
      <c r="G350" s="739" t="s">
        <v>2655</v>
      </c>
      <c r="H350" s="739" t="s">
        <v>506</v>
      </c>
      <c r="I350" s="739" t="s">
        <v>821</v>
      </c>
      <c r="J350" s="739" t="s">
        <v>818</v>
      </c>
      <c r="K350" s="739" t="s">
        <v>2698</v>
      </c>
      <c r="L350" s="742">
        <v>196.56</v>
      </c>
      <c r="M350" s="742">
        <v>196.56</v>
      </c>
      <c r="N350" s="739">
        <v>1</v>
      </c>
      <c r="O350" s="743">
        <v>0.5</v>
      </c>
      <c r="P350" s="742"/>
      <c r="Q350" s="744">
        <v>0</v>
      </c>
      <c r="R350" s="739"/>
      <c r="S350" s="744">
        <v>0</v>
      </c>
      <c r="T350" s="743"/>
      <c r="U350" s="738">
        <v>0</v>
      </c>
    </row>
    <row r="351" spans="1:21" ht="14.4" customHeight="1" x14ac:dyDescent="0.3">
      <c r="A351" s="737">
        <v>30</v>
      </c>
      <c r="B351" s="739" t="s">
        <v>505</v>
      </c>
      <c r="C351" s="739" t="s">
        <v>2638</v>
      </c>
      <c r="D351" s="740" t="s">
        <v>3438</v>
      </c>
      <c r="E351" s="741" t="s">
        <v>2651</v>
      </c>
      <c r="F351" s="739" t="s">
        <v>2635</v>
      </c>
      <c r="G351" s="739" t="s">
        <v>2655</v>
      </c>
      <c r="H351" s="739" t="s">
        <v>506</v>
      </c>
      <c r="I351" s="739" t="s">
        <v>966</v>
      </c>
      <c r="J351" s="739" t="s">
        <v>2657</v>
      </c>
      <c r="K351" s="739" t="s">
        <v>2699</v>
      </c>
      <c r="L351" s="742">
        <v>63.7</v>
      </c>
      <c r="M351" s="742">
        <v>254.8</v>
      </c>
      <c r="N351" s="739">
        <v>4</v>
      </c>
      <c r="O351" s="743">
        <v>2</v>
      </c>
      <c r="P351" s="742">
        <v>127.4</v>
      </c>
      <c r="Q351" s="744">
        <v>0.5</v>
      </c>
      <c r="R351" s="739">
        <v>2</v>
      </c>
      <c r="S351" s="744">
        <v>0.5</v>
      </c>
      <c r="T351" s="743">
        <v>1</v>
      </c>
      <c r="U351" s="738">
        <v>0.5</v>
      </c>
    </row>
    <row r="352" spans="1:21" ht="14.4" customHeight="1" x14ac:dyDescent="0.3">
      <c r="A352" s="737">
        <v>30</v>
      </c>
      <c r="B352" s="739" t="s">
        <v>505</v>
      </c>
      <c r="C352" s="739" t="s">
        <v>2638</v>
      </c>
      <c r="D352" s="740" t="s">
        <v>3438</v>
      </c>
      <c r="E352" s="741" t="s">
        <v>2651</v>
      </c>
      <c r="F352" s="739" t="s">
        <v>2635</v>
      </c>
      <c r="G352" s="739" t="s">
        <v>2860</v>
      </c>
      <c r="H352" s="739" t="s">
        <v>1720</v>
      </c>
      <c r="I352" s="739" t="s">
        <v>1838</v>
      </c>
      <c r="J352" s="739" t="s">
        <v>1839</v>
      </c>
      <c r="K352" s="739" t="s">
        <v>1840</v>
      </c>
      <c r="L352" s="742">
        <v>848.49</v>
      </c>
      <c r="M352" s="742">
        <v>1696.98</v>
      </c>
      <c r="N352" s="739">
        <v>2</v>
      </c>
      <c r="O352" s="743">
        <v>0.5</v>
      </c>
      <c r="P352" s="742">
        <v>1696.98</v>
      </c>
      <c r="Q352" s="744">
        <v>1</v>
      </c>
      <c r="R352" s="739">
        <v>2</v>
      </c>
      <c r="S352" s="744">
        <v>1</v>
      </c>
      <c r="T352" s="743">
        <v>0.5</v>
      </c>
      <c r="U352" s="738">
        <v>1</v>
      </c>
    </row>
    <row r="353" spans="1:21" ht="14.4" customHeight="1" x14ac:dyDescent="0.3">
      <c r="A353" s="737">
        <v>30</v>
      </c>
      <c r="B353" s="739" t="s">
        <v>505</v>
      </c>
      <c r="C353" s="739" t="s">
        <v>2638</v>
      </c>
      <c r="D353" s="740" t="s">
        <v>3438</v>
      </c>
      <c r="E353" s="741" t="s">
        <v>2651</v>
      </c>
      <c r="F353" s="739" t="s">
        <v>2635</v>
      </c>
      <c r="G353" s="739" t="s">
        <v>2701</v>
      </c>
      <c r="H353" s="739" t="s">
        <v>506</v>
      </c>
      <c r="I353" s="739" t="s">
        <v>1398</v>
      </c>
      <c r="J353" s="739" t="s">
        <v>2702</v>
      </c>
      <c r="K353" s="739" t="s">
        <v>1396</v>
      </c>
      <c r="L353" s="742">
        <v>0</v>
      </c>
      <c r="M353" s="742">
        <v>0</v>
      </c>
      <c r="N353" s="739">
        <v>2</v>
      </c>
      <c r="O353" s="743">
        <v>0.5</v>
      </c>
      <c r="P353" s="742">
        <v>0</v>
      </c>
      <c r="Q353" s="744"/>
      <c r="R353" s="739">
        <v>2</v>
      </c>
      <c r="S353" s="744">
        <v>1</v>
      </c>
      <c r="T353" s="743">
        <v>0.5</v>
      </c>
      <c r="U353" s="738">
        <v>1</v>
      </c>
    </row>
    <row r="354" spans="1:21" ht="14.4" customHeight="1" x14ac:dyDescent="0.3">
      <c r="A354" s="737">
        <v>30</v>
      </c>
      <c r="B354" s="739" t="s">
        <v>505</v>
      </c>
      <c r="C354" s="739" t="s">
        <v>2638</v>
      </c>
      <c r="D354" s="740" t="s">
        <v>3438</v>
      </c>
      <c r="E354" s="741" t="s">
        <v>2651</v>
      </c>
      <c r="F354" s="739" t="s">
        <v>2635</v>
      </c>
      <c r="G354" s="739" t="s">
        <v>2703</v>
      </c>
      <c r="H354" s="739" t="s">
        <v>506</v>
      </c>
      <c r="I354" s="739" t="s">
        <v>1014</v>
      </c>
      <c r="J354" s="739" t="s">
        <v>1015</v>
      </c>
      <c r="K354" s="739" t="s">
        <v>1016</v>
      </c>
      <c r="L354" s="742">
        <v>33</v>
      </c>
      <c r="M354" s="742">
        <v>132</v>
      </c>
      <c r="N354" s="739">
        <v>4</v>
      </c>
      <c r="O354" s="743">
        <v>2</v>
      </c>
      <c r="P354" s="742">
        <v>66</v>
      </c>
      <c r="Q354" s="744">
        <v>0.5</v>
      </c>
      <c r="R354" s="739">
        <v>2</v>
      </c>
      <c r="S354" s="744">
        <v>0.5</v>
      </c>
      <c r="T354" s="743">
        <v>1</v>
      </c>
      <c r="U354" s="738">
        <v>0.5</v>
      </c>
    </row>
    <row r="355" spans="1:21" ht="14.4" customHeight="1" x14ac:dyDescent="0.3">
      <c r="A355" s="737">
        <v>30</v>
      </c>
      <c r="B355" s="739" t="s">
        <v>505</v>
      </c>
      <c r="C355" s="739" t="s">
        <v>2638</v>
      </c>
      <c r="D355" s="740" t="s">
        <v>3438</v>
      </c>
      <c r="E355" s="741" t="s">
        <v>2651</v>
      </c>
      <c r="F355" s="739" t="s">
        <v>2635</v>
      </c>
      <c r="G355" s="739" t="s">
        <v>2703</v>
      </c>
      <c r="H355" s="739" t="s">
        <v>506</v>
      </c>
      <c r="I355" s="739" t="s">
        <v>728</v>
      </c>
      <c r="J355" s="739" t="s">
        <v>729</v>
      </c>
      <c r="K355" s="739" t="s">
        <v>2865</v>
      </c>
      <c r="L355" s="742">
        <v>55.01</v>
      </c>
      <c r="M355" s="742">
        <v>55.01</v>
      </c>
      <c r="N355" s="739">
        <v>1</v>
      </c>
      <c r="O355" s="743">
        <v>0.5</v>
      </c>
      <c r="P355" s="742"/>
      <c r="Q355" s="744">
        <v>0</v>
      </c>
      <c r="R355" s="739"/>
      <c r="S355" s="744">
        <v>0</v>
      </c>
      <c r="T355" s="743"/>
      <c r="U355" s="738">
        <v>0</v>
      </c>
    </row>
    <row r="356" spans="1:21" ht="14.4" customHeight="1" x14ac:dyDescent="0.3">
      <c r="A356" s="737">
        <v>30</v>
      </c>
      <c r="B356" s="739" t="s">
        <v>505</v>
      </c>
      <c r="C356" s="739" t="s">
        <v>2638</v>
      </c>
      <c r="D356" s="740" t="s">
        <v>3438</v>
      </c>
      <c r="E356" s="741" t="s">
        <v>2651</v>
      </c>
      <c r="F356" s="739" t="s">
        <v>2635</v>
      </c>
      <c r="G356" s="739" t="s">
        <v>2706</v>
      </c>
      <c r="H356" s="739" t="s">
        <v>506</v>
      </c>
      <c r="I356" s="739" t="s">
        <v>1372</v>
      </c>
      <c r="J356" s="739" t="s">
        <v>1373</v>
      </c>
      <c r="K356" s="739" t="s">
        <v>2591</v>
      </c>
      <c r="L356" s="742">
        <v>34.6</v>
      </c>
      <c r="M356" s="742">
        <v>138.4</v>
      </c>
      <c r="N356" s="739">
        <v>4</v>
      </c>
      <c r="O356" s="743">
        <v>3</v>
      </c>
      <c r="P356" s="742">
        <v>69.2</v>
      </c>
      <c r="Q356" s="744">
        <v>0.5</v>
      </c>
      <c r="R356" s="739">
        <v>2</v>
      </c>
      <c r="S356" s="744">
        <v>0.5</v>
      </c>
      <c r="T356" s="743">
        <v>1.5</v>
      </c>
      <c r="U356" s="738">
        <v>0.5</v>
      </c>
    </row>
    <row r="357" spans="1:21" ht="14.4" customHeight="1" x14ac:dyDescent="0.3">
      <c r="A357" s="737">
        <v>30</v>
      </c>
      <c r="B357" s="739" t="s">
        <v>505</v>
      </c>
      <c r="C357" s="739" t="s">
        <v>2638</v>
      </c>
      <c r="D357" s="740" t="s">
        <v>3438</v>
      </c>
      <c r="E357" s="741" t="s">
        <v>2651</v>
      </c>
      <c r="F357" s="739" t="s">
        <v>2635</v>
      </c>
      <c r="G357" s="739" t="s">
        <v>2707</v>
      </c>
      <c r="H357" s="739" t="s">
        <v>506</v>
      </c>
      <c r="I357" s="739" t="s">
        <v>3089</v>
      </c>
      <c r="J357" s="739" t="s">
        <v>1106</v>
      </c>
      <c r="K357" s="739" t="s">
        <v>2712</v>
      </c>
      <c r="L357" s="742">
        <v>118.65</v>
      </c>
      <c r="M357" s="742">
        <v>118.65</v>
      </c>
      <c r="N357" s="739">
        <v>1</v>
      </c>
      <c r="O357" s="743">
        <v>0.5</v>
      </c>
      <c r="P357" s="742"/>
      <c r="Q357" s="744">
        <v>0</v>
      </c>
      <c r="R357" s="739"/>
      <c r="S357" s="744">
        <v>0</v>
      </c>
      <c r="T357" s="743"/>
      <c r="U357" s="738">
        <v>0</v>
      </c>
    </row>
    <row r="358" spans="1:21" ht="14.4" customHeight="1" x14ac:dyDescent="0.3">
      <c r="A358" s="737">
        <v>30</v>
      </c>
      <c r="B358" s="739" t="s">
        <v>505</v>
      </c>
      <c r="C358" s="739" t="s">
        <v>2638</v>
      </c>
      <c r="D358" s="740" t="s">
        <v>3438</v>
      </c>
      <c r="E358" s="741" t="s">
        <v>2651</v>
      </c>
      <c r="F358" s="739" t="s">
        <v>2635</v>
      </c>
      <c r="G358" s="739" t="s">
        <v>3090</v>
      </c>
      <c r="H358" s="739" t="s">
        <v>1720</v>
      </c>
      <c r="I358" s="739" t="s">
        <v>3091</v>
      </c>
      <c r="J358" s="739" t="s">
        <v>3092</v>
      </c>
      <c r="K358" s="739" t="s">
        <v>3093</v>
      </c>
      <c r="L358" s="742">
        <v>35.11</v>
      </c>
      <c r="M358" s="742">
        <v>35.11</v>
      </c>
      <c r="N358" s="739">
        <v>1</v>
      </c>
      <c r="O358" s="743">
        <v>0.5</v>
      </c>
      <c r="P358" s="742"/>
      <c r="Q358" s="744">
        <v>0</v>
      </c>
      <c r="R358" s="739"/>
      <c r="S358" s="744">
        <v>0</v>
      </c>
      <c r="T358" s="743"/>
      <c r="U358" s="738">
        <v>0</v>
      </c>
    </row>
    <row r="359" spans="1:21" ht="14.4" customHeight="1" x14ac:dyDescent="0.3">
      <c r="A359" s="737">
        <v>30</v>
      </c>
      <c r="B359" s="739" t="s">
        <v>505</v>
      </c>
      <c r="C359" s="739" t="s">
        <v>2638</v>
      </c>
      <c r="D359" s="740" t="s">
        <v>3438</v>
      </c>
      <c r="E359" s="741" t="s">
        <v>2651</v>
      </c>
      <c r="F359" s="739" t="s">
        <v>2635</v>
      </c>
      <c r="G359" s="739" t="s">
        <v>2659</v>
      </c>
      <c r="H359" s="739" t="s">
        <v>506</v>
      </c>
      <c r="I359" s="739" t="s">
        <v>3094</v>
      </c>
      <c r="J359" s="739" t="s">
        <v>3095</v>
      </c>
      <c r="K359" s="739" t="s">
        <v>3096</v>
      </c>
      <c r="L359" s="742">
        <v>300.33</v>
      </c>
      <c r="M359" s="742">
        <v>300.33</v>
      </c>
      <c r="N359" s="739">
        <v>1</v>
      </c>
      <c r="O359" s="743">
        <v>1</v>
      </c>
      <c r="P359" s="742"/>
      <c r="Q359" s="744">
        <v>0</v>
      </c>
      <c r="R359" s="739"/>
      <c r="S359" s="744">
        <v>0</v>
      </c>
      <c r="T359" s="743"/>
      <c r="U359" s="738">
        <v>0</v>
      </c>
    </row>
    <row r="360" spans="1:21" ht="14.4" customHeight="1" x14ac:dyDescent="0.3">
      <c r="A360" s="737">
        <v>30</v>
      </c>
      <c r="B360" s="739" t="s">
        <v>505</v>
      </c>
      <c r="C360" s="739" t="s">
        <v>2638</v>
      </c>
      <c r="D360" s="740" t="s">
        <v>3438</v>
      </c>
      <c r="E360" s="741" t="s">
        <v>2651</v>
      </c>
      <c r="F360" s="739" t="s">
        <v>2635</v>
      </c>
      <c r="G360" s="739" t="s">
        <v>2659</v>
      </c>
      <c r="H360" s="739" t="s">
        <v>1720</v>
      </c>
      <c r="I360" s="739" t="s">
        <v>2045</v>
      </c>
      <c r="J360" s="739" t="s">
        <v>2046</v>
      </c>
      <c r="K360" s="739" t="s">
        <v>2047</v>
      </c>
      <c r="L360" s="742">
        <v>93.43</v>
      </c>
      <c r="M360" s="742">
        <v>186.86</v>
      </c>
      <c r="N360" s="739">
        <v>2</v>
      </c>
      <c r="O360" s="743">
        <v>1</v>
      </c>
      <c r="P360" s="742">
        <v>186.86</v>
      </c>
      <c r="Q360" s="744">
        <v>1</v>
      </c>
      <c r="R360" s="739">
        <v>2</v>
      </c>
      <c r="S360" s="744">
        <v>1</v>
      </c>
      <c r="T360" s="743">
        <v>1</v>
      </c>
      <c r="U360" s="738">
        <v>1</v>
      </c>
    </row>
    <row r="361" spans="1:21" ht="14.4" customHeight="1" x14ac:dyDescent="0.3">
      <c r="A361" s="737">
        <v>30</v>
      </c>
      <c r="B361" s="739" t="s">
        <v>505</v>
      </c>
      <c r="C361" s="739" t="s">
        <v>2638</v>
      </c>
      <c r="D361" s="740" t="s">
        <v>3438</v>
      </c>
      <c r="E361" s="741" t="s">
        <v>2651</v>
      </c>
      <c r="F361" s="739" t="s">
        <v>2635</v>
      </c>
      <c r="G361" s="739" t="s">
        <v>2725</v>
      </c>
      <c r="H361" s="739" t="s">
        <v>506</v>
      </c>
      <c r="I361" s="739" t="s">
        <v>999</v>
      </c>
      <c r="J361" s="739" t="s">
        <v>2727</v>
      </c>
      <c r="K361" s="739" t="s">
        <v>3097</v>
      </c>
      <c r="L361" s="742">
        <v>31.65</v>
      </c>
      <c r="M361" s="742">
        <v>31.65</v>
      </c>
      <c r="N361" s="739">
        <v>1</v>
      </c>
      <c r="O361" s="743">
        <v>0.5</v>
      </c>
      <c r="P361" s="742"/>
      <c r="Q361" s="744">
        <v>0</v>
      </c>
      <c r="R361" s="739"/>
      <c r="S361" s="744">
        <v>0</v>
      </c>
      <c r="T361" s="743"/>
      <c r="U361" s="738">
        <v>0</v>
      </c>
    </row>
    <row r="362" spans="1:21" ht="14.4" customHeight="1" x14ac:dyDescent="0.3">
      <c r="A362" s="737">
        <v>30</v>
      </c>
      <c r="B362" s="739" t="s">
        <v>505</v>
      </c>
      <c r="C362" s="739" t="s">
        <v>2638</v>
      </c>
      <c r="D362" s="740" t="s">
        <v>3438</v>
      </c>
      <c r="E362" s="741" t="s">
        <v>2651</v>
      </c>
      <c r="F362" s="739" t="s">
        <v>2635</v>
      </c>
      <c r="G362" s="739" t="s">
        <v>2730</v>
      </c>
      <c r="H362" s="739" t="s">
        <v>506</v>
      </c>
      <c r="I362" s="739" t="s">
        <v>871</v>
      </c>
      <c r="J362" s="739" t="s">
        <v>2731</v>
      </c>
      <c r="K362" s="739" t="s">
        <v>2732</v>
      </c>
      <c r="L362" s="742">
        <v>88.76</v>
      </c>
      <c r="M362" s="742">
        <v>177.52</v>
      </c>
      <c r="N362" s="739">
        <v>2</v>
      </c>
      <c r="O362" s="743">
        <v>1.5</v>
      </c>
      <c r="P362" s="742"/>
      <c r="Q362" s="744">
        <v>0</v>
      </c>
      <c r="R362" s="739"/>
      <c r="S362" s="744">
        <v>0</v>
      </c>
      <c r="T362" s="743"/>
      <c r="U362" s="738">
        <v>0</v>
      </c>
    </row>
    <row r="363" spans="1:21" ht="14.4" customHeight="1" x14ac:dyDescent="0.3">
      <c r="A363" s="737">
        <v>30</v>
      </c>
      <c r="B363" s="739" t="s">
        <v>505</v>
      </c>
      <c r="C363" s="739" t="s">
        <v>2638</v>
      </c>
      <c r="D363" s="740" t="s">
        <v>3438</v>
      </c>
      <c r="E363" s="741" t="s">
        <v>2651</v>
      </c>
      <c r="F363" s="739" t="s">
        <v>2635</v>
      </c>
      <c r="G363" s="739" t="s">
        <v>2733</v>
      </c>
      <c r="H363" s="739" t="s">
        <v>1720</v>
      </c>
      <c r="I363" s="739" t="s">
        <v>3098</v>
      </c>
      <c r="J363" s="739" t="s">
        <v>3099</v>
      </c>
      <c r="K363" s="739" t="s">
        <v>3100</v>
      </c>
      <c r="L363" s="742">
        <v>57.64</v>
      </c>
      <c r="M363" s="742">
        <v>57.64</v>
      </c>
      <c r="N363" s="739">
        <v>1</v>
      </c>
      <c r="O363" s="743">
        <v>0.5</v>
      </c>
      <c r="P363" s="742"/>
      <c r="Q363" s="744">
        <v>0</v>
      </c>
      <c r="R363" s="739"/>
      <c r="S363" s="744">
        <v>0</v>
      </c>
      <c r="T363" s="743"/>
      <c r="U363" s="738">
        <v>0</v>
      </c>
    </row>
    <row r="364" spans="1:21" ht="14.4" customHeight="1" x14ac:dyDescent="0.3">
      <c r="A364" s="737">
        <v>30</v>
      </c>
      <c r="B364" s="739" t="s">
        <v>505</v>
      </c>
      <c r="C364" s="739" t="s">
        <v>2638</v>
      </c>
      <c r="D364" s="740" t="s">
        <v>3438</v>
      </c>
      <c r="E364" s="741" t="s">
        <v>2651</v>
      </c>
      <c r="F364" s="739" t="s">
        <v>2635</v>
      </c>
      <c r="G364" s="739" t="s">
        <v>2738</v>
      </c>
      <c r="H364" s="739" t="s">
        <v>506</v>
      </c>
      <c r="I364" s="739" t="s">
        <v>773</v>
      </c>
      <c r="J364" s="739" t="s">
        <v>2883</v>
      </c>
      <c r="K364" s="739" t="s">
        <v>2884</v>
      </c>
      <c r="L364" s="742">
        <v>572.87</v>
      </c>
      <c r="M364" s="742">
        <v>572.87</v>
      </c>
      <c r="N364" s="739">
        <v>1</v>
      </c>
      <c r="O364" s="743">
        <v>0.5</v>
      </c>
      <c r="P364" s="742"/>
      <c r="Q364" s="744">
        <v>0</v>
      </c>
      <c r="R364" s="739"/>
      <c r="S364" s="744">
        <v>0</v>
      </c>
      <c r="T364" s="743"/>
      <c r="U364" s="738">
        <v>0</v>
      </c>
    </row>
    <row r="365" spans="1:21" ht="14.4" customHeight="1" x14ac:dyDescent="0.3">
      <c r="A365" s="737">
        <v>30</v>
      </c>
      <c r="B365" s="739" t="s">
        <v>505</v>
      </c>
      <c r="C365" s="739" t="s">
        <v>2638</v>
      </c>
      <c r="D365" s="740" t="s">
        <v>3438</v>
      </c>
      <c r="E365" s="741" t="s">
        <v>2651</v>
      </c>
      <c r="F365" s="739" t="s">
        <v>2635</v>
      </c>
      <c r="G365" s="739" t="s">
        <v>2741</v>
      </c>
      <c r="H365" s="739" t="s">
        <v>1720</v>
      </c>
      <c r="I365" s="739" t="s">
        <v>1995</v>
      </c>
      <c r="J365" s="739" t="s">
        <v>1996</v>
      </c>
      <c r="K365" s="739" t="s">
        <v>1997</v>
      </c>
      <c r="L365" s="742">
        <v>69.55</v>
      </c>
      <c r="M365" s="742">
        <v>69.55</v>
      </c>
      <c r="N365" s="739">
        <v>1</v>
      </c>
      <c r="O365" s="743">
        <v>0.5</v>
      </c>
      <c r="P365" s="742"/>
      <c r="Q365" s="744">
        <v>0</v>
      </c>
      <c r="R365" s="739"/>
      <c r="S365" s="744">
        <v>0</v>
      </c>
      <c r="T365" s="743"/>
      <c r="U365" s="738">
        <v>0</v>
      </c>
    </row>
    <row r="366" spans="1:21" ht="14.4" customHeight="1" x14ac:dyDescent="0.3">
      <c r="A366" s="737">
        <v>30</v>
      </c>
      <c r="B366" s="739" t="s">
        <v>505</v>
      </c>
      <c r="C366" s="739" t="s">
        <v>2638</v>
      </c>
      <c r="D366" s="740" t="s">
        <v>3438</v>
      </c>
      <c r="E366" s="741" t="s">
        <v>2651</v>
      </c>
      <c r="F366" s="739" t="s">
        <v>2635</v>
      </c>
      <c r="G366" s="739" t="s">
        <v>2741</v>
      </c>
      <c r="H366" s="739" t="s">
        <v>1720</v>
      </c>
      <c r="I366" s="739" t="s">
        <v>1926</v>
      </c>
      <c r="J366" s="739" t="s">
        <v>2538</v>
      </c>
      <c r="K366" s="739" t="s">
        <v>2539</v>
      </c>
      <c r="L366" s="742">
        <v>46.07</v>
      </c>
      <c r="M366" s="742">
        <v>46.07</v>
      </c>
      <c r="N366" s="739">
        <v>1</v>
      </c>
      <c r="O366" s="743">
        <v>0.5</v>
      </c>
      <c r="P366" s="742">
        <v>46.07</v>
      </c>
      <c r="Q366" s="744">
        <v>1</v>
      </c>
      <c r="R366" s="739">
        <v>1</v>
      </c>
      <c r="S366" s="744">
        <v>1</v>
      </c>
      <c r="T366" s="743">
        <v>0.5</v>
      </c>
      <c r="U366" s="738">
        <v>1</v>
      </c>
    </row>
    <row r="367" spans="1:21" ht="14.4" customHeight="1" x14ac:dyDescent="0.3">
      <c r="A367" s="737">
        <v>30</v>
      </c>
      <c r="B367" s="739" t="s">
        <v>505</v>
      </c>
      <c r="C367" s="739" t="s">
        <v>2638</v>
      </c>
      <c r="D367" s="740" t="s">
        <v>3438</v>
      </c>
      <c r="E367" s="741" t="s">
        <v>2651</v>
      </c>
      <c r="F367" s="739" t="s">
        <v>2635</v>
      </c>
      <c r="G367" s="739" t="s">
        <v>2741</v>
      </c>
      <c r="H367" s="739" t="s">
        <v>506</v>
      </c>
      <c r="I367" s="739" t="s">
        <v>2983</v>
      </c>
      <c r="J367" s="739" t="s">
        <v>2984</v>
      </c>
      <c r="K367" s="739" t="s">
        <v>2985</v>
      </c>
      <c r="L367" s="742">
        <v>79.03</v>
      </c>
      <c r="M367" s="742">
        <v>79.03</v>
      </c>
      <c r="N367" s="739">
        <v>1</v>
      </c>
      <c r="O367" s="743">
        <v>0.5</v>
      </c>
      <c r="P367" s="742"/>
      <c r="Q367" s="744">
        <v>0</v>
      </c>
      <c r="R367" s="739"/>
      <c r="S367" s="744">
        <v>0</v>
      </c>
      <c r="T367" s="743"/>
      <c r="U367" s="738">
        <v>0</v>
      </c>
    </row>
    <row r="368" spans="1:21" ht="14.4" customHeight="1" x14ac:dyDescent="0.3">
      <c r="A368" s="737">
        <v>30</v>
      </c>
      <c r="B368" s="739" t="s">
        <v>505</v>
      </c>
      <c r="C368" s="739" t="s">
        <v>2638</v>
      </c>
      <c r="D368" s="740" t="s">
        <v>3438</v>
      </c>
      <c r="E368" s="741" t="s">
        <v>2651</v>
      </c>
      <c r="F368" s="739" t="s">
        <v>2635</v>
      </c>
      <c r="G368" s="739" t="s">
        <v>2744</v>
      </c>
      <c r="H368" s="739" t="s">
        <v>1720</v>
      </c>
      <c r="I368" s="739" t="s">
        <v>3101</v>
      </c>
      <c r="J368" s="739" t="s">
        <v>2746</v>
      </c>
      <c r="K368" s="739" t="s">
        <v>3102</v>
      </c>
      <c r="L368" s="742">
        <v>54.98</v>
      </c>
      <c r="M368" s="742">
        <v>54.98</v>
      </c>
      <c r="N368" s="739">
        <v>1</v>
      </c>
      <c r="O368" s="743">
        <v>0.5</v>
      </c>
      <c r="P368" s="742"/>
      <c r="Q368" s="744">
        <v>0</v>
      </c>
      <c r="R368" s="739"/>
      <c r="S368" s="744">
        <v>0</v>
      </c>
      <c r="T368" s="743"/>
      <c r="U368" s="738">
        <v>0</v>
      </c>
    </row>
    <row r="369" spans="1:21" ht="14.4" customHeight="1" x14ac:dyDescent="0.3">
      <c r="A369" s="737">
        <v>30</v>
      </c>
      <c r="B369" s="739" t="s">
        <v>505</v>
      </c>
      <c r="C369" s="739" t="s">
        <v>2638</v>
      </c>
      <c r="D369" s="740" t="s">
        <v>3438</v>
      </c>
      <c r="E369" s="741" t="s">
        <v>2651</v>
      </c>
      <c r="F369" s="739" t="s">
        <v>2635</v>
      </c>
      <c r="G369" s="739" t="s">
        <v>2759</v>
      </c>
      <c r="H369" s="739" t="s">
        <v>506</v>
      </c>
      <c r="I369" s="739" t="s">
        <v>2987</v>
      </c>
      <c r="J369" s="739" t="s">
        <v>2988</v>
      </c>
      <c r="K369" s="739" t="s">
        <v>2989</v>
      </c>
      <c r="L369" s="742">
        <v>1228</v>
      </c>
      <c r="M369" s="742">
        <v>1228</v>
      </c>
      <c r="N369" s="739">
        <v>1</v>
      </c>
      <c r="O369" s="743">
        <v>0.5</v>
      </c>
      <c r="P369" s="742"/>
      <c r="Q369" s="744">
        <v>0</v>
      </c>
      <c r="R369" s="739"/>
      <c r="S369" s="744">
        <v>0</v>
      </c>
      <c r="T369" s="743"/>
      <c r="U369" s="738">
        <v>0</v>
      </c>
    </row>
    <row r="370" spans="1:21" ht="14.4" customHeight="1" x14ac:dyDescent="0.3">
      <c r="A370" s="737">
        <v>30</v>
      </c>
      <c r="B370" s="739" t="s">
        <v>505</v>
      </c>
      <c r="C370" s="739" t="s">
        <v>2638</v>
      </c>
      <c r="D370" s="740" t="s">
        <v>3438</v>
      </c>
      <c r="E370" s="741" t="s">
        <v>2651</v>
      </c>
      <c r="F370" s="739" t="s">
        <v>2635</v>
      </c>
      <c r="G370" s="739" t="s">
        <v>2763</v>
      </c>
      <c r="H370" s="739" t="s">
        <v>506</v>
      </c>
      <c r="I370" s="739" t="s">
        <v>762</v>
      </c>
      <c r="J370" s="739" t="s">
        <v>759</v>
      </c>
      <c r="K370" s="739" t="s">
        <v>2766</v>
      </c>
      <c r="L370" s="742">
        <v>10.65</v>
      </c>
      <c r="M370" s="742">
        <v>10.65</v>
      </c>
      <c r="N370" s="739">
        <v>1</v>
      </c>
      <c r="O370" s="743">
        <v>0.5</v>
      </c>
      <c r="P370" s="742"/>
      <c r="Q370" s="744">
        <v>0</v>
      </c>
      <c r="R370" s="739"/>
      <c r="S370" s="744">
        <v>0</v>
      </c>
      <c r="T370" s="743"/>
      <c r="U370" s="738">
        <v>0</v>
      </c>
    </row>
    <row r="371" spans="1:21" ht="14.4" customHeight="1" x14ac:dyDescent="0.3">
      <c r="A371" s="737">
        <v>30</v>
      </c>
      <c r="B371" s="739" t="s">
        <v>505</v>
      </c>
      <c r="C371" s="739" t="s">
        <v>2638</v>
      </c>
      <c r="D371" s="740" t="s">
        <v>3438</v>
      </c>
      <c r="E371" s="741" t="s">
        <v>2651</v>
      </c>
      <c r="F371" s="739" t="s">
        <v>2635</v>
      </c>
      <c r="G371" s="739" t="s">
        <v>2763</v>
      </c>
      <c r="H371" s="739" t="s">
        <v>506</v>
      </c>
      <c r="I371" s="739" t="s">
        <v>839</v>
      </c>
      <c r="J371" s="739" t="s">
        <v>2770</v>
      </c>
      <c r="K371" s="739" t="s">
        <v>3103</v>
      </c>
      <c r="L371" s="742">
        <v>17.559999999999999</v>
      </c>
      <c r="M371" s="742">
        <v>17.559999999999999</v>
      </c>
      <c r="N371" s="739">
        <v>1</v>
      </c>
      <c r="O371" s="743">
        <v>0.5</v>
      </c>
      <c r="P371" s="742">
        <v>17.559999999999999</v>
      </c>
      <c r="Q371" s="744">
        <v>1</v>
      </c>
      <c r="R371" s="739">
        <v>1</v>
      </c>
      <c r="S371" s="744">
        <v>1</v>
      </c>
      <c r="T371" s="743">
        <v>0.5</v>
      </c>
      <c r="U371" s="738">
        <v>1</v>
      </c>
    </row>
    <row r="372" spans="1:21" ht="14.4" customHeight="1" x14ac:dyDescent="0.3">
      <c r="A372" s="737">
        <v>30</v>
      </c>
      <c r="B372" s="739" t="s">
        <v>505</v>
      </c>
      <c r="C372" s="739" t="s">
        <v>2638</v>
      </c>
      <c r="D372" s="740" t="s">
        <v>3438</v>
      </c>
      <c r="E372" s="741" t="s">
        <v>2651</v>
      </c>
      <c r="F372" s="739" t="s">
        <v>2635</v>
      </c>
      <c r="G372" s="739" t="s">
        <v>2891</v>
      </c>
      <c r="H372" s="739" t="s">
        <v>506</v>
      </c>
      <c r="I372" s="739" t="s">
        <v>3073</v>
      </c>
      <c r="J372" s="739" t="s">
        <v>1652</v>
      </c>
      <c r="K372" s="739" t="s">
        <v>3074</v>
      </c>
      <c r="L372" s="742">
        <v>374.79</v>
      </c>
      <c r="M372" s="742">
        <v>374.79</v>
      </c>
      <c r="N372" s="739">
        <v>1</v>
      </c>
      <c r="O372" s="743">
        <v>0.5</v>
      </c>
      <c r="P372" s="742">
        <v>374.79</v>
      </c>
      <c r="Q372" s="744">
        <v>1</v>
      </c>
      <c r="R372" s="739">
        <v>1</v>
      </c>
      <c r="S372" s="744">
        <v>1</v>
      </c>
      <c r="T372" s="743">
        <v>0.5</v>
      </c>
      <c r="U372" s="738">
        <v>1</v>
      </c>
    </row>
    <row r="373" spans="1:21" ht="14.4" customHeight="1" x14ac:dyDescent="0.3">
      <c r="A373" s="737">
        <v>30</v>
      </c>
      <c r="B373" s="739" t="s">
        <v>505</v>
      </c>
      <c r="C373" s="739" t="s">
        <v>2638</v>
      </c>
      <c r="D373" s="740" t="s">
        <v>3438</v>
      </c>
      <c r="E373" s="741" t="s">
        <v>2651</v>
      </c>
      <c r="F373" s="739" t="s">
        <v>2635</v>
      </c>
      <c r="G373" s="739" t="s">
        <v>2772</v>
      </c>
      <c r="H373" s="739" t="s">
        <v>1720</v>
      </c>
      <c r="I373" s="739" t="s">
        <v>1812</v>
      </c>
      <c r="J373" s="739" t="s">
        <v>1813</v>
      </c>
      <c r="K373" s="739" t="s">
        <v>3104</v>
      </c>
      <c r="L373" s="742">
        <v>1847.49</v>
      </c>
      <c r="M373" s="742">
        <v>1847.49</v>
      </c>
      <c r="N373" s="739">
        <v>1</v>
      </c>
      <c r="O373" s="743">
        <v>0.5</v>
      </c>
      <c r="P373" s="742">
        <v>1847.49</v>
      </c>
      <c r="Q373" s="744">
        <v>1</v>
      </c>
      <c r="R373" s="739">
        <v>1</v>
      </c>
      <c r="S373" s="744">
        <v>1</v>
      </c>
      <c r="T373" s="743">
        <v>0.5</v>
      </c>
      <c r="U373" s="738">
        <v>1</v>
      </c>
    </row>
    <row r="374" spans="1:21" ht="14.4" customHeight="1" x14ac:dyDescent="0.3">
      <c r="A374" s="737">
        <v>30</v>
      </c>
      <c r="B374" s="739" t="s">
        <v>505</v>
      </c>
      <c r="C374" s="739" t="s">
        <v>2638</v>
      </c>
      <c r="D374" s="740" t="s">
        <v>3438</v>
      </c>
      <c r="E374" s="741" t="s">
        <v>2651</v>
      </c>
      <c r="F374" s="739" t="s">
        <v>2635</v>
      </c>
      <c r="G374" s="739" t="s">
        <v>2772</v>
      </c>
      <c r="H374" s="739" t="s">
        <v>1720</v>
      </c>
      <c r="I374" s="739" t="s">
        <v>2087</v>
      </c>
      <c r="J374" s="739" t="s">
        <v>1749</v>
      </c>
      <c r="K374" s="739" t="s">
        <v>2492</v>
      </c>
      <c r="L374" s="742">
        <v>815.1</v>
      </c>
      <c r="M374" s="742">
        <v>815.1</v>
      </c>
      <c r="N374" s="739">
        <v>1</v>
      </c>
      <c r="O374" s="743">
        <v>0.5</v>
      </c>
      <c r="P374" s="742"/>
      <c r="Q374" s="744">
        <v>0</v>
      </c>
      <c r="R374" s="739"/>
      <c r="S374" s="744">
        <v>0</v>
      </c>
      <c r="T374" s="743"/>
      <c r="U374" s="738">
        <v>0</v>
      </c>
    </row>
    <row r="375" spans="1:21" ht="14.4" customHeight="1" x14ac:dyDescent="0.3">
      <c r="A375" s="737">
        <v>30</v>
      </c>
      <c r="B375" s="739" t="s">
        <v>505</v>
      </c>
      <c r="C375" s="739" t="s">
        <v>2638</v>
      </c>
      <c r="D375" s="740" t="s">
        <v>3438</v>
      </c>
      <c r="E375" s="741" t="s">
        <v>2651</v>
      </c>
      <c r="F375" s="739" t="s">
        <v>2635</v>
      </c>
      <c r="G375" s="739" t="s">
        <v>2772</v>
      </c>
      <c r="H375" s="739" t="s">
        <v>1720</v>
      </c>
      <c r="I375" s="739" t="s">
        <v>2078</v>
      </c>
      <c r="J375" s="739" t="s">
        <v>1749</v>
      </c>
      <c r="K375" s="739" t="s">
        <v>2493</v>
      </c>
      <c r="L375" s="742">
        <v>543.39</v>
      </c>
      <c r="M375" s="742">
        <v>543.39</v>
      </c>
      <c r="N375" s="739">
        <v>1</v>
      </c>
      <c r="O375" s="743">
        <v>0.5</v>
      </c>
      <c r="P375" s="742"/>
      <c r="Q375" s="744">
        <v>0</v>
      </c>
      <c r="R375" s="739"/>
      <c r="S375" s="744">
        <v>0</v>
      </c>
      <c r="T375" s="743"/>
      <c r="U375" s="738">
        <v>0</v>
      </c>
    </row>
    <row r="376" spans="1:21" ht="14.4" customHeight="1" x14ac:dyDescent="0.3">
      <c r="A376" s="737">
        <v>30</v>
      </c>
      <c r="B376" s="739" t="s">
        <v>505</v>
      </c>
      <c r="C376" s="739" t="s">
        <v>2638</v>
      </c>
      <c r="D376" s="740" t="s">
        <v>3438</v>
      </c>
      <c r="E376" s="741" t="s">
        <v>2651</v>
      </c>
      <c r="F376" s="739" t="s">
        <v>2635</v>
      </c>
      <c r="G376" s="739" t="s">
        <v>2902</v>
      </c>
      <c r="H376" s="739" t="s">
        <v>506</v>
      </c>
      <c r="I376" s="739" t="s">
        <v>2903</v>
      </c>
      <c r="J376" s="739" t="s">
        <v>2904</v>
      </c>
      <c r="K376" s="739" t="s">
        <v>2905</v>
      </c>
      <c r="L376" s="742">
        <v>146.84</v>
      </c>
      <c r="M376" s="742">
        <v>146.84</v>
      </c>
      <c r="N376" s="739">
        <v>1</v>
      </c>
      <c r="O376" s="743">
        <v>1</v>
      </c>
      <c r="P376" s="742"/>
      <c r="Q376" s="744">
        <v>0</v>
      </c>
      <c r="R376" s="739"/>
      <c r="S376" s="744">
        <v>0</v>
      </c>
      <c r="T376" s="743"/>
      <c r="U376" s="738">
        <v>0</v>
      </c>
    </row>
    <row r="377" spans="1:21" ht="14.4" customHeight="1" x14ac:dyDescent="0.3">
      <c r="A377" s="737">
        <v>30</v>
      </c>
      <c r="B377" s="739" t="s">
        <v>505</v>
      </c>
      <c r="C377" s="739" t="s">
        <v>2638</v>
      </c>
      <c r="D377" s="740" t="s">
        <v>3438</v>
      </c>
      <c r="E377" s="741" t="s">
        <v>2651</v>
      </c>
      <c r="F377" s="739" t="s">
        <v>2635</v>
      </c>
      <c r="G377" s="739" t="s">
        <v>2906</v>
      </c>
      <c r="H377" s="739" t="s">
        <v>506</v>
      </c>
      <c r="I377" s="739" t="s">
        <v>2909</v>
      </c>
      <c r="J377" s="739" t="s">
        <v>1685</v>
      </c>
      <c r="K377" s="739" t="s">
        <v>1931</v>
      </c>
      <c r="L377" s="742">
        <v>57.64</v>
      </c>
      <c r="M377" s="742">
        <v>57.64</v>
      </c>
      <c r="N377" s="739">
        <v>1</v>
      </c>
      <c r="O377" s="743">
        <v>0.5</v>
      </c>
      <c r="P377" s="742"/>
      <c r="Q377" s="744">
        <v>0</v>
      </c>
      <c r="R377" s="739"/>
      <c r="S377" s="744">
        <v>0</v>
      </c>
      <c r="T377" s="743"/>
      <c r="U377" s="738">
        <v>0</v>
      </c>
    </row>
    <row r="378" spans="1:21" ht="14.4" customHeight="1" x14ac:dyDescent="0.3">
      <c r="A378" s="737">
        <v>30</v>
      </c>
      <c r="B378" s="739" t="s">
        <v>505</v>
      </c>
      <c r="C378" s="739" t="s">
        <v>2638</v>
      </c>
      <c r="D378" s="740" t="s">
        <v>3438</v>
      </c>
      <c r="E378" s="741" t="s">
        <v>2651</v>
      </c>
      <c r="F378" s="739" t="s">
        <v>2635</v>
      </c>
      <c r="G378" s="739" t="s">
        <v>3105</v>
      </c>
      <c r="H378" s="739" t="s">
        <v>506</v>
      </c>
      <c r="I378" s="739" t="s">
        <v>2345</v>
      </c>
      <c r="J378" s="739" t="s">
        <v>2346</v>
      </c>
      <c r="K378" s="739" t="s">
        <v>2913</v>
      </c>
      <c r="L378" s="742">
        <v>0</v>
      </c>
      <c r="M378" s="742">
        <v>0</v>
      </c>
      <c r="N378" s="739">
        <v>1</v>
      </c>
      <c r="O378" s="743">
        <v>0.5</v>
      </c>
      <c r="P378" s="742">
        <v>0</v>
      </c>
      <c r="Q378" s="744"/>
      <c r="R378" s="739">
        <v>1</v>
      </c>
      <c r="S378" s="744">
        <v>1</v>
      </c>
      <c r="T378" s="743">
        <v>0.5</v>
      </c>
      <c r="U378" s="738">
        <v>1</v>
      </c>
    </row>
    <row r="379" spans="1:21" ht="14.4" customHeight="1" x14ac:dyDescent="0.3">
      <c r="A379" s="737">
        <v>30</v>
      </c>
      <c r="B379" s="739" t="s">
        <v>505</v>
      </c>
      <c r="C379" s="739" t="s">
        <v>2638</v>
      </c>
      <c r="D379" s="740" t="s">
        <v>3438</v>
      </c>
      <c r="E379" s="741" t="s">
        <v>2651</v>
      </c>
      <c r="F379" s="739" t="s">
        <v>2635</v>
      </c>
      <c r="G379" s="739" t="s">
        <v>2775</v>
      </c>
      <c r="H379" s="739" t="s">
        <v>1720</v>
      </c>
      <c r="I379" s="739" t="s">
        <v>2776</v>
      </c>
      <c r="J379" s="739" t="s">
        <v>555</v>
      </c>
      <c r="K379" s="739" t="s">
        <v>556</v>
      </c>
      <c r="L379" s="742">
        <v>28.81</v>
      </c>
      <c r="M379" s="742">
        <v>144.04999999999998</v>
      </c>
      <c r="N379" s="739">
        <v>5</v>
      </c>
      <c r="O379" s="743">
        <v>2.5</v>
      </c>
      <c r="P379" s="742">
        <v>86.429999999999993</v>
      </c>
      <c r="Q379" s="744">
        <v>0.6</v>
      </c>
      <c r="R379" s="739">
        <v>3</v>
      </c>
      <c r="S379" s="744">
        <v>0.6</v>
      </c>
      <c r="T379" s="743">
        <v>1.5</v>
      </c>
      <c r="U379" s="738">
        <v>0.6</v>
      </c>
    </row>
    <row r="380" spans="1:21" ht="14.4" customHeight="1" x14ac:dyDescent="0.3">
      <c r="A380" s="737">
        <v>30</v>
      </c>
      <c r="B380" s="739" t="s">
        <v>505</v>
      </c>
      <c r="C380" s="739" t="s">
        <v>2638</v>
      </c>
      <c r="D380" s="740" t="s">
        <v>3438</v>
      </c>
      <c r="E380" s="741" t="s">
        <v>2651</v>
      </c>
      <c r="F380" s="739" t="s">
        <v>2635</v>
      </c>
      <c r="G380" s="739" t="s">
        <v>2917</v>
      </c>
      <c r="H380" s="739" t="s">
        <v>1720</v>
      </c>
      <c r="I380" s="739" t="s">
        <v>1866</v>
      </c>
      <c r="J380" s="739" t="s">
        <v>1867</v>
      </c>
      <c r="K380" s="739" t="s">
        <v>1304</v>
      </c>
      <c r="L380" s="742">
        <v>48.27</v>
      </c>
      <c r="M380" s="742">
        <v>96.54</v>
      </c>
      <c r="N380" s="739">
        <v>2</v>
      </c>
      <c r="O380" s="743">
        <v>1</v>
      </c>
      <c r="P380" s="742">
        <v>96.54</v>
      </c>
      <c r="Q380" s="744">
        <v>1</v>
      </c>
      <c r="R380" s="739">
        <v>2</v>
      </c>
      <c r="S380" s="744">
        <v>1</v>
      </c>
      <c r="T380" s="743">
        <v>1</v>
      </c>
      <c r="U380" s="738">
        <v>1</v>
      </c>
    </row>
    <row r="381" spans="1:21" ht="14.4" customHeight="1" x14ac:dyDescent="0.3">
      <c r="A381" s="737">
        <v>30</v>
      </c>
      <c r="B381" s="739" t="s">
        <v>505</v>
      </c>
      <c r="C381" s="739" t="s">
        <v>2638</v>
      </c>
      <c r="D381" s="740" t="s">
        <v>3438</v>
      </c>
      <c r="E381" s="741" t="s">
        <v>2651</v>
      </c>
      <c r="F381" s="739" t="s">
        <v>2635</v>
      </c>
      <c r="G381" s="739" t="s">
        <v>2918</v>
      </c>
      <c r="H381" s="739" t="s">
        <v>1720</v>
      </c>
      <c r="I381" s="739" t="s">
        <v>3106</v>
      </c>
      <c r="J381" s="739" t="s">
        <v>3107</v>
      </c>
      <c r="K381" s="739" t="s">
        <v>1223</v>
      </c>
      <c r="L381" s="742">
        <v>170.43</v>
      </c>
      <c r="M381" s="742">
        <v>170.43</v>
      </c>
      <c r="N381" s="739">
        <v>1</v>
      </c>
      <c r="O381" s="743">
        <v>0.5</v>
      </c>
      <c r="P381" s="742"/>
      <c r="Q381" s="744">
        <v>0</v>
      </c>
      <c r="R381" s="739"/>
      <c r="S381" s="744">
        <v>0</v>
      </c>
      <c r="T381" s="743"/>
      <c r="U381" s="738">
        <v>0</v>
      </c>
    </row>
    <row r="382" spans="1:21" ht="14.4" customHeight="1" x14ac:dyDescent="0.3">
      <c r="A382" s="737">
        <v>30</v>
      </c>
      <c r="B382" s="739" t="s">
        <v>505</v>
      </c>
      <c r="C382" s="739" t="s">
        <v>2638</v>
      </c>
      <c r="D382" s="740" t="s">
        <v>3438</v>
      </c>
      <c r="E382" s="741" t="s">
        <v>2651</v>
      </c>
      <c r="F382" s="739" t="s">
        <v>2635</v>
      </c>
      <c r="G382" s="739" t="s">
        <v>2782</v>
      </c>
      <c r="H382" s="739" t="s">
        <v>1720</v>
      </c>
      <c r="I382" s="739" t="s">
        <v>1724</v>
      </c>
      <c r="J382" s="739" t="s">
        <v>1725</v>
      </c>
      <c r="K382" s="739" t="s">
        <v>1726</v>
      </c>
      <c r="L382" s="742">
        <v>16.09</v>
      </c>
      <c r="M382" s="742">
        <v>16.09</v>
      </c>
      <c r="N382" s="739">
        <v>1</v>
      </c>
      <c r="O382" s="743">
        <v>0.5</v>
      </c>
      <c r="P382" s="742">
        <v>16.09</v>
      </c>
      <c r="Q382" s="744">
        <v>1</v>
      </c>
      <c r="R382" s="739">
        <v>1</v>
      </c>
      <c r="S382" s="744">
        <v>1</v>
      </c>
      <c r="T382" s="743">
        <v>0.5</v>
      </c>
      <c r="U382" s="738">
        <v>1</v>
      </c>
    </row>
    <row r="383" spans="1:21" ht="14.4" customHeight="1" x14ac:dyDescent="0.3">
      <c r="A383" s="737">
        <v>30</v>
      </c>
      <c r="B383" s="739" t="s">
        <v>505</v>
      </c>
      <c r="C383" s="739" t="s">
        <v>2638</v>
      </c>
      <c r="D383" s="740" t="s">
        <v>3438</v>
      </c>
      <c r="E383" s="741" t="s">
        <v>2651</v>
      </c>
      <c r="F383" s="739" t="s">
        <v>2635</v>
      </c>
      <c r="G383" s="739" t="s">
        <v>2783</v>
      </c>
      <c r="H383" s="739" t="s">
        <v>506</v>
      </c>
      <c r="I383" s="739" t="s">
        <v>899</v>
      </c>
      <c r="J383" s="739" t="s">
        <v>900</v>
      </c>
      <c r="K383" s="739" t="s">
        <v>2784</v>
      </c>
      <c r="L383" s="742">
        <v>105.46</v>
      </c>
      <c r="M383" s="742">
        <v>210.92</v>
      </c>
      <c r="N383" s="739">
        <v>2</v>
      </c>
      <c r="O383" s="743">
        <v>1</v>
      </c>
      <c r="P383" s="742"/>
      <c r="Q383" s="744">
        <v>0</v>
      </c>
      <c r="R383" s="739"/>
      <c r="S383" s="744">
        <v>0</v>
      </c>
      <c r="T383" s="743"/>
      <c r="U383" s="738">
        <v>0</v>
      </c>
    </row>
    <row r="384" spans="1:21" ht="14.4" customHeight="1" x14ac:dyDescent="0.3">
      <c r="A384" s="737">
        <v>30</v>
      </c>
      <c r="B384" s="739" t="s">
        <v>505</v>
      </c>
      <c r="C384" s="739" t="s">
        <v>2638</v>
      </c>
      <c r="D384" s="740" t="s">
        <v>3438</v>
      </c>
      <c r="E384" s="741" t="s">
        <v>2651</v>
      </c>
      <c r="F384" s="739" t="s">
        <v>2635</v>
      </c>
      <c r="G384" s="739" t="s">
        <v>3023</v>
      </c>
      <c r="H384" s="739" t="s">
        <v>1720</v>
      </c>
      <c r="I384" s="739" t="s">
        <v>2012</v>
      </c>
      <c r="J384" s="739" t="s">
        <v>2610</v>
      </c>
      <c r="K384" s="739" t="s">
        <v>2611</v>
      </c>
      <c r="L384" s="742">
        <v>123.2</v>
      </c>
      <c r="M384" s="742">
        <v>123.2</v>
      </c>
      <c r="N384" s="739">
        <v>1</v>
      </c>
      <c r="O384" s="743">
        <v>0.5</v>
      </c>
      <c r="P384" s="742"/>
      <c r="Q384" s="744">
        <v>0</v>
      </c>
      <c r="R384" s="739"/>
      <c r="S384" s="744">
        <v>0</v>
      </c>
      <c r="T384" s="743"/>
      <c r="U384" s="738">
        <v>0</v>
      </c>
    </row>
    <row r="385" spans="1:21" ht="14.4" customHeight="1" x14ac:dyDescent="0.3">
      <c r="A385" s="737">
        <v>30</v>
      </c>
      <c r="B385" s="739" t="s">
        <v>505</v>
      </c>
      <c r="C385" s="739" t="s">
        <v>2638</v>
      </c>
      <c r="D385" s="740" t="s">
        <v>3438</v>
      </c>
      <c r="E385" s="741" t="s">
        <v>2651</v>
      </c>
      <c r="F385" s="739" t="s">
        <v>2635</v>
      </c>
      <c r="G385" s="739" t="s">
        <v>2792</v>
      </c>
      <c r="H385" s="739" t="s">
        <v>506</v>
      </c>
      <c r="I385" s="739" t="s">
        <v>803</v>
      </c>
      <c r="J385" s="739" t="s">
        <v>2793</v>
      </c>
      <c r="K385" s="739" t="s">
        <v>2794</v>
      </c>
      <c r="L385" s="742">
        <v>0</v>
      </c>
      <c r="M385" s="742">
        <v>0</v>
      </c>
      <c r="N385" s="739">
        <v>2</v>
      </c>
      <c r="O385" s="743">
        <v>2</v>
      </c>
      <c r="P385" s="742"/>
      <c r="Q385" s="744"/>
      <c r="R385" s="739"/>
      <c r="S385" s="744">
        <v>0</v>
      </c>
      <c r="T385" s="743"/>
      <c r="U385" s="738">
        <v>0</v>
      </c>
    </row>
    <row r="386" spans="1:21" ht="14.4" customHeight="1" x14ac:dyDescent="0.3">
      <c r="A386" s="737">
        <v>30</v>
      </c>
      <c r="B386" s="739" t="s">
        <v>505</v>
      </c>
      <c r="C386" s="739" t="s">
        <v>2638</v>
      </c>
      <c r="D386" s="740" t="s">
        <v>3438</v>
      </c>
      <c r="E386" s="741" t="s">
        <v>2651</v>
      </c>
      <c r="F386" s="739" t="s">
        <v>2635</v>
      </c>
      <c r="G386" s="739" t="s">
        <v>2660</v>
      </c>
      <c r="H386" s="739" t="s">
        <v>506</v>
      </c>
      <c r="I386" s="739" t="s">
        <v>674</v>
      </c>
      <c r="J386" s="739" t="s">
        <v>675</v>
      </c>
      <c r="K386" s="739" t="s">
        <v>2795</v>
      </c>
      <c r="L386" s="742">
        <v>42.08</v>
      </c>
      <c r="M386" s="742">
        <v>84.16</v>
      </c>
      <c r="N386" s="739">
        <v>2</v>
      </c>
      <c r="O386" s="743">
        <v>0.5</v>
      </c>
      <c r="P386" s="742">
        <v>84.16</v>
      </c>
      <c r="Q386" s="744">
        <v>1</v>
      </c>
      <c r="R386" s="739">
        <v>2</v>
      </c>
      <c r="S386" s="744">
        <v>1</v>
      </c>
      <c r="T386" s="743">
        <v>0.5</v>
      </c>
      <c r="U386" s="738">
        <v>1</v>
      </c>
    </row>
    <row r="387" spans="1:21" ht="14.4" customHeight="1" x14ac:dyDescent="0.3">
      <c r="A387" s="737">
        <v>30</v>
      </c>
      <c r="B387" s="739" t="s">
        <v>505</v>
      </c>
      <c r="C387" s="739" t="s">
        <v>2638</v>
      </c>
      <c r="D387" s="740" t="s">
        <v>3438</v>
      </c>
      <c r="E387" s="741" t="s">
        <v>2651</v>
      </c>
      <c r="F387" s="739" t="s">
        <v>2635</v>
      </c>
      <c r="G387" s="739" t="s">
        <v>3080</v>
      </c>
      <c r="H387" s="739" t="s">
        <v>506</v>
      </c>
      <c r="I387" s="739" t="s">
        <v>747</v>
      </c>
      <c r="J387" s="739" t="s">
        <v>3082</v>
      </c>
      <c r="K387" s="739" t="s">
        <v>749</v>
      </c>
      <c r="L387" s="742">
        <v>149.69</v>
      </c>
      <c r="M387" s="742">
        <v>449.07</v>
      </c>
      <c r="N387" s="739">
        <v>3</v>
      </c>
      <c r="O387" s="743">
        <v>1</v>
      </c>
      <c r="P387" s="742">
        <v>299.38</v>
      </c>
      <c r="Q387" s="744">
        <v>0.66666666666666663</v>
      </c>
      <c r="R387" s="739">
        <v>2</v>
      </c>
      <c r="S387" s="744">
        <v>0.66666666666666663</v>
      </c>
      <c r="T387" s="743">
        <v>0.5</v>
      </c>
      <c r="U387" s="738">
        <v>0.5</v>
      </c>
    </row>
    <row r="388" spans="1:21" ht="14.4" customHeight="1" x14ac:dyDescent="0.3">
      <c r="A388" s="737">
        <v>30</v>
      </c>
      <c r="B388" s="739" t="s">
        <v>505</v>
      </c>
      <c r="C388" s="739" t="s">
        <v>2638</v>
      </c>
      <c r="D388" s="740" t="s">
        <v>3438</v>
      </c>
      <c r="E388" s="741" t="s">
        <v>2651</v>
      </c>
      <c r="F388" s="739" t="s">
        <v>2635</v>
      </c>
      <c r="G388" s="739" t="s">
        <v>2927</v>
      </c>
      <c r="H388" s="739" t="s">
        <v>506</v>
      </c>
      <c r="I388" s="739" t="s">
        <v>2928</v>
      </c>
      <c r="J388" s="739" t="s">
        <v>1660</v>
      </c>
      <c r="K388" s="739" t="s">
        <v>1661</v>
      </c>
      <c r="L388" s="742">
        <v>80.959999999999994</v>
      </c>
      <c r="M388" s="742">
        <v>80.959999999999994</v>
      </c>
      <c r="N388" s="739">
        <v>1</v>
      </c>
      <c r="O388" s="743">
        <v>0.5</v>
      </c>
      <c r="P388" s="742"/>
      <c r="Q388" s="744">
        <v>0</v>
      </c>
      <c r="R388" s="739"/>
      <c r="S388" s="744">
        <v>0</v>
      </c>
      <c r="T388" s="743"/>
      <c r="U388" s="738">
        <v>0</v>
      </c>
    </row>
    <row r="389" spans="1:21" ht="14.4" customHeight="1" x14ac:dyDescent="0.3">
      <c r="A389" s="737">
        <v>30</v>
      </c>
      <c r="B389" s="739" t="s">
        <v>505</v>
      </c>
      <c r="C389" s="739" t="s">
        <v>2638</v>
      </c>
      <c r="D389" s="740" t="s">
        <v>3438</v>
      </c>
      <c r="E389" s="741" t="s">
        <v>2651</v>
      </c>
      <c r="F389" s="739" t="s">
        <v>2635</v>
      </c>
      <c r="G389" s="739" t="s">
        <v>2804</v>
      </c>
      <c r="H389" s="739" t="s">
        <v>506</v>
      </c>
      <c r="I389" s="739" t="s">
        <v>1176</v>
      </c>
      <c r="J389" s="739" t="s">
        <v>1177</v>
      </c>
      <c r="K389" s="739" t="s">
        <v>2807</v>
      </c>
      <c r="L389" s="742">
        <v>50.32</v>
      </c>
      <c r="M389" s="742">
        <v>100.64</v>
      </c>
      <c r="N389" s="739">
        <v>2</v>
      </c>
      <c r="O389" s="743">
        <v>1</v>
      </c>
      <c r="P389" s="742">
        <v>100.64</v>
      </c>
      <c r="Q389" s="744">
        <v>1</v>
      </c>
      <c r="R389" s="739">
        <v>2</v>
      </c>
      <c r="S389" s="744">
        <v>1</v>
      </c>
      <c r="T389" s="743">
        <v>1</v>
      </c>
      <c r="U389" s="738">
        <v>1</v>
      </c>
    </row>
    <row r="390" spans="1:21" ht="14.4" customHeight="1" x14ac:dyDescent="0.3">
      <c r="A390" s="737">
        <v>30</v>
      </c>
      <c r="B390" s="739" t="s">
        <v>505</v>
      </c>
      <c r="C390" s="739" t="s">
        <v>2638</v>
      </c>
      <c r="D390" s="740" t="s">
        <v>3438</v>
      </c>
      <c r="E390" s="741" t="s">
        <v>2651</v>
      </c>
      <c r="F390" s="739" t="s">
        <v>2635</v>
      </c>
      <c r="G390" s="739" t="s">
        <v>2808</v>
      </c>
      <c r="H390" s="739" t="s">
        <v>506</v>
      </c>
      <c r="I390" s="739" t="s">
        <v>765</v>
      </c>
      <c r="J390" s="739" t="s">
        <v>766</v>
      </c>
      <c r="K390" s="739" t="s">
        <v>767</v>
      </c>
      <c r="L390" s="742">
        <v>150.19</v>
      </c>
      <c r="M390" s="742">
        <v>150.19</v>
      </c>
      <c r="N390" s="739">
        <v>1</v>
      </c>
      <c r="O390" s="743">
        <v>0.5</v>
      </c>
      <c r="P390" s="742"/>
      <c r="Q390" s="744">
        <v>0</v>
      </c>
      <c r="R390" s="739"/>
      <c r="S390" s="744">
        <v>0</v>
      </c>
      <c r="T390" s="743"/>
      <c r="U390" s="738">
        <v>0</v>
      </c>
    </row>
    <row r="391" spans="1:21" ht="14.4" customHeight="1" x14ac:dyDescent="0.3">
      <c r="A391" s="737">
        <v>30</v>
      </c>
      <c r="B391" s="739" t="s">
        <v>505</v>
      </c>
      <c r="C391" s="739" t="s">
        <v>2638</v>
      </c>
      <c r="D391" s="740" t="s">
        <v>3438</v>
      </c>
      <c r="E391" s="741" t="s">
        <v>2651</v>
      </c>
      <c r="F391" s="739" t="s">
        <v>2635</v>
      </c>
      <c r="G391" s="739" t="s">
        <v>2815</v>
      </c>
      <c r="H391" s="739" t="s">
        <v>506</v>
      </c>
      <c r="I391" s="739" t="s">
        <v>2816</v>
      </c>
      <c r="J391" s="739" t="s">
        <v>888</v>
      </c>
      <c r="K391" s="739" t="s">
        <v>889</v>
      </c>
      <c r="L391" s="742">
        <v>87.89</v>
      </c>
      <c r="M391" s="742">
        <v>87.89</v>
      </c>
      <c r="N391" s="739">
        <v>1</v>
      </c>
      <c r="O391" s="743">
        <v>0.5</v>
      </c>
      <c r="P391" s="742"/>
      <c r="Q391" s="744">
        <v>0</v>
      </c>
      <c r="R391" s="739"/>
      <c r="S391" s="744">
        <v>0</v>
      </c>
      <c r="T391" s="743"/>
      <c r="U391" s="738">
        <v>0</v>
      </c>
    </row>
    <row r="392" spans="1:21" ht="14.4" customHeight="1" x14ac:dyDescent="0.3">
      <c r="A392" s="737">
        <v>30</v>
      </c>
      <c r="B392" s="739" t="s">
        <v>505</v>
      </c>
      <c r="C392" s="739" t="s">
        <v>2638</v>
      </c>
      <c r="D392" s="740" t="s">
        <v>3438</v>
      </c>
      <c r="E392" s="741" t="s">
        <v>2651</v>
      </c>
      <c r="F392" s="739" t="s">
        <v>2635</v>
      </c>
      <c r="G392" s="739" t="s">
        <v>2818</v>
      </c>
      <c r="H392" s="739" t="s">
        <v>1720</v>
      </c>
      <c r="I392" s="739" t="s">
        <v>2819</v>
      </c>
      <c r="J392" s="739" t="s">
        <v>2820</v>
      </c>
      <c r="K392" s="739" t="s">
        <v>2821</v>
      </c>
      <c r="L392" s="742">
        <v>251.52</v>
      </c>
      <c r="M392" s="742">
        <v>251.52</v>
      </c>
      <c r="N392" s="739">
        <v>1</v>
      </c>
      <c r="O392" s="743">
        <v>0.5</v>
      </c>
      <c r="P392" s="742"/>
      <c r="Q392" s="744">
        <v>0</v>
      </c>
      <c r="R392" s="739"/>
      <c r="S392" s="744">
        <v>0</v>
      </c>
      <c r="T392" s="743"/>
      <c r="U392" s="738">
        <v>0</v>
      </c>
    </row>
    <row r="393" spans="1:21" ht="14.4" customHeight="1" x14ac:dyDescent="0.3">
      <c r="A393" s="737">
        <v>30</v>
      </c>
      <c r="B393" s="739" t="s">
        <v>505</v>
      </c>
      <c r="C393" s="739" t="s">
        <v>2638</v>
      </c>
      <c r="D393" s="740" t="s">
        <v>3438</v>
      </c>
      <c r="E393" s="741" t="s">
        <v>2651</v>
      </c>
      <c r="F393" s="739" t="s">
        <v>2635</v>
      </c>
      <c r="G393" s="739" t="s">
        <v>2933</v>
      </c>
      <c r="H393" s="739" t="s">
        <v>1720</v>
      </c>
      <c r="I393" s="739" t="s">
        <v>3108</v>
      </c>
      <c r="J393" s="739" t="s">
        <v>3109</v>
      </c>
      <c r="K393" s="739" t="s">
        <v>1043</v>
      </c>
      <c r="L393" s="742">
        <v>184.74</v>
      </c>
      <c r="M393" s="742">
        <v>369.48</v>
      </c>
      <c r="N393" s="739">
        <v>2</v>
      </c>
      <c r="O393" s="743">
        <v>1</v>
      </c>
      <c r="P393" s="742"/>
      <c r="Q393" s="744">
        <v>0</v>
      </c>
      <c r="R393" s="739"/>
      <c r="S393" s="744">
        <v>0</v>
      </c>
      <c r="T393" s="743"/>
      <c r="U393" s="738">
        <v>0</v>
      </c>
    </row>
    <row r="394" spans="1:21" ht="14.4" customHeight="1" x14ac:dyDescent="0.3">
      <c r="A394" s="737">
        <v>30</v>
      </c>
      <c r="B394" s="739" t="s">
        <v>505</v>
      </c>
      <c r="C394" s="739" t="s">
        <v>2638</v>
      </c>
      <c r="D394" s="740" t="s">
        <v>3438</v>
      </c>
      <c r="E394" s="741" t="s">
        <v>2651</v>
      </c>
      <c r="F394" s="739" t="s">
        <v>2635</v>
      </c>
      <c r="G394" s="739" t="s">
        <v>2934</v>
      </c>
      <c r="H394" s="739" t="s">
        <v>506</v>
      </c>
      <c r="I394" s="739" t="s">
        <v>1593</v>
      </c>
      <c r="J394" s="739" t="s">
        <v>1594</v>
      </c>
      <c r="K394" s="739" t="s">
        <v>1595</v>
      </c>
      <c r="L394" s="742">
        <v>0</v>
      </c>
      <c r="M394" s="742">
        <v>0</v>
      </c>
      <c r="N394" s="739">
        <v>1</v>
      </c>
      <c r="O394" s="743">
        <v>0.5</v>
      </c>
      <c r="P394" s="742">
        <v>0</v>
      </c>
      <c r="Q394" s="744"/>
      <c r="R394" s="739">
        <v>1</v>
      </c>
      <c r="S394" s="744">
        <v>1</v>
      </c>
      <c r="T394" s="743">
        <v>0.5</v>
      </c>
      <c r="U394" s="738">
        <v>1</v>
      </c>
    </row>
    <row r="395" spans="1:21" ht="14.4" customHeight="1" x14ac:dyDescent="0.3">
      <c r="A395" s="737">
        <v>30</v>
      </c>
      <c r="B395" s="739" t="s">
        <v>505</v>
      </c>
      <c r="C395" s="739" t="s">
        <v>2638</v>
      </c>
      <c r="D395" s="740" t="s">
        <v>3438</v>
      </c>
      <c r="E395" s="741" t="s">
        <v>2651</v>
      </c>
      <c r="F395" s="739" t="s">
        <v>2635</v>
      </c>
      <c r="G395" s="739" t="s">
        <v>2826</v>
      </c>
      <c r="H395" s="739" t="s">
        <v>1720</v>
      </c>
      <c r="I395" s="739" t="s">
        <v>3110</v>
      </c>
      <c r="J395" s="739" t="s">
        <v>2081</v>
      </c>
      <c r="K395" s="739" t="s">
        <v>3111</v>
      </c>
      <c r="L395" s="742">
        <v>2376.9299999999998</v>
      </c>
      <c r="M395" s="742">
        <v>2376.9299999999998</v>
      </c>
      <c r="N395" s="739">
        <v>1</v>
      </c>
      <c r="O395" s="743">
        <v>1</v>
      </c>
      <c r="P395" s="742"/>
      <c r="Q395" s="744">
        <v>0</v>
      </c>
      <c r="R395" s="739"/>
      <c r="S395" s="744">
        <v>0</v>
      </c>
      <c r="T395" s="743"/>
      <c r="U395" s="738">
        <v>0</v>
      </c>
    </row>
    <row r="396" spans="1:21" ht="14.4" customHeight="1" x14ac:dyDescent="0.3">
      <c r="A396" s="737">
        <v>30</v>
      </c>
      <c r="B396" s="739" t="s">
        <v>505</v>
      </c>
      <c r="C396" s="739" t="s">
        <v>2638</v>
      </c>
      <c r="D396" s="740" t="s">
        <v>3438</v>
      </c>
      <c r="E396" s="741" t="s">
        <v>2651</v>
      </c>
      <c r="F396" s="739" t="s">
        <v>2635</v>
      </c>
      <c r="G396" s="739" t="s">
        <v>2827</v>
      </c>
      <c r="H396" s="739" t="s">
        <v>1720</v>
      </c>
      <c r="I396" s="739" t="s">
        <v>1820</v>
      </c>
      <c r="J396" s="739" t="s">
        <v>1821</v>
      </c>
      <c r="K396" s="739" t="s">
        <v>1822</v>
      </c>
      <c r="L396" s="742">
        <v>53.57</v>
      </c>
      <c r="M396" s="742">
        <v>53.57</v>
      </c>
      <c r="N396" s="739">
        <v>1</v>
      </c>
      <c r="O396" s="743">
        <v>0.5</v>
      </c>
      <c r="P396" s="742">
        <v>53.57</v>
      </c>
      <c r="Q396" s="744">
        <v>1</v>
      </c>
      <c r="R396" s="739">
        <v>1</v>
      </c>
      <c r="S396" s="744">
        <v>1</v>
      </c>
      <c r="T396" s="743">
        <v>0.5</v>
      </c>
      <c r="U396" s="738">
        <v>1</v>
      </c>
    </row>
    <row r="397" spans="1:21" ht="14.4" customHeight="1" x14ac:dyDescent="0.3">
      <c r="A397" s="737">
        <v>30</v>
      </c>
      <c r="B397" s="739" t="s">
        <v>505</v>
      </c>
      <c r="C397" s="739" t="s">
        <v>2638</v>
      </c>
      <c r="D397" s="740" t="s">
        <v>3438</v>
      </c>
      <c r="E397" s="741" t="s">
        <v>2651</v>
      </c>
      <c r="F397" s="739" t="s">
        <v>2635</v>
      </c>
      <c r="G397" s="739" t="s">
        <v>2827</v>
      </c>
      <c r="H397" s="739" t="s">
        <v>1720</v>
      </c>
      <c r="I397" s="739" t="s">
        <v>2019</v>
      </c>
      <c r="J397" s="739" t="s">
        <v>1821</v>
      </c>
      <c r="K397" s="739" t="s">
        <v>2020</v>
      </c>
      <c r="L397" s="742">
        <v>133.94</v>
      </c>
      <c r="M397" s="742">
        <v>267.88</v>
      </c>
      <c r="N397" s="739">
        <v>2</v>
      </c>
      <c r="O397" s="743">
        <v>1.5</v>
      </c>
      <c r="P397" s="742">
        <v>133.94</v>
      </c>
      <c r="Q397" s="744">
        <v>0.5</v>
      </c>
      <c r="R397" s="739">
        <v>1</v>
      </c>
      <c r="S397" s="744">
        <v>0.5</v>
      </c>
      <c r="T397" s="743">
        <v>0.5</v>
      </c>
      <c r="U397" s="738">
        <v>0.33333333333333331</v>
      </c>
    </row>
    <row r="398" spans="1:21" ht="14.4" customHeight="1" x14ac:dyDescent="0.3">
      <c r="A398" s="737">
        <v>30</v>
      </c>
      <c r="B398" s="739" t="s">
        <v>505</v>
      </c>
      <c r="C398" s="739" t="s">
        <v>2638</v>
      </c>
      <c r="D398" s="740" t="s">
        <v>3438</v>
      </c>
      <c r="E398" s="741" t="s">
        <v>2651</v>
      </c>
      <c r="F398" s="739" t="s">
        <v>2636</v>
      </c>
      <c r="G398" s="739" t="s">
        <v>2828</v>
      </c>
      <c r="H398" s="739" t="s">
        <v>506</v>
      </c>
      <c r="I398" s="739" t="s">
        <v>3112</v>
      </c>
      <c r="J398" s="739" t="s">
        <v>2830</v>
      </c>
      <c r="K398" s="739"/>
      <c r="L398" s="742">
        <v>0</v>
      </c>
      <c r="M398" s="742">
        <v>0</v>
      </c>
      <c r="N398" s="739">
        <v>1</v>
      </c>
      <c r="O398" s="743">
        <v>1</v>
      </c>
      <c r="P398" s="742">
        <v>0</v>
      </c>
      <c r="Q398" s="744"/>
      <c r="R398" s="739">
        <v>1</v>
      </c>
      <c r="S398" s="744">
        <v>1</v>
      </c>
      <c r="T398" s="743">
        <v>1</v>
      </c>
      <c r="U398" s="738">
        <v>1</v>
      </c>
    </row>
    <row r="399" spans="1:21" ht="14.4" customHeight="1" x14ac:dyDescent="0.3">
      <c r="A399" s="737">
        <v>30</v>
      </c>
      <c r="B399" s="739" t="s">
        <v>505</v>
      </c>
      <c r="C399" s="739" t="s">
        <v>2638</v>
      </c>
      <c r="D399" s="740" t="s">
        <v>3438</v>
      </c>
      <c r="E399" s="741" t="s">
        <v>2653</v>
      </c>
      <c r="F399" s="739" t="s">
        <v>2635</v>
      </c>
      <c r="G399" s="739" t="s">
        <v>2670</v>
      </c>
      <c r="H399" s="739" t="s">
        <v>1720</v>
      </c>
      <c r="I399" s="739" t="s">
        <v>1937</v>
      </c>
      <c r="J399" s="739" t="s">
        <v>1942</v>
      </c>
      <c r="K399" s="739" t="s">
        <v>2528</v>
      </c>
      <c r="L399" s="742">
        <v>181.13</v>
      </c>
      <c r="M399" s="742">
        <v>362.26</v>
      </c>
      <c r="N399" s="739">
        <v>2</v>
      </c>
      <c r="O399" s="743">
        <v>1</v>
      </c>
      <c r="P399" s="742"/>
      <c r="Q399" s="744">
        <v>0</v>
      </c>
      <c r="R399" s="739"/>
      <c r="S399" s="744">
        <v>0</v>
      </c>
      <c r="T399" s="743"/>
      <c r="U399" s="738">
        <v>0</v>
      </c>
    </row>
    <row r="400" spans="1:21" ht="14.4" customHeight="1" x14ac:dyDescent="0.3">
      <c r="A400" s="737">
        <v>30</v>
      </c>
      <c r="B400" s="739" t="s">
        <v>505</v>
      </c>
      <c r="C400" s="739" t="s">
        <v>2638</v>
      </c>
      <c r="D400" s="740" t="s">
        <v>3438</v>
      </c>
      <c r="E400" s="741" t="s">
        <v>2653</v>
      </c>
      <c r="F400" s="739" t="s">
        <v>2635</v>
      </c>
      <c r="G400" s="739" t="s">
        <v>2659</v>
      </c>
      <c r="H400" s="739" t="s">
        <v>1720</v>
      </c>
      <c r="I400" s="739" t="s">
        <v>2045</v>
      </c>
      <c r="J400" s="739" t="s">
        <v>2046</v>
      </c>
      <c r="K400" s="739" t="s">
        <v>2047</v>
      </c>
      <c r="L400" s="742">
        <v>93.43</v>
      </c>
      <c r="M400" s="742">
        <v>373.72</v>
      </c>
      <c r="N400" s="739">
        <v>4</v>
      </c>
      <c r="O400" s="743">
        <v>2.5</v>
      </c>
      <c r="P400" s="742"/>
      <c r="Q400" s="744">
        <v>0</v>
      </c>
      <c r="R400" s="739"/>
      <c r="S400" s="744">
        <v>0</v>
      </c>
      <c r="T400" s="743"/>
      <c r="U400" s="738">
        <v>0</v>
      </c>
    </row>
    <row r="401" spans="1:21" ht="14.4" customHeight="1" x14ac:dyDescent="0.3">
      <c r="A401" s="737">
        <v>30</v>
      </c>
      <c r="B401" s="739" t="s">
        <v>505</v>
      </c>
      <c r="C401" s="739" t="s">
        <v>2638</v>
      </c>
      <c r="D401" s="740" t="s">
        <v>3438</v>
      </c>
      <c r="E401" s="741" t="s">
        <v>2653</v>
      </c>
      <c r="F401" s="739" t="s">
        <v>2635</v>
      </c>
      <c r="G401" s="739" t="s">
        <v>2725</v>
      </c>
      <c r="H401" s="739" t="s">
        <v>506</v>
      </c>
      <c r="I401" s="739" t="s">
        <v>2726</v>
      </c>
      <c r="J401" s="739" t="s">
        <v>2727</v>
      </c>
      <c r="K401" s="739" t="s">
        <v>562</v>
      </c>
      <c r="L401" s="742">
        <v>0</v>
      </c>
      <c r="M401" s="742">
        <v>0</v>
      </c>
      <c r="N401" s="739">
        <v>2</v>
      </c>
      <c r="O401" s="743">
        <v>1</v>
      </c>
      <c r="P401" s="742"/>
      <c r="Q401" s="744"/>
      <c r="R401" s="739"/>
      <c r="S401" s="744">
        <v>0</v>
      </c>
      <c r="T401" s="743"/>
      <c r="U401" s="738">
        <v>0</v>
      </c>
    </row>
    <row r="402" spans="1:21" ht="14.4" customHeight="1" x14ac:dyDescent="0.3">
      <c r="A402" s="737">
        <v>30</v>
      </c>
      <c r="B402" s="739" t="s">
        <v>505</v>
      </c>
      <c r="C402" s="739" t="s">
        <v>2638</v>
      </c>
      <c r="D402" s="740" t="s">
        <v>3438</v>
      </c>
      <c r="E402" s="741" t="s">
        <v>2653</v>
      </c>
      <c r="F402" s="739" t="s">
        <v>2635</v>
      </c>
      <c r="G402" s="739" t="s">
        <v>2763</v>
      </c>
      <c r="H402" s="739" t="s">
        <v>506</v>
      </c>
      <c r="I402" s="739" t="s">
        <v>762</v>
      </c>
      <c r="J402" s="739" t="s">
        <v>759</v>
      </c>
      <c r="K402" s="739" t="s">
        <v>2766</v>
      </c>
      <c r="L402" s="742">
        <v>10.65</v>
      </c>
      <c r="M402" s="742">
        <v>10.65</v>
      </c>
      <c r="N402" s="739">
        <v>1</v>
      </c>
      <c r="O402" s="743">
        <v>0.5</v>
      </c>
      <c r="P402" s="742"/>
      <c r="Q402" s="744">
        <v>0</v>
      </c>
      <c r="R402" s="739"/>
      <c r="S402" s="744">
        <v>0</v>
      </c>
      <c r="T402" s="743"/>
      <c r="U402" s="738">
        <v>0</v>
      </c>
    </row>
    <row r="403" spans="1:21" ht="14.4" customHeight="1" x14ac:dyDescent="0.3">
      <c r="A403" s="737">
        <v>30</v>
      </c>
      <c r="B403" s="739" t="s">
        <v>505</v>
      </c>
      <c r="C403" s="739" t="s">
        <v>2638</v>
      </c>
      <c r="D403" s="740" t="s">
        <v>3438</v>
      </c>
      <c r="E403" s="741" t="s">
        <v>2653</v>
      </c>
      <c r="F403" s="739" t="s">
        <v>2635</v>
      </c>
      <c r="G403" s="739" t="s">
        <v>2772</v>
      </c>
      <c r="H403" s="739" t="s">
        <v>1720</v>
      </c>
      <c r="I403" s="739" t="s">
        <v>3075</v>
      </c>
      <c r="J403" s="739" t="s">
        <v>1813</v>
      </c>
      <c r="K403" s="739" t="s">
        <v>2490</v>
      </c>
      <c r="L403" s="742">
        <v>1385.62</v>
      </c>
      <c r="M403" s="742">
        <v>1385.62</v>
      </c>
      <c r="N403" s="739">
        <v>1</v>
      </c>
      <c r="O403" s="743">
        <v>0.5</v>
      </c>
      <c r="P403" s="742"/>
      <c r="Q403" s="744">
        <v>0</v>
      </c>
      <c r="R403" s="739"/>
      <c r="S403" s="744">
        <v>0</v>
      </c>
      <c r="T403" s="743"/>
      <c r="U403" s="738">
        <v>0</v>
      </c>
    </row>
    <row r="404" spans="1:21" ht="14.4" customHeight="1" x14ac:dyDescent="0.3">
      <c r="A404" s="737">
        <v>30</v>
      </c>
      <c r="B404" s="739" t="s">
        <v>505</v>
      </c>
      <c r="C404" s="739" t="s">
        <v>2638</v>
      </c>
      <c r="D404" s="740" t="s">
        <v>3438</v>
      </c>
      <c r="E404" s="741" t="s">
        <v>2653</v>
      </c>
      <c r="F404" s="739" t="s">
        <v>2635</v>
      </c>
      <c r="G404" s="739" t="s">
        <v>2772</v>
      </c>
      <c r="H404" s="739" t="s">
        <v>1720</v>
      </c>
      <c r="I404" s="739" t="s">
        <v>1812</v>
      </c>
      <c r="J404" s="739" t="s">
        <v>1813</v>
      </c>
      <c r="K404" s="739" t="s">
        <v>3104</v>
      </c>
      <c r="L404" s="742">
        <v>1847.49</v>
      </c>
      <c r="M404" s="742">
        <v>1847.49</v>
      </c>
      <c r="N404" s="739">
        <v>1</v>
      </c>
      <c r="O404" s="743">
        <v>1</v>
      </c>
      <c r="P404" s="742"/>
      <c r="Q404" s="744">
        <v>0</v>
      </c>
      <c r="R404" s="739"/>
      <c r="S404" s="744">
        <v>0</v>
      </c>
      <c r="T404" s="743"/>
      <c r="U404" s="738">
        <v>0</v>
      </c>
    </row>
    <row r="405" spans="1:21" ht="14.4" customHeight="1" x14ac:dyDescent="0.3">
      <c r="A405" s="737">
        <v>30</v>
      </c>
      <c r="B405" s="739" t="s">
        <v>505</v>
      </c>
      <c r="C405" s="739" t="s">
        <v>2638</v>
      </c>
      <c r="D405" s="740" t="s">
        <v>3438</v>
      </c>
      <c r="E405" s="741" t="s">
        <v>2653</v>
      </c>
      <c r="F405" s="739" t="s">
        <v>2635</v>
      </c>
      <c r="G405" s="739" t="s">
        <v>2775</v>
      </c>
      <c r="H405" s="739" t="s">
        <v>1720</v>
      </c>
      <c r="I405" s="739" t="s">
        <v>2776</v>
      </c>
      <c r="J405" s="739" t="s">
        <v>555</v>
      </c>
      <c r="K405" s="739" t="s">
        <v>556</v>
      </c>
      <c r="L405" s="742">
        <v>28.81</v>
      </c>
      <c r="M405" s="742">
        <v>28.81</v>
      </c>
      <c r="N405" s="739">
        <v>1</v>
      </c>
      <c r="O405" s="743">
        <v>0.5</v>
      </c>
      <c r="P405" s="742"/>
      <c r="Q405" s="744">
        <v>0</v>
      </c>
      <c r="R405" s="739"/>
      <c r="S405" s="744">
        <v>0</v>
      </c>
      <c r="T405" s="743"/>
      <c r="U405" s="738">
        <v>0</v>
      </c>
    </row>
    <row r="406" spans="1:21" ht="14.4" customHeight="1" x14ac:dyDescent="0.3">
      <c r="A406" s="737">
        <v>30</v>
      </c>
      <c r="B406" s="739" t="s">
        <v>505</v>
      </c>
      <c r="C406" s="739" t="s">
        <v>2638</v>
      </c>
      <c r="D406" s="740" t="s">
        <v>3438</v>
      </c>
      <c r="E406" s="741" t="s">
        <v>2653</v>
      </c>
      <c r="F406" s="739" t="s">
        <v>2635</v>
      </c>
      <c r="G406" s="739" t="s">
        <v>2775</v>
      </c>
      <c r="H406" s="739" t="s">
        <v>1720</v>
      </c>
      <c r="I406" s="739" t="s">
        <v>3003</v>
      </c>
      <c r="J406" s="739" t="s">
        <v>558</v>
      </c>
      <c r="K406" s="739" t="s">
        <v>3004</v>
      </c>
      <c r="L406" s="742">
        <v>0</v>
      </c>
      <c r="M406" s="742">
        <v>0</v>
      </c>
      <c r="N406" s="739">
        <v>1</v>
      </c>
      <c r="O406" s="743">
        <v>0.5</v>
      </c>
      <c r="P406" s="742"/>
      <c r="Q406" s="744"/>
      <c r="R406" s="739"/>
      <c r="S406" s="744">
        <v>0</v>
      </c>
      <c r="T406" s="743"/>
      <c r="U406" s="738">
        <v>0</v>
      </c>
    </row>
    <row r="407" spans="1:21" ht="14.4" customHeight="1" x14ac:dyDescent="0.3">
      <c r="A407" s="737">
        <v>30</v>
      </c>
      <c r="B407" s="739" t="s">
        <v>505</v>
      </c>
      <c r="C407" s="739" t="s">
        <v>2638</v>
      </c>
      <c r="D407" s="740" t="s">
        <v>3438</v>
      </c>
      <c r="E407" s="741" t="s">
        <v>2653</v>
      </c>
      <c r="F407" s="739" t="s">
        <v>2635</v>
      </c>
      <c r="G407" s="739" t="s">
        <v>2782</v>
      </c>
      <c r="H407" s="739" t="s">
        <v>1720</v>
      </c>
      <c r="I407" s="739" t="s">
        <v>3113</v>
      </c>
      <c r="J407" s="739" t="s">
        <v>1722</v>
      </c>
      <c r="K407" s="739" t="s">
        <v>3114</v>
      </c>
      <c r="L407" s="742">
        <v>0</v>
      </c>
      <c r="M407" s="742">
        <v>0</v>
      </c>
      <c r="N407" s="739">
        <v>1</v>
      </c>
      <c r="O407" s="743">
        <v>0.5</v>
      </c>
      <c r="P407" s="742"/>
      <c r="Q407" s="744"/>
      <c r="R407" s="739"/>
      <c r="S407" s="744">
        <v>0</v>
      </c>
      <c r="T407" s="743"/>
      <c r="U407" s="738">
        <v>0</v>
      </c>
    </row>
    <row r="408" spans="1:21" ht="14.4" customHeight="1" x14ac:dyDescent="0.3">
      <c r="A408" s="737">
        <v>30</v>
      </c>
      <c r="B408" s="739" t="s">
        <v>505</v>
      </c>
      <c r="C408" s="739" t="s">
        <v>2638</v>
      </c>
      <c r="D408" s="740" t="s">
        <v>3438</v>
      </c>
      <c r="E408" s="741" t="s">
        <v>2654</v>
      </c>
      <c r="F408" s="739" t="s">
        <v>2635</v>
      </c>
      <c r="G408" s="739" t="s">
        <v>2703</v>
      </c>
      <c r="H408" s="739" t="s">
        <v>506</v>
      </c>
      <c r="I408" s="739" t="s">
        <v>1014</v>
      </c>
      <c r="J408" s="739" t="s">
        <v>1015</v>
      </c>
      <c r="K408" s="739" t="s">
        <v>1016</v>
      </c>
      <c r="L408" s="742">
        <v>33</v>
      </c>
      <c r="M408" s="742">
        <v>33</v>
      </c>
      <c r="N408" s="739">
        <v>1</v>
      </c>
      <c r="O408" s="743">
        <v>0.5</v>
      </c>
      <c r="P408" s="742"/>
      <c r="Q408" s="744">
        <v>0</v>
      </c>
      <c r="R408" s="739"/>
      <c r="S408" s="744">
        <v>0</v>
      </c>
      <c r="T408" s="743"/>
      <c r="U408" s="738">
        <v>0</v>
      </c>
    </row>
    <row r="409" spans="1:21" ht="14.4" customHeight="1" x14ac:dyDescent="0.3">
      <c r="A409" s="737">
        <v>30</v>
      </c>
      <c r="B409" s="739" t="s">
        <v>505</v>
      </c>
      <c r="C409" s="739" t="s">
        <v>2638</v>
      </c>
      <c r="D409" s="740" t="s">
        <v>3438</v>
      </c>
      <c r="E409" s="741" t="s">
        <v>2654</v>
      </c>
      <c r="F409" s="739" t="s">
        <v>2635</v>
      </c>
      <c r="G409" s="739" t="s">
        <v>2659</v>
      </c>
      <c r="H409" s="739" t="s">
        <v>1720</v>
      </c>
      <c r="I409" s="739" t="s">
        <v>2045</v>
      </c>
      <c r="J409" s="739" t="s">
        <v>2046</v>
      </c>
      <c r="K409" s="739" t="s">
        <v>2047</v>
      </c>
      <c r="L409" s="742">
        <v>93.43</v>
      </c>
      <c r="M409" s="742">
        <v>373.72</v>
      </c>
      <c r="N409" s="739">
        <v>4</v>
      </c>
      <c r="O409" s="743">
        <v>2.5</v>
      </c>
      <c r="P409" s="742"/>
      <c r="Q409" s="744">
        <v>0</v>
      </c>
      <c r="R409" s="739"/>
      <c r="S409" s="744">
        <v>0</v>
      </c>
      <c r="T409" s="743"/>
      <c r="U409" s="738">
        <v>0</v>
      </c>
    </row>
    <row r="410" spans="1:21" ht="14.4" customHeight="1" x14ac:dyDescent="0.3">
      <c r="A410" s="737">
        <v>30</v>
      </c>
      <c r="B410" s="739" t="s">
        <v>505</v>
      </c>
      <c r="C410" s="739" t="s">
        <v>2638</v>
      </c>
      <c r="D410" s="740" t="s">
        <v>3438</v>
      </c>
      <c r="E410" s="741" t="s">
        <v>2654</v>
      </c>
      <c r="F410" s="739" t="s">
        <v>2635</v>
      </c>
      <c r="G410" s="739" t="s">
        <v>2659</v>
      </c>
      <c r="H410" s="739" t="s">
        <v>506</v>
      </c>
      <c r="I410" s="739" t="s">
        <v>3115</v>
      </c>
      <c r="J410" s="739" t="s">
        <v>3095</v>
      </c>
      <c r="K410" s="739" t="s">
        <v>3116</v>
      </c>
      <c r="L410" s="742">
        <v>0</v>
      </c>
      <c r="M410" s="742">
        <v>0</v>
      </c>
      <c r="N410" s="739">
        <v>1</v>
      </c>
      <c r="O410" s="743">
        <v>1</v>
      </c>
      <c r="P410" s="742">
        <v>0</v>
      </c>
      <c r="Q410" s="744"/>
      <c r="R410" s="739">
        <v>1</v>
      </c>
      <c r="S410" s="744">
        <v>1</v>
      </c>
      <c r="T410" s="743">
        <v>1</v>
      </c>
      <c r="U410" s="738">
        <v>1</v>
      </c>
    </row>
    <row r="411" spans="1:21" ht="14.4" customHeight="1" x14ac:dyDescent="0.3">
      <c r="A411" s="737">
        <v>30</v>
      </c>
      <c r="B411" s="739" t="s">
        <v>505</v>
      </c>
      <c r="C411" s="739" t="s">
        <v>2638</v>
      </c>
      <c r="D411" s="740" t="s">
        <v>3438</v>
      </c>
      <c r="E411" s="741" t="s">
        <v>2654</v>
      </c>
      <c r="F411" s="739" t="s">
        <v>2635</v>
      </c>
      <c r="G411" s="739" t="s">
        <v>2725</v>
      </c>
      <c r="H411" s="739" t="s">
        <v>506</v>
      </c>
      <c r="I411" s="739" t="s">
        <v>2726</v>
      </c>
      <c r="J411" s="739" t="s">
        <v>2727</v>
      </c>
      <c r="K411" s="739" t="s">
        <v>562</v>
      </c>
      <c r="L411" s="742">
        <v>0</v>
      </c>
      <c r="M411" s="742">
        <v>0</v>
      </c>
      <c r="N411" s="739">
        <v>1</v>
      </c>
      <c r="O411" s="743">
        <v>0.5</v>
      </c>
      <c r="P411" s="742"/>
      <c r="Q411" s="744"/>
      <c r="R411" s="739"/>
      <c r="S411" s="744">
        <v>0</v>
      </c>
      <c r="T411" s="743"/>
      <c r="U411" s="738">
        <v>0</v>
      </c>
    </row>
    <row r="412" spans="1:21" ht="14.4" customHeight="1" x14ac:dyDescent="0.3">
      <c r="A412" s="737">
        <v>30</v>
      </c>
      <c r="B412" s="739" t="s">
        <v>505</v>
      </c>
      <c r="C412" s="739" t="s">
        <v>2638</v>
      </c>
      <c r="D412" s="740" t="s">
        <v>3438</v>
      </c>
      <c r="E412" s="741" t="s">
        <v>2654</v>
      </c>
      <c r="F412" s="739" t="s">
        <v>2635</v>
      </c>
      <c r="G412" s="739" t="s">
        <v>2754</v>
      </c>
      <c r="H412" s="739" t="s">
        <v>506</v>
      </c>
      <c r="I412" s="739" t="s">
        <v>3117</v>
      </c>
      <c r="J412" s="739" t="s">
        <v>3118</v>
      </c>
      <c r="K412" s="739" t="s">
        <v>3119</v>
      </c>
      <c r="L412" s="742">
        <v>0</v>
      </c>
      <c r="M412" s="742">
        <v>0</v>
      </c>
      <c r="N412" s="739">
        <v>2</v>
      </c>
      <c r="O412" s="743">
        <v>1.5</v>
      </c>
      <c r="P412" s="742"/>
      <c r="Q412" s="744"/>
      <c r="R412" s="739"/>
      <c r="S412" s="744">
        <v>0</v>
      </c>
      <c r="T412" s="743"/>
      <c r="U412" s="738">
        <v>0</v>
      </c>
    </row>
    <row r="413" spans="1:21" ht="14.4" customHeight="1" x14ac:dyDescent="0.3">
      <c r="A413" s="737">
        <v>30</v>
      </c>
      <c r="B413" s="739" t="s">
        <v>505</v>
      </c>
      <c r="C413" s="739" t="s">
        <v>2638</v>
      </c>
      <c r="D413" s="740" t="s">
        <v>3438</v>
      </c>
      <c r="E413" s="741" t="s">
        <v>2654</v>
      </c>
      <c r="F413" s="739" t="s">
        <v>2635</v>
      </c>
      <c r="G413" s="739" t="s">
        <v>2763</v>
      </c>
      <c r="H413" s="739" t="s">
        <v>506</v>
      </c>
      <c r="I413" s="739" t="s">
        <v>2767</v>
      </c>
      <c r="J413" s="739" t="s">
        <v>759</v>
      </c>
      <c r="K413" s="739" t="s">
        <v>2768</v>
      </c>
      <c r="L413" s="742">
        <v>0</v>
      </c>
      <c r="M413" s="742">
        <v>0</v>
      </c>
      <c r="N413" s="739">
        <v>3</v>
      </c>
      <c r="O413" s="743">
        <v>1.5</v>
      </c>
      <c r="P413" s="742"/>
      <c r="Q413" s="744"/>
      <c r="R413" s="739"/>
      <c r="S413" s="744">
        <v>0</v>
      </c>
      <c r="T413" s="743"/>
      <c r="U413" s="738">
        <v>0</v>
      </c>
    </row>
    <row r="414" spans="1:21" ht="14.4" customHeight="1" x14ac:dyDescent="0.3">
      <c r="A414" s="737">
        <v>30</v>
      </c>
      <c r="B414" s="739" t="s">
        <v>505</v>
      </c>
      <c r="C414" s="739" t="s">
        <v>2638</v>
      </c>
      <c r="D414" s="740" t="s">
        <v>3438</v>
      </c>
      <c r="E414" s="741" t="s">
        <v>2654</v>
      </c>
      <c r="F414" s="739" t="s">
        <v>2635</v>
      </c>
      <c r="G414" s="739" t="s">
        <v>3120</v>
      </c>
      <c r="H414" s="739" t="s">
        <v>506</v>
      </c>
      <c r="I414" s="739" t="s">
        <v>875</v>
      </c>
      <c r="J414" s="739" t="s">
        <v>876</v>
      </c>
      <c r="K414" s="739" t="s">
        <v>2504</v>
      </c>
      <c r="L414" s="742">
        <v>38.729999999999997</v>
      </c>
      <c r="M414" s="742">
        <v>38.729999999999997</v>
      </c>
      <c r="N414" s="739">
        <v>1</v>
      </c>
      <c r="O414" s="743">
        <v>1</v>
      </c>
      <c r="P414" s="742"/>
      <c r="Q414" s="744">
        <v>0</v>
      </c>
      <c r="R414" s="739"/>
      <c r="S414" s="744">
        <v>0</v>
      </c>
      <c r="T414" s="743"/>
      <c r="U414" s="738">
        <v>0</v>
      </c>
    </row>
    <row r="415" spans="1:21" ht="14.4" customHeight="1" x14ac:dyDescent="0.3">
      <c r="A415" s="737">
        <v>30</v>
      </c>
      <c r="B415" s="739" t="s">
        <v>505</v>
      </c>
      <c r="C415" s="739" t="s">
        <v>2638</v>
      </c>
      <c r="D415" s="740" t="s">
        <v>3438</v>
      </c>
      <c r="E415" s="741" t="s">
        <v>2654</v>
      </c>
      <c r="F415" s="739" t="s">
        <v>2635</v>
      </c>
      <c r="G415" s="739" t="s">
        <v>2772</v>
      </c>
      <c r="H415" s="739" t="s">
        <v>1720</v>
      </c>
      <c r="I415" s="739" t="s">
        <v>3121</v>
      </c>
      <c r="J415" s="739" t="s">
        <v>1813</v>
      </c>
      <c r="K415" s="739" t="s">
        <v>3122</v>
      </c>
      <c r="L415" s="742">
        <v>277.12</v>
      </c>
      <c r="M415" s="742">
        <v>277.12</v>
      </c>
      <c r="N415" s="739">
        <v>1</v>
      </c>
      <c r="O415" s="743">
        <v>1</v>
      </c>
      <c r="P415" s="742">
        <v>277.12</v>
      </c>
      <c r="Q415" s="744">
        <v>1</v>
      </c>
      <c r="R415" s="739">
        <v>1</v>
      </c>
      <c r="S415" s="744">
        <v>1</v>
      </c>
      <c r="T415" s="743">
        <v>1</v>
      </c>
      <c r="U415" s="738">
        <v>1</v>
      </c>
    </row>
    <row r="416" spans="1:21" ht="14.4" customHeight="1" x14ac:dyDescent="0.3">
      <c r="A416" s="737">
        <v>30</v>
      </c>
      <c r="B416" s="739" t="s">
        <v>505</v>
      </c>
      <c r="C416" s="739" t="s">
        <v>2638</v>
      </c>
      <c r="D416" s="740" t="s">
        <v>3438</v>
      </c>
      <c r="E416" s="741" t="s">
        <v>2654</v>
      </c>
      <c r="F416" s="739" t="s">
        <v>2635</v>
      </c>
      <c r="G416" s="739" t="s">
        <v>2775</v>
      </c>
      <c r="H416" s="739" t="s">
        <v>1720</v>
      </c>
      <c r="I416" s="739" t="s">
        <v>3005</v>
      </c>
      <c r="J416" s="739" t="s">
        <v>558</v>
      </c>
      <c r="K416" s="739" t="s">
        <v>3006</v>
      </c>
      <c r="L416" s="742">
        <v>100.18</v>
      </c>
      <c r="M416" s="742">
        <v>200.36</v>
      </c>
      <c r="N416" s="739">
        <v>2</v>
      </c>
      <c r="O416" s="743">
        <v>2</v>
      </c>
      <c r="P416" s="742">
        <v>100.18</v>
      </c>
      <c r="Q416" s="744">
        <v>0.5</v>
      </c>
      <c r="R416" s="739">
        <v>1</v>
      </c>
      <c r="S416" s="744">
        <v>0.5</v>
      </c>
      <c r="T416" s="743">
        <v>1</v>
      </c>
      <c r="U416" s="738">
        <v>0.5</v>
      </c>
    </row>
    <row r="417" spans="1:21" ht="14.4" customHeight="1" x14ac:dyDescent="0.3">
      <c r="A417" s="737">
        <v>30</v>
      </c>
      <c r="B417" s="739" t="s">
        <v>505</v>
      </c>
      <c r="C417" s="739" t="s">
        <v>2638</v>
      </c>
      <c r="D417" s="740" t="s">
        <v>3438</v>
      </c>
      <c r="E417" s="741" t="s">
        <v>2654</v>
      </c>
      <c r="F417" s="739" t="s">
        <v>2635</v>
      </c>
      <c r="G417" s="739" t="s">
        <v>2782</v>
      </c>
      <c r="H417" s="739" t="s">
        <v>1720</v>
      </c>
      <c r="I417" s="739" t="s">
        <v>3113</v>
      </c>
      <c r="J417" s="739" t="s">
        <v>1722</v>
      </c>
      <c r="K417" s="739" t="s">
        <v>3114</v>
      </c>
      <c r="L417" s="742">
        <v>0</v>
      </c>
      <c r="M417" s="742">
        <v>0</v>
      </c>
      <c r="N417" s="739">
        <v>1</v>
      </c>
      <c r="O417" s="743">
        <v>0.5</v>
      </c>
      <c r="P417" s="742"/>
      <c r="Q417" s="744"/>
      <c r="R417" s="739"/>
      <c r="S417" s="744">
        <v>0</v>
      </c>
      <c r="T417" s="743"/>
      <c r="U417" s="738">
        <v>0</v>
      </c>
    </row>
    <row r="418" spans="1:21" ht="14.4" customHeight="1" x14ac:dyDescent="0.3">
      <c r="A418" s="737">
        <v>30</v>
      </c>
      <c r="B418" s="739" t="s">
        <v>505</v>
      </c>
      <c r="C418" s="739" t="s">
        <v>2638</v>
      </c>
      <c r="D418" s="740" t="s">
        <v>3438</v>
      </c>
      <c r="E418" s="741" t="s">
        <v>2654</v>
      </c>
      <c r="F418" s="739" t="s">
        <v>2635</v>
      </c>
      <c r="G418" s="739" t="s">
        <v>2660</v>
      </c>
      <c r="H418" s="739" t="s">
        <v>506</v>
      </c>
      <c r="I418" s="739" t="s">
        <v>674</v>
      </c>
      <c r="J418" s="739" t="s">
        <v>675</v>
      </c>
      <c r="K418" s="739" t="s">
        <v>2795</v>
      </c>
      <c r="L418" s="742">
        <v>42.08</v>
      </c>
      <c r="M418" s="742">
        <v>42.08</v>
      </c>
      <c r="N418" s="739">
        <v>1</v>
      </c>
      <c r="O418" s="743">
        <v>1</v>
      </c>
      <c r="P418" s="742"/>
      <c r="Q418" s="744">
        <v>0</v>
      </c>
      <c r="R418" s="739"/>
      <c r="S418" s="744">
        <v>0</v>
      </c>
      <c r="T418" s="743"/>
      <c r="U418" s="738">
        <v>0</v>
      </c>
    </row>
    <row r="419" spans="1:21" ht="14.4" customHeight="1" x14ac:dyDescent="0.3">
      <c r="A419" s="737">
        <v>30</v>
      </c>
      <c r="B419" s="739" t="s">
        <v>505</v>
      </c>
      <c r="C419" s="739" t="s">
        <v>2638</v>
      </c>
      <c r="D419" s="740" t="s">
        <v>3438</v>
      </c>
      <c r="E419" s="741" t="s">
        <v>2654</v>
      </c>
      <c r="F419" s="739" t="s">
        <v>2635</v>
      </c>
      <c r="G419" s="739" t="s">
        <v>3123</v>
      </c>
      <c r="H419" s="739" t="s">
        <v>506</v>
      </c>
      <c r="I419" s="739" t="s">
        <v>3124</v>
      </c>
      <c r="J419" s="739" t="s">
        <v>3125</v>
      </c>
      <c r="K419" s="739" t="s">
        <v>3126</v>
      </c>
      <c r="L419" s="742">
        <v>227.8</v>
      </c>
      <c r="M419" s="742">
        <v>227.8</v>
      </c>
      <c r="N419" s="739">
        <v>1</v>
      </c>
      <c r="O419" s="743">
        <v>1</v>
      </c>
      <c r="P419" s="742"/>
      <c r="Q419" s="744">
        <v>0</v>
      </c>
      <c r="R419" s="739"/>
      <c r="S419" s="744">
        <v>0</v>
      </c>
      <c r="T419" s="743"/>
      <c r="U419" s="738">
        <v>0</v>
      </c>
    </row>
    <row r="420" spans="1:21" ht="14.4" customHeight="1" x14ac:dyDescent="0.3">
      <c r="A420" s="737">
        <v>30</v>
      </c>
      <c r="B420" s="739" t="s">
        <v>505</v>
      </c>
      <c r="C420" s="739" t="s">
        <v>2640</v>
      </c>
      <c r="D420" s="740" t="s">
        <v>3439</v>
      </c>
      <c r="E420" s="741" t="s">
        <v>2645</v>
      </c>
      <c r="F420" s="739" t="s">
        <v>2635</v>
      </c>
      <c r="G420" s="739" t="s">
        <v>3061</v>
      </c>
      <c r="H420" s="739" t="s">
        <v>506</v>
      </c>
      <c r="I420" s="739" t="s">
        <v>883</v>
      </c>
      <c r="J420" s="739" t="s">
        <v>3062</v>
      </c>
      <c r="K420" s="739" t="s">
        <v>3063</v>
      </c>
      <c r="L420" s="742">
        <v>35.11</v>
      </c>
      <c r="M420" s="742">
        <v>210.66</v>
      </c>
      <c r="N420" s="739">
        <v>6</v>
      </c>
      <c r="O420" s="743">
        <v>1</v>
      </c>
      <c r="P420" s="742">
        <v>105.33</v>
      </c>
      <c r="Q420" s="744">
        <v>0.5</v>
      </c>
      <c r="R420" s="739">
        <v>3</v>
      </c>
      <c r="S420" s="744">
        <v>0.5</v>
      </c>
      <c r="T420" s="743">
        <v>0.5</v>
      </c>
      <c r="U420" s="738">
        <v>0.5</v>
      </c>
    </row>
    <row r="421" spans="1:21" ht="14.4" customHeight="1" x14ac:dyDescent="0.3">
      <c r="A421" s="737">
        <v>30</v>
      </c>
      <c r="B421" s="739" t="s">
        <v>505</v>
      </c>
      <c r="C421" s="739" t="s">
        <v>2640</v>
      </c>
      <c r="D421" s="740" t="s">
        <v>3439</v>
      </c>
      <c r="E421" s="741" t="s">
        <v>2645</v>
      </c>
      <c r="F421" s="739" t="s">
        <v>2635</v>
      </c>
      <c r="G421" s="739" t="s">
        <v>3127</v>
      </c>
      <c r="H421" s="739" t="s">
        <v>506</v>
      </c>
      <c r="I421" s="739" t="s">
        <v>3128</v>
      </c>
      <c r="J421" s="739" t="s">
        <v>3129</v>
      </c>
      <c r="K421" s="739" t="s">
        <v>3130</v>
      </c>
      <c r="L421" s="742">
        <v>254.83</v>
      </c>
      <c r="M421" s="742">
        <v>764.49</v>
      </c>
      <c r="N421" s="739">
        <v>3</v>
      </c>
      <c r="O421" s="743">
        <v>1</v>
      </c>
      <c r="P421" s="742"/>
      <c r="Q421" s="744">
        <v>0</v>
      </c>
      <c r="R421" s="739"/>
      <c r="S421" s="744">
        <v>0</v>
      </c>
      <c r="T421" s="743"/>
      <c r="U421" s="738">
        <v>0</v>
      </c>
    </row>
    <row r="422" spans="1:21" ht="14.4" customHeight="1" x14ac:dyDescent="0.3">
      <c r="A422" s="737">
        <v>30</v>
      </c>
      <c r="B422" s="739" t="s">
        <v>505</v>
      </c>
      <c r="C422" s="739" t="s">
        <v>2640</v>
      </c>
      <c r="D422" s="740" t="s">
        <v>3439</v>
      </c>
      <c r="E422" s="741" t="s">
        <v>2645</v>
      </c>
      <c r="F422" s="739" t="s">
        <v>2635</v>
      </c>
      <c r="G422" s="739" t="s">
        <v>2662</v>
      </c>
      <c r="H422" s="739" t="s">
        <v>506</v>
      </c>
      <c r="I422" s="739" t="s">
        <v>662</v>
      </c>
      <c r="J422" s="739" t="s">
        <v>2945</v>
      </c>
      <c r="K422" s="739" t="s">
        <v>2803</v>
      </c>
      <c r="L422" s="742">
        <v>36.270000000000003</v>
      </c>
      <c r="M422" s="742">
        <v>36.270000000000003</v>
      </c>
      <c r="N422" s="739">
        <v>1</v>
      </c>
      <c r="O422" s="743">
        <v>1</v>
      </c>
      <c r="P422" s="742">
        <v>36.270000000000003</v>
      </c>
      <c r="Q422" s="744">
        <v>1</v>
      </c>
      <c r="R422" s="739">
        <v>1</v>
      </c>
      <c r="S422" s="744">
        <v>1</v>
      </c>
      <c r="T422" s="743">
        <v>1</v>
      </c>
      <c r="U422" s="738">
        <v>1</v>
      </c>
    </row>
    <row r="423" spans="1:21" ht="14.4" customHeight="1" x14ac:dyDescent="0.3">
      <c r="A423" s="737">
        <v>30</v>
      </c>
      <c r="B423" s="739" t="s">
        <v>505</v>
      </c>
      <c r="C423" s="739" t="s">
        <v>2640</v>
      </c>
      <c r="D423" s="740" t="s">
        <v>3439</v>
      </c>
      <c r="E423" s="741" t="s">
        <v>2645</v>
      </c>
      <c r="F423" s="739" t="s">
        <v>2635</v>
      </c>
      <c r="G423" s="739" t="s">
        <v>2662</v>
      </c>
      <c r="H423" s="739" t="s">
        <v>506</v>
      </c>
      <c r="I423" s="739" t="s">
        <v>3131</v>
      </c>
      <c r="J423" s="739" t="s">
        <v>2945</v>
      </c>
      <c r="K423" s="739" t="s">
        <v>3132</v>
      </c>
      <c r="L423" s="742">
        <v>0</v>
      </c>
      <c r="M423" s="742">
        <v>0</v>
      </c>
      <c r="N423" s="739">
        <v>1</v>
      </c>
      <c r="O423" s="743">
        <v>0.5</v>
      </c>
      <c r="P423" s="742"/>
      <c r="Q423" s="744"/>
      <c r="R423" s="739"/>
      <c r="S423" s="744">
        <v>0</v>
      </c>
      <c r="T423" s="743"/>
      <c r="U423" s="738">
        <v>0</v>
      </c>
    </row>
    <row r="424" spans="1:21" ht="14.4" customHeight="1" x14ac:dyDescent="0.3">
      <c r="A424" s="737">
        <v>30</v>
      </c>
      <c r="B424" s="739" t="s">
        <v>505</v>
      </c>
      <c r="C424" s="739" t="s">
        <v>2640</v>
      </c>
      <c r="D424" s="740" t="s">
        <v>3439</v>
      </c>
      <c r="E424" s="741" t="s">
        <v>2645</v>
      </c>
      <c r="F424" s="739" t="s">
        <v>2635</v>
      </c>
      <c r="G424" s="739" t="s">
        <v>2663</v>
      </c>
      <c r="H424" s="739" t="s">
        <v>1720</v>
      </c>
      <c r="I424" s="739" t="s">
        <v>1842</v>
      </c>
      <c r="J424" s="739" t="s">
        <v>2604</v>
      </c>
      <c r="K424" s="739" t="s">
        <v>2605</v>
      </c>
      <c r="L424" s="742">
        <v>4.7</v>
      </c>
      <c r="M424" s="742">
        <v>9.4</v>
      </c>
      <c r="N424" s="739">
        <v>2</v>
      </c>
      <c r="O424" s="743">
        <v>0.5</v>
      </c>
      <c r="P424" s="742">
        <v>9.4</v>
      </c>
      <c r="Q424" s="744">
        <v>1</v>
      </c>
      <c r="R424" s="739">
        <v>2</v>
      </c>
      <c r="S424" s="744">
        <v>1</v>
      </c>
      <c r="T424" s="743">
        <v>0.5</v>
      </c>
      <c r="U424" s="738">
        <v>1</v>
      </c>
    </row>
    <row r="425" spans="1:21" ht="14.4" customHeight="1" x14ac:dyDescent="0.3">
      <c r="A425" s="737">
        <v>30</v>
      </c>
      <c r="B425" s="739" t="s">
        <v>505</v>
      </c>
      <c r="C425" s="739" t="s">
        <v>2640</v>
      </c>
      <c r="D425" s="740" t="s">
        <v>3439</v>
      </c>
      <c r="E425" s="741" t="s">
        <v>2645</v>
      </c>
      <c r="F425" s="739" t="s">
        <v>2635</v>
      </c>
      <c r="G425" s="739" t="s">
        <v>2663</v>
      </c>
      <c r="H425" s="739" t="s">
        <v>1720</v>
      </c>
      <c r="I425" s="739" t="s">
        <v>1999</v>
      </c>
      <c r="J425" s="739" t="s">
        <v>2606</v>
      </c>
      <c r="K425" s="739" t="s">
        <v>2607</v>
      </c>
      <c r="L425" s="742">
        <v>9.4</v>
      </c>
      <c r="M425" s="742">
        <v>28.200000000000003</v>
      </c>
      <c r="N425" s="739">
        <v>3</v>
      </c>
      <c r="O425" s="743">
        <v>0.5</v>
      </c>
      <c r="P425" s="742">
        <v>28.200000000000003</v>
      </c>
      <c r="Q425" s="744">
        <v>1</v>
      </c>
      <c r="R425" s="739">
        <v>3</v>
      </c>
      <c r="S425" s="744">
        <v>1</v>
      </c>
      <c r="T425" s="743">
        <v>0.5</v>
      </c>
      <c r="U425" s="738">
        <v>1</v>
      </c>
    </row>
    <row r="426" spans="1:21" ht="14.4" customHeight="1" x14ac:dyDescent="0.3">
      <c r="A426" s="737">
        <v>30</v>
      </c>
      <c r="B426" s="739" t="s">
        <v>505</v>
      </c>
      <c r="C426" s="739" t="s">
        <v>2640</v>
      </c>
      <c r="D426" s="740" t="s">
        <v>3439</v>
      </c>
      <c r="E426" s="741" t="s">
        <v>2645</v>
      </c>
      <c r="F426" s="739" t="s">
        <v>2635</v>
      </c>
      <c r="G426" s="739" t="s">
        <v>2836</v>
      </c>
      <c r="H426" s="739" t="s">
        <v>1720</v>
      </c>
      <c r="I426" s="739" t="s">
        <v>2837</v>
      </c>
      <c r="J426" s="739" t="s">
        <v>1742</v>
      </c>
      <c r="K426" s="739" t="s">
        <v>2838</v>
      </c>
      <c r="L426" s="742">
        <v>72</v>
      </c>
      <c r="M426" s="742">
        <v>72</v>
      </c>
      <c r="N426" s="739">
        <v>1</v>
      </c>
      <c r="O426" s="743">
        <v>1</v>
      </c>
      <c r="P426" s="742">
        <v>72</v>
      </c>
      <c r="Q426" s="744">
        <v>1</v>
      </c>
      <c r="R426" s="739">
        <v>1</v>
      </c>
      <c r="S426" s="744">
        <v>1</v>
      </c>
      <c r="T426" s="743">
        <v>1</v>
      </c>
      <c r="U426" s="738">
        <v>1</v>
      </c>
    </row>
    <row r="427" spans="1:21" ht="14.4" customHeight="1" x14ac:dyDescent="0.3">
      <c r="A427" s="737">
        <v>30</v>
      </c>
      <c r="B427" s="739" t="s">
        <v>505</v>
      </c>
      <c r="C427" s="739" t="s">
        <v>2640</v>
      </c>
      <c r="D427" s="740" t="s">
        <v>3439</v>
      </c>
      <c r="E427" s="741" t="s">
        <v>2645</v>
      </c>
      <c r="F427" s="739" t="s">
        <v>2635</v>
      </c>
      <c r="G427" s="739" t="s">
        <v>2664</v>
      </c>
      <c r="H427" s="739" t="s">
        <v>506</v>
      </c>
      <c r="I427" s="739" t="s">
        <v>3133</v>
      </c>
      <c r="J427" s="739" t="s">
        <v>1042</v>
      </c>
      <c r="K427" s="739" t="s">
        <v>1046</v>
      </c>
      <c r="L427" s="742">
        <v>0</v>
      </c>
      <c r="M427" s="742">
        <v>0</v>
      </c>
      <c r="N427" s="739">
        <v>1</v>
      </c>
      <c r="O427" s="743">
        <v>0.5</v>
      </c>
      <c r="P427" s="742">
        <v>0</v>
      </c>
      <c r="Q427" s="744"/>
      <c r="R427" s="739">
        <v>1</v>
      </c>
      <c r="S427" s="744">
        <v>1</v>
      </c>
      <c r="T427" s="743">
        <v>0.5</v>
      </c>
      <c r="U427" s="738">
        <v>1</v>
      </c>
    </row>
    <row r="428" spans="1:21" ht="14.4" customHeight="1" x14ac:dyDescent="0.3">
      <c r="A428" s="737">
        <v>30</v>
      </c>
      <c r="B428" s="739" t="s">
        <v>505</v>
      </c>
      <c r="C428" s="739" t="s">
        <v>2640</v>
      </c>
      <c r="D428" s="740" t="s">
        <v>3439</v>
      </c>
      <c r="E428" s="741" t="s">
        <v>2645</v>
      </c>
      <c r="F428" s="739" t="s">
        <v>2635</v>
      </c>
      <c r="G428" s="739" t="s">
        <v>2664</v>
      </c>
      <c r="H428" s="739" t="s">
        <v>506</v>
      </c>
      <c r="I428" s="739" t="s">
        <v>3134</v>
      </c>
      <c r="J428" s="739" t="s">
        <v>1042</v>
      </c>
      <c r="K428" s="739" t="s">
        <v>3135</v>
      </c>
      <c r="L428" s="742">
        <v>0</v>
      </c>
      <c r="M428" s="742">
        <v>0</v>
      </c>
      <c r="N428" s="739">
        <v>1</v>
      </c>
      <c r="O428" s="743">
        <v>0.5</v>
      </c>
      <c r="P428" s="742"/>
      <c r="Q428" s="744"/>
      <c r="R428" s="739"/>
      <c r="S428" s="744">
        <v>0</v>
      </c>
      <c r="T428" s="743"/>
      <c r="U428" s="738">
        <v>0</v>
      </c>
    </row>
    <row r="429" spans="1:21" ht="14.4" customHeight="1" x14ac:dyDescent="0.3">
      <c r="A429" s="737">
        <v>30</v>
      </c>
      <c r="B429" s="739" t="s">
        <v>505</v>
      </c>
      <c r="C429" s="739" t="s">
        <v>2640</v>
      </c>
      <c r="D429" s="740" t="s">
        <v>3439</v>
      </c>
      <c r="E429" s="741" t="s">
        <v>2645</v>
      </c>
      <c r="F429" s="739" t="s">
        <v>2635</v>
      </c>
      <c r="G429" s="739" t="s">
        <v>2669</v>
      </c>
      <c r="H429" s="739" t="s">
        <v>506</v>
      </c>
      <c r="I429" s="739" t="s">
        <v>3136</v>
      </c>
      <c r="J429" s="739" t="s">
        <v>3137</v>
      </c>
      <c r="K429" s="739" t="s">
        <v>2190</v>
      </c>
      <c r="L429" s="742">
        <v>0</v>
      </c>
      <c r="M429" s="742">
        <v>0</v>
      </c>
      <c r="N429" s="739">
        <v>1</v>
      </c>
      <c r="O429" s="743">
        <v>1</v>
      </c>
      <c r="P429" s="742"/>
      <c r="Q429" s="744"/>
      <c r="R429" s="739"/>
      <c r="S429" s="744">
        <v>0</v>
      </c>
      <c r="T429" s="743"/>
      <c r="U429" s="738">
        <v>0</v>
      </c>
    </row>
    <row r="430" spans="1:21" ht="14.4" customHeight="1" x14ac:dyDescent="0.3">
      <c r="A430" s="737">
        <v>30</v>
      </c>
      <c r="B430" s="739" t="s">
        <v>505</v>
      </c>
      <c r="C430" s="739" t="s">
        <v>2640</v>
      </c>
      <c r="D430" s="740" t="s">
        <v>3439</v>
      </c>
      <c r="E430" s="741" t="s">
        <v>2645</v>
      </c>
      <c r="F430" s="739" t="s">
        <v>2635</v>
      </c>
      <c r="G430" s="739" t="s">
        <v>3138</v>
      </c>
      <c r="H430" s="739" t="s">
        <v>506</v>
      </c>
      <c r="I430" s="739" t="s">
        <v>3139</v>
      </c>
      <c r="J430" s="739" t="s">
        <v>3140</v>
      </c>
      <c r="K430" s="739" t="s">
        <v>3141</v>
      </c>
      <c r="L430" s="742">
        <v>303.47000000000003</v>
      </c>
      <c r="M430" s="742">
        <v>606.94000000000005</v>
      </c>
      <c r="N430" s="739">
        <v>2</v>
      </c>
      <c r="O430" s="743">
        <v>0.5</v>
      </c>
      <c r="P430" s="742"/>
      <c r="Q430" s="744">
        <v>0</v>
      </c>
      <c r="R430" s="739"/>
      <c r="S430" s="744">
        <v>0</v>
      </c>
      <c r="T430" s="743"/>
      <c r="U430" s="738">
        <v>0</v>
      </c>
    </row>
    <row r="431" spans="1:21" ht="14.4" customHeight="1" x14ac:dyDescent="0.3">
      <c r="A431" s="737">
        <v>30</v>
      </c>
      <c r="B431" s="739" t="s">
        <v>505</v>
      </c>
      <c r="C431" s="739" t="s">
        <v>2640</v>
      </c>
      <c r="D431" s="740" t="s">
        <v>3439</v>
      </c>
      <c r="E431" s="741" t="s">
        <v>2645</v>
      </c>
      <c r="F431" s="739" t="s">
        <v>2635</v>
      </c>
      <c r="G431" s="739" t="s">
        <v>2670</v>
      </c>
      <c r="H431" s="739" t="s">
        <v>1720</v>
      </c>
      <c r="I431" s="739" t="s">
        <v>3142</v>
      </c>
      <c r="J431" s="739" t="s">
        <v>2951</v>
      </c>
      <c r="K431" s="739" t="s">
        <v>3143</v>
      </c>
      <c r="L431" s="742">
        <v>353.18</v>
      </c>
      <c r="M431" s="742">
        <v>353.18</v>
      </c>
      <c r="N431" s="739">
        <v>1</v>
      </c>
      <c r="O431" s="743">
        <v>0.5</v>
      </c>
      <c r="P431" s="742"/>
      <c r="Q431" s="744">
        <v>0</v>
      </c>
      <c r="R431" s="739"/>
      <c r="S431" s="744">
        <v>0</v>
      </c>
      <c r="T431" s="743"/>
      <c r="U431" s="738">
        <v>0</v>
      </c>
    </row>
    <row r="432" spans="1:21" ht="14.4" customHeight="1" x14ac:dyDescent="0.3">
      <c r="A432" s="737">
        <v>30</v>
      </c>
      <c r="B432" s="739" t="s">
        <v>505</v>
      </c>
      <c r="C432" s="739" t="s">
        <v>2640</v>
      </c>
      <c r="D432" s="740" t="s">
        <v>3439</v>
      </c>
      <c r="E432" s="741" t="s">
        <v>2645</v>
      </c>
      <c r="F432" s="739" t="s">
        <v>2635</v>
      </c>
      <c r="G432" s="739" t="s">
        <v>2670</v>
      </c>
      <c r="H432" s="739" t="s">
        <v>1720</v>
      </c>
      <c r="I432" s="739" t="s">
        <v>1849</v>
      </c>
      <c r="J432" s="739" t="s">
        <v>2527</v>
      </c>
      <c r="K432" s="739" t="s">
        <v>869</v>
      </c>
      <c r="L432" s="742">
        <v>58.86</v>
      </c>
      <c r="M432" s="742">
        <v>882.89999999999986</v>
      </c>
      <c r="N432" s="739">
        <v>15</v>
      </c>
      <c r="O432" s="743">
        <v>3.5</v>
      </c>
      <c r="P432" s="742"/>
      <c r="Q432" s="744">
        <v>0</v>
      </c>
      <c r="R432" s="739"/>
      <c r="S432" s="744">
        <v>0</v>
      </c>
      <c r="T432" s="743"/>
      <c r="U432" s="738">
        <v>0</v>
      </c>
    </row>
    <row r="433" spans="1:21" ht="14.4" customHeight="1" x14ac:dyDescent="0.3">
      <c r="A433" s="737">
        <v>30</v>
      </c>
      <c r="B433" s="739" t="s">
        <v>505</v>
      </c>
      <c r="C433" s="739" t="s">
        <v>2640</v>
      </c>
      <c r="D433" s="740" t="s">
        <v>3439</v>
      </c>
      <c r="E433" s="741" t="s">
        <v>2645</v>
      </c>
      <c r="F433" s="739" t="s">
        <v>2635</v>
      </c>
      <c r="G433" s="739" t="s">
        <v>2670</v>
      </c>
      <c r="H433" s="739" t="s">
        <v>1720</v>
      </c>
      <c r="I433" s="739" t="s">
        <v>1852</v>
      </c>
      <c r="J433" s="739" t="s">
        <v>1857</v>
      </c>
      <c r="K433" s="739" t="s">
        <v>1886</v>
      </c>
      <c r="L433" s="742">
        <v>117.73</v>
      </c>
      <c r="M433" s="742">
        <v>2001.4099999999999</v>
      </c>
      <c r="N433" s="739">
        <v>17</v>
      </c>
      <c r="O433" s="743">
        <v>4.5</v>
      </c>
      <c r="P433" s="742">
        <v>706.38</v>
      </c>
      <c r="Q433" s="744">
        <v>0.35294117647058826</v>
      </c>
      <c r="R433" s="739">
        <v>6</v>
      </c>
      <c r="S433" s="744">
        <v>0.35294117647058826</v>
      </c>
      <c r="T433" s="743">
        <v>1.5</v>
      </c>
      <c r="U433" s="738">
        <v>0.33333333333333331</v>
      </c>
    </row>
    <row r="434" spans="1:21" ht="14.4" customHeight="1" x14ac:dyDescent="0.3">
      <c r="A434" s="737">
        <v>30</v>
      </c>
      <c r="B434" s="739" t="s">
        <v>505</v>
      </c>
      <c r="C434" s="739" t="s">
        <v>2640</v>
      </c>
      <c r="D434" s="740" t="s">
        <v>3439</v>
      </c>
      <c r="E434" s="741" t="s">
        <v>2645</v>
      </c>
      <c r="F434" s="739" t="s">
        <v>2635</v>
      </c>
      <c r="G434" s="739" t="s">
        <v>2670</v>
      </c>
      <c r="H434" s="739" t="s">
        <v>1720</v>
      </c>
      <c r="I434" s="739" t="s">
        <v>1937</v>
      </c>
      <c r="J434" s="739" t="s">
        <v>1942</v>
      </c>
      <c r="K434" s="739" t="s">
        <v>2528</v>
      </c>
      <c r="L434" s="742">
        <v>181.13</v>
      </c>
      <c r="M434" s="742">
        <v>1086.78</v>
      </c>
      <c r="N434" s="739">
        <v>6</v>
      </c>
      <c r="O434" s="743">
        <v>1</v>
      </c>
      <c r="P434" s="742">
        <v>543.39</v>
      </c>
      <c r="Q434" s="744">
        <v>0.5</v>
      </c>
      <c r="R434" s="739">
        <v>3</v>
      </c>
      <c r="S434" s="744">
        <v>0.5</v>
      </c>
      <c r="T434" s="743">
        <v>0.5</v>
      </c>
      <c r="U434" s="738">
        <v>0.5</v>
      </c>
    </row>
    <row r="435" spans="1:21" ht="14.4" customHeight="1" x14ac:dyDescent="0.3">
      <c r="A435" s="737">
        <v>30</v>
      </c>
      <c r="B435" s="739" t="s">
        <v>505</v>
      </c>
      <c r="C435" s="739" t="s">
        <v>2640</v>
      </c>
      <c r="D435" s="740" t="s">
        <v>3439</v>
      </c>
      <c r="E435" s="741" t="s">
        <v>2645</v>
      </c>
      <c r="F435" s="739" t="s">
        <v>2635</v>
      </c>
      <c r="G435" s="739" t="s">
        <v>2672</v>
      </c>
      <c r="H435" s="739" t="s">
        <v>1720</v>
      </c>
      <c r="I435" s="739" t="s">
        <v>2673</v>
      </c>
      <c r="J435" s="739" t="s">
        <v>1779</v>
      </c>
      <c r="K435" s="739" t="s">
        <v>1522</v>
      </c>
      <c r="L435" s="742">
        <v>65.540000000000006</v>
      </c>
      <c r="M435" s="742">
        <v>589.86</v>
      </c>
      <c r="N435" s="739">
        <v>9</v>
      </c>
      <c r="O435" s="743">
        <v>1.5</v>
      </c>
      <c r="P435" s="742">
        <v>393.24</v>
      </c>
      <c r="Q435" s="744">
        <v>0.66666666666666663</v>
      </c>
      <c r="R435" s="739">
        <v>6</v>
      </c>
      <c r="S435" s="744">
        <v>0.66666666666666663</v>
      </c>
      <c r="T435" s="743">
        <v>1</v>
      </c>
      <c r="U435" s="738">
        <v>0.66666666666666663</v>
      </c>
    </row>
    <row r="436" spans="1:21" ht="14.4" customHeight="1" x14ac:dyDescent="0.3">
      <c r="A436" s="737">
        <v>30</v>
      </c>
      <c r="B436" s="739" t="s">
        <v>505</v>
      </c>
      <c r="C436" s="739" t="s">
        <v>2640</v>
      </c>
      <c r="D436" s="740" t="s">
        <v>3439</v>
      </c>
      <c r="E436" s="741" t="s">
        <v>2645</v>
      </c>
      <c r="F436" s="739" t="s">
        <v>2635</v>
      </c>
      <c r="G436" s="739" t="s">
        <v>2674</v>
      </c>
      <c r="H436" s="739" t="s">
        <v>1720</v>
      </c>
      <c r="I436" s="739" t="s">
        <v>3144</v>
      </c>
      <c r="J436" s="739" t="s">
        <v>1773</v>
      </c>
      <c r="K436" s="739" t="s">
        <v>1873</v>
      </c>
      <c r="L436" s="742">
        <v>105.32</v>
      </c>
      <c r="M436" s="742">
        <v>210.64</v>
      </c>
      <c r="N436" s="739">
        <v>2</v>
      </c>
      <c r="O436" s="743">
        <v>1</v>
      </c>
      <c r="P436" s="742">
        <v>105.32</v>
      </c>
      <c r="Q436" s="744">
        <v>0.5</v>
      </c>
      <c r="R436" s="739">
        <v>1</v>
      </c>
      <c r="S436" s="744">
        <v>0.5</v>
      </c>
      <c r="T436" s="743">
        <v>0.5</v>
      </c>
      <c r="U436" s="738">
        <v>0.5</v>
      </c>
    </row>
    <row r="437" spans="1:21" ht="14.4" customHeight="1" x14ac:dyDescent="0.3">
      <c r="A437" s="737">
        <v>30</v>
      </c>
      <c r="B437" s="739" t="s">
        <v>505</v>
      </c>
      <c r="C437" s="739" t="s">
        <v>2640</v>
      </c>
      <c r="D437" s="740" t="s">
        <v>3439</v>
      </c>
      <c r="E437" s="741" t="s">
        <v>2645</v>
      </c>
      <c r="F437" s="739" t="s">
        <v>2635</v>
      </c>
      <c r="G437" s="739" t="s">
        <v>2674</v>
      </c>
      <c r="H437" s="739" t="s">
        <v>506</v>
      </c>
      <c r="I437" s="739" t="s">
        <v>3145</v>
      </c>
      <c r="J437" s="739" t="s">
        <v>3146</v>
      </c>
      <c r="K437" s="739" t="s">
        <v>3147</v>
      </c>
      <c r="L437" s="742">
        <v>0</v>
      </c>
      <c r="M437" s="742">
        <v>0</v>
      </c>
      <c r="N437" s="739">
        <v>1</v>
      </c>
      <c r="O437" s="743">
        <v>0.5</v>
      </c>
      <c r="P437" s="742"/>
      <c r="Q437" s="744"/>
      <c r="R437" s="739"/>
      <c r="S437" s="744">
        <v>0</v>
      </c>
      <c r="T437" s="743"/>
      <c r="U437" s="738">
        <v>0</v>
      </c>
    </row>
    <row r="438" spans="1:21" ht="14.4" customHeight="1" x14ac:dyDescent="0.3">
      <c r="A438" s="737">
        <v>30</v>
      </c>
      <c r="B438" s="739" t="s">
        <v>505</v>
      </c>
      <c r="C438" s="739" t="s">
        <v>2640</v>
      </c>
      <c r="D438" s="740" t="s">
        <v>3439</v>
      </c>
      <c r="E438" s="741" t="s">
        <v>2645</v>
      </c>
      <c r="F438" s="739" t="s">
        <v>2635</v>
      </c>
      <c r="G438" s="739" t="s">
        <v>2674</v>
      </c>
      <c r="H438" s="739" t="s">
        <v>1720</v>
      </c>
      <c r="I438" s="739" t="s">
        <v>1772</v>
      </c>
      <c r="J438" s="739" t="s">
        <v>1773</v>
      </c>
      <c r="K438" s="739" t="s">
        <v>1304</v>
      </c>
      <c r="L438" s="742">
        <v>35.11</v>
      </c>
      <c r="M438" s="742">
        <v>70.22</v>
      </c>
      <c r="N438" s="739">
        <v>2</v>
      </c>
      <c r="O438" s="743">
        <v>1</v>
      </c>
      <c r="P438" s="742">
        <v>70.22</v>
      </c>
      <c r="Q438" s="744">
        <v>1</v>
      </c>
      <c r="R438" s="739">
        <v>2</v>
      </c>
      <c r="S438" s="744">
        <v>1</v>
      </c>
      <c r="T438" s="743">
        <v>1</v>
      </c>
      <c r="U438" s="738">
        <v>1</v>
      </c>
    </row>
    <row r="439" spans="1:21" ht="14.4" customHeight="1" x14ac:dyDescent="0.3">
      <c r="A439" s="737">
        <v>30</v>
      </c>
      <c r="B439" s="739" t="s">
        <v>505</v>
      </c>
      <c r="C439" s="739" t="s">
        <v>2640</v>
      </c>
      <c r="D439" s="740" t="s">
        <v>3439</v>
      </c>
      <c r="E439" s="741" t="s">
        <v>2645</v>
      </c>
      <c r="F439" s="739" t="s">
        <v>2635</v>
      </c>
      <c r="G439" s="739" t="s">
        <v>2674</v>
      </c>
      <c r="H439" s="739" t="s">
        <v>506</v>
      </c>
      <c r="I439" s="739" t="s">
        <v>3148</v>
      </c>
      <c r="J439" s="739" t="s">
        <v>3149</v>
      </c>
      <c r="K439" s="739" t="s">
        <v>1304</v>
      </c>
      <c r="L439" s="742">
        <v>35.11</v>
      </c>
      <c r="M439" s="742">
        <v>105.33</v>
      </c>
      <c r="N439" s="739">
        <v>3</v>
      </c>
      <c r="O439" s="743">
        <v>1</v>
      </c>
      <c r="P439" s="742"/>
      <c r="Q439" s="744">
        <v>0</v>
      </c>
      <c r="R439" s="739"/>
      <c r="S439" s="744">
        <v>0</v>
      </c>
      <c r="T439" s="743"/>
      <c r="U439" s="738">
        <v>0</v>
      </c>
    </row>
    <row r="440" spans="1:21" ht="14.4" customHeight="1" x14ac:dyDescent="0.3">
      <c r="A440" s="737">
        <v>30</v>
      </c>
      <c r="B440" s="739" t="s">
        <v>505</v>
      </c>
      <c r="C440" s="739" t="s">
        <v>2640</v>
      </c>
      <c r="D440" s="740" t="s">
        <v>3439</v>
      </c>
      <c r="E440" s="741" t="s">
        <v>2645</v>
      </c>
      <c r="F440" s="739" t="s">
        <v>2635</v>
      </c>
      <c r="G440" s="739" t="s">
        <v>3150</v>
      </c>
      <c r="H440" s="739" t="s">
        <v>506</v>
      </c>
      <c r="I440" s="739" t="s">
        <v>3151</v>
      </c>
      <c r="J440" s="739" t="s">
        <v>3152</v>
      </c>
      <c r="K440" s="739" t="s">
        <v>3153</v>
      </c>
      <c r="L440" s="742">
        <v>101.23</v>
      </c>
      <c r="M440" s="742">
        <v>303.69</v>
      </c>
      <c r="N440" s="739">
        <v>3</v>
      </c>
      <c r="O440" s="743">
        <v>1</v>
      </c>
      <c r="P440" s="742"/>
      <c r="Q440" s="744">
        <v>0</v>
      </c>
      <c r="R440" s="739"/>
      <c r="S440" s="744">
        <v>0</v>
      </c>
      <c r="T440" s="743"/>
      <c r="U440" s="738">
        <v>0</v>
      </c>
    </row>
    <row r="441" spans="1:21" ht="14.4" customHeight="1" x14ac:dyDescent="0.3">
      <c r="A441" s="737">
        <v>30</v>
      </c>
      <c r="B441" s="739" t="s">
        <v>505</v>
      </c>
      <c r="C441" s="739" t="s">
        <v>2640</v>
      </c>
      <c r="D441" s="740" t="s">
        <v>3439</v>
      </c>
      <c r="E441" s="741" t="s">
        <v>2645</v>
      </c>
      <c r="F441" s="739" t="s">
        <v>2635</v>
      </c>
      <c r="G441" s="739" t="s">
        <v>3150</v>
      </c>
      <c r="H441" s="739" t="s">
        <v>506</v>
      </c>
      <c r="I441" s="739" t="s">
        <v>3154</v>
      </c>
      <c r="J441" s="739" t="s">
        <v>3152</v>
      </c>
      <c r="K441" s="739" t="s">
        <v>3155</v>
      </c>
      <c r="L441" s="742">
        <v>0</v>
      </c>
      <c r="M441" s="742">
        <v>0</v>
      </c>
      <c r="N441" s="739">
        <v>3</v>
      </c>
      <c r="O441" s="743">
        <v>2</v>
      </c>
      <c r="P441" s="742">
        <v>0</v>
      </c>
      <c r="Q441" s="744"/>
      <c r="R441" s="739">
        <v>2</v>
      </c>
      <c r="S441" s="744">
        <v>0.66666666666666663</v>
      </c>
      <c r="T441" s="743">
        <v>1.5</v>
      </c>
      <c r="U441" s="738">
        <v>0.75</v>
      </c>
    </row>
    <row r="442" spans="1:21" ht="14.4" customHeight="1" x14ac:dyDescent="0.3">
      <c r="A442" s="737">
        <v>30</v>
      </c>
      <c r="B442" s="739" t="s">
        <v>505</v>
      </c>
      <c r="C442" s="739" t="s">
        <v>2640</v>
      </c>
      <c r="D442" s="740" t="s">
        <v>3439</v>
      </c>
      <c r="E442" s="741" t="s">
        <v>2645</v>
      </c>
      <c r="F442" s="739" t="s">
        <v>2635</v>
      </c>
      <c r="G442" s="739" t="s">
        <v>3150</v>
      </c>
      <c r="H442" s="739" t="s">
        <v>506</v>
      </c>
      <c r="I442" s="739" t="s">
        <v>3156</v>
      </c>
      <c r="J442" s="739" t="s">
        <v>1222</v>
      </c>
      <c r="K442" s="739" t="s">
        <v>3157</v>
      </c>
      <c r="L442" s="742">
        <v>0</v>
      </c>
      <c r="M442" s="742">
        <v>0</v>
      </c>
      <c r="N442" s="739">
        <v>1</v>
      </c>
      <c r="O442" s="743">
        <v>1</v>
      </c>
      <c r="P442" s="742"/>
      <c r="Q442" s="744"/>
      <c r="R442" s="739"/>
      <c r="S442" s="744">
        <v>0</v>
      </c>
      <c r="T442" s="743"/>
      <c r="U442" s="738">
        <v>0</v>
      </c>
    </row>
    <row r="443" spans="1:21" ht="14.4" customHeight="1" x14ac:dyDescent="0.3">
      <c r="A443" s="737">
        <v>30</v>
      </c>
      <c r="B443" s="739" t="s">
        <v>505</v>
      </c>
      <c r="C443" s="739" t="s">
        <v>2640</v>
      </c>
      <c r="D443" s="740" t="s">
        <v>3439</v>
      </c>
      <c r="E443" s="741" t="s">
        <v>2645</v>
      </c>
      <c r="F443" s="739" t="s">
        <v>2635</v>
      </c>
      <c r="G443" s="739" t="s">
        <v>2841</v>
      </c>
      <c r="H443" s="739" t="s">
        <v>506</v>
      </c>
      <c r="I443" s="739" t="s">
        <v>3158</v>
      </c>
      <c r="J443" s="739" t="s">
        <v>2842</v>
      </c>
      <c r="K443" s="739" t="s">
        <v>2843</v>
      </c>
      <c r="L443" s="742">
        <v>0</v>
      </c>
      <c r="M443" s="742">
        <v>0</v>
      </c>
      <c r="N443" s="739">
        <v>2</v>
      </c>
      <c r="O443" s="743">
        <v>0.5</v>
      </c>
      <c r="P443" s="742"/>
      <c r="Q443" s="744"/>
      <c r="R443" s="739"/>
      <c r="S443" s="744">
        <v>0</v>
      </c>
      <c r="T443" s="743"/>
      <c r="U443" s="738">
        <v>0</v>
      </c>
    </row>
    <row r="444" spans="1:21" ht="14.4" customHeight="1" x14ac:dyDescent="0.3">
      <c r="A444" s="737">
        <v>30</v>
      </c>
      <c r="B444" s="739" t="s">
        <v>505</v>
      </c>
      <c r="C444" s="739" t="s">
        <v>2640</v>
      </c>
      <c r="D444" s="740" t="s">
        <v>3439</v>
      </c>
      <c r="E444" s="741" t="s">
        <v>2645</v>
      </c>
      <c r="F444" s="739" t="s">
        <v>2635</v>
      </c>
      <c r="G444" s="739" t="s">
        <v>3159</v>
      </c>
      <c r="H444" s="739" t="s">
        <v>506</v>
      </c>
      <c r="I444" s="739" t="s">
        <v>3160</v>
      </c>
      <c r="J444" s="739" t="s">
        <v>3161</v>
      </c>
      <c r="K444" s="739" t="s">
        <v>3162</v>
      </c>
      <c r="L444" s="742">
        <v>0</v>
      </c>
      <c r="M444" s="742">
        <v>0</v>
      </c>
      <c r="N444" s="739">
        <v>1</v>
      </c>
      <c r="O444" s="743">
        <v>1</v>
      </c>
      <c r="P444" s="742">
        <v>0</v>
      </c>
      <c r="Q444" s="744"/>
      <c r="R444" s="739">
        <v>1</v>
      </c>
      <c r="S444" s="744">
        <v>1</v>
      </c>
      <c r="T444" s="743">
        <v>1</v>
      </c>
      <c r="U444" s="738">
        <v>1</v>
      </c>
    </row>
    <row r="445" spans="1:21" ht="14.4" customHeight="1" x14ac:dyDescent="0.3">
      <c r="A445" s="737">
        <v>30</v>
      </c>
      <c r="B445" s="739" t="s">
        <v>505</v>
      </c>
      <c r="C445" s="739" t="s">
        <v>2640</v>
      </c>
      <c r="D445" s="740" t="s">
        <v>3439</v>
      </c>
      <c r="E445" s="741" t="s">
        <v>2645</v>
      </c>
      <c r="F445" s="739" t="s">
        <v>2635</v>
      </c>
      <c r="G445" s="739" t="s">
        <v>2675</v>
      </c>
      <c r="H445" s="739" t="s">
        <v>1720</v>
      </c>
      <c r="I445" s="739" t="s">
        <v>1728</v>
      </c>
      <c r="J445" s="739" t="s">
        <v>1729</v>
      </c>
      <c r="K445" s="739" t="s">
        <v>2623</v>
      </c>
      <c r="L445" s="742">
        <v>138.31</v>
      </c>
      <c r="M445" s="742">
        <v>138.31</v>
      </c>
      <c r="N445" s="739">
        <v>1</v>
      </c>
      <c r="O445" s="743">
        <v>0.5</v>
      </c>
      <c r="P445" s="742"/>
      <c r="Q445" s="744">
        <v>0</v>
      </c>
      <c r="R445" s="739"/>
      <c r="S445" s="744">
        <v>0</v>
      </c>
      <c r="T445" s="743"/>
      <c r="U445" s="738">
        <v>0</v>
      </c>
    </row>
    <row r="446" spans="1:21" ht="14.4" customHeight="1" x14ac:dyDescent="0.3">
      <c r="A446" s="737">
        <v>30</v>
      </c>
      <c r="B446" s="739" t="s">
        <v>505</v>
      </c>
      <c r="C446" s="739" t="s">
        <v>2640</v>
      </c>
      <c r="D446" s="740" t="s">
        <v>3439</v>
      </c>
      <c r="E446" s="741" t="s">
        <v>2645</v>
      </c>
      <c r="F446" s="739" t="s">
        <v>2635</v>
      </c>
      <c r="G446" s="739" t="s">
        <v>2851</v>
      </c>
      <c r="H446" s="739" t="s">
        <v>506</v>
      </c>
      <c r="I446" s="739" t="s">
        <v>891</v>
      </c>
      <c r="J446" s="739" t="s">
        <v>2852</v>
      </c>
      <c r="K446" s="739" t="s">
        <v>2853</v>
      </c>
      <c r="L446" s="742">
        <v>23.72</v>
      </c>
      <c r="M446" s="742">
        <v>142.32</v>
      </c>
      <c r="N446" s="739">
        <v>6</v>
      </c>
      <c r="O446" s="743">
        <v>1</v>
      </c>
      <c r="P446" s="742">
        <v>71.16</v>
      </c>
      <c r="Q446" s="744">
        <v>0.5</v>
      </c>
      <c r="R446" s="739">
        <v>3</v>
      </c>
      <c r="S446" s="744">
        <v>0.5</v>
      </c>
      <c r="T446" s="743">
        <v>0.5</v>
      </c>
      <c r="U446" s="738">
        <v>0.5</v>
      </c>
    </row>
    <row r="447" spans="1:21" ht="14.4" customHeight="1" x14ac:dyDescent="0.3">
      <c r="A447" s="737">
        <v>30</v>
      </c>
      <c r="B447" s="739" t="s">
        <v>505</v>
      </c>
      <c r="C447" s="739" t="s">
        <v>2640</v>
      </c>
      <c r="D447" s="740" t="s">
        <v>3439</v>
      </c>
      <c r="E447" s="741" t="s">
        <v>2645</v>
      </c>
      <c r="F447" s="739" t="s">
        <v>2635</v>
      </c>
      <c r="G447" s="739" t="s">
        <v>3163</v>
      </c>
      <c r="H447" s="739" t="s">
        <v>506</v>
      </c>
      <c r="I447" s="739" t="s">
        <v>3164</v>
      </c>
      <c r="J447" s="739" t="s">
        <v>3165</v>
      </c>
      <c r="K447" s="739" t="s">
        <v>3166</v>
      </c>
      <c r="L447" s="742">
        <v>0</v>
      </c>
      <c r="M447" s="742">
        <v>0</v>
      </c>
      <c r="N447" s="739">
        <v>1</v>
      </c>
      <c r="O447" s="743">
        <v>0.5</v>
      </c>
      <c r="P447" s="742">
        <v>0</v>
      </c>
      <c r="Q447" s="744"/>
      <c r="R447" s="739">
        <v>1</v>
      </c>
      <c r="S447" s="744">
        <v>1</v>
      </c>
      <c r="T447" s="743">
        <v>0.5</v>
      </c>
      <c r="U447" s="738">
        <v>1</v>
      </c>
    </row>
    <row r="448" spans="1:21" ht="14.4" customHeight="1" x14ac:dyDescent="0.3">
      <c r="A448" s="737">
        <v>30</v>
      </c>
      <c r="B448" s="739" t="s">
        <v>505</v>
      </c>
      <c r="C448" s="739" t="s">
        <v>2640</v>
      </c>
      <c r="D448" s="740" t="s">
        <v>3439</v>
      </c>
      <c r="E448" s="741" t="s">
        <v>2645</v>
      </c>
      <c r="F448" s="739" t="s">
        <v>2635</v>
      </c>
      <c r="G448" s="739" t="s">
        <v>3167</v>
      </c>
      <c r="H448" s="739" t="s">
        <v>506</v>
      </c>
      <c r="I448" s="739" t="s">
        <v>1168</v>
      </c>
      <c r="J448" s="739" t="s">
        <v>1169</v>
      </c>
      <c r="K448" s="739" t="s">
        <v>3168</v>
      </c>
      <c r="L448" s="742">
        <v>54.81</v>
      </c>
      <c r="M448" s="742">
        <v>109.62</v>
      </c>
      <c r="N448" s="739">
        <v>2</v>
      </c>
      <c r="O448" s="743">
        <v>1</v>
      </c>
      <c r="P448" s="742"/>
      <c r="Q448" s="744">
        <v>0</v>
      </c>
      <c r="R448" s="739"/>
      <c r="S448" s="744">
        <v>0</v>
      </c>
      <c r="T448" s="743"/>
      <c r="U448" s="738">
        <v>0</v>
      </c>
    </row>
    <row r="449" spans="1:21" ht="14.4" customHeight="1" x14ac:dyDescent="0.3">
      <c r="A449" s="737">
        <v>30</v>
      </c>
      <c r="B449" s="739" t="s">
        <v>505</v>
      </c>
      <c r="C449" s="739" t="s">
        <v>2640</v>
      </c>
      <c r="D449" s="740" t="s">
        <v>3439</v>
      </c>
      <c r="E449" s="741" t="s">
        <v>2645</v>
      </c>
      <c r="F449" s="739" t="s">
        <v>2635</v>
      </c>
      <c r="G449" s="739" t="s">
        <v>3167</v>
      </c>
      <c r="H449" s="739" t="s">
        <v>506</v>
      </c>
      <c r="I449" s="739" t="s">
        <v>3169</v>
      </c>
      <c r="J449" s="739" t="s">
        <v>3170</v>
      </c>
      <c r="K449" s="739" t="s">
        <v>3171</v>
      </c>
      <c r="L449" s="742">
        <v>73.069999999999993</v>
      </c>
      <c r="M449" s="742">
        <v>146.13999999999999</v>
      </c>
      <c r="N449" s="739">
        <v>2</v>
      </c>
      <c r="O449" s="743">
        <v>0.5</v>
      </c>
      <c r="P449" s="742">
        <v>146.13999999999999</v>
      </c>
      <c r="Q449" s="744">
        <v>1</v>
      </c>
      <c r="R449" s="739">
        <v>2</v>
      </c>
      <c r="S449" s="744">
        <v>1</v>
      </c>
      <c r="T449" s="743">
        <v>0.5</v>
      </c>
      <c r="U449" s="738">
        <v>1</v>
      </c>
    </row>
    <row r="450" spans="1:21" ht="14.4" customHeight="1" x14ac:dyDescent="0.3">
      <c r="A450" s="737">
        <v>30</v>
      </c>
      <c r="B450" s="739" t="s">
        <v>505</v>
      </c>
      <c r="C450" s="739" t="s">
        <v>2640</v>
      </c>
      <c r="D450" s="740" t="s">
        <v>3439</v>
      </c>
      <c r="E450" s="741" t="s">
        <v>2645</v>
      </c>
      <c r="F450" s="739" t="s">
        <v>2635</v>
      </c>
      <c r="G450" s="739" t="s">
        <v>3167</v>
      </c>
      <c r="H450" s="739" t="s">
        <v>506</v>
      </c>
      <c r="I450" s="739" t="s">
        <v>3172</v>
      </c>
      <c r="J450" s="739" t="s">
        <v>3170</v>
      </c>
      <c r="K450" s="739" t="s">
        <v>3173</v>
      </c>
      <c r="L450" s="742">
        <v>243.59</v>
      </c>
      <c r="M450" s="742">
        <v>243.59</v>
      </c>
      <c r="N450" s="739">
        <v>1</v>
      </c>
      <c r="O450" s="743">
        <v>0.5</v>
      </c>
      <c r="P450" s="742"/>
      <c r="Q450" s="744">
        <v>0</v>
      </c>
      <c r="R450" s="739"/>
      <c r="S450" s="744">
        <v>0</v>
      </c>
      <c r="T450" s="743"/>
      <c r="U450" s="738">
        <v>0</v>
      </c>
    </row>
    <row r="451" spans="1:21" ht="14.4" customHeight="1" x14ac:dyDescent="0.3">
      <c r="A451" s="737">
        <v>30</v>
      </c>
      <c r="B451" s="739" t="s">
        <v>505</v>
      </c>
      <c r="C451" s="739" t="s">
        <v>2640</v>
      </c>
      <c r="D451" s="740" t="s">
        <v>3439</v>
      </c>
      <c r="E451" s="741" t="s">
        <v>2645</v>
      </c>
      <c r="F451" s="739" t="s">
        <v>2635</v>
      </c>
      <c r="G451" s="739" t="s">
        <v>2677</v>
      </c>
      <c r="H451" s="739" t="s">
        <v>506</v>
      </c>
      <c r="I451" s="739" t="s">
        <v>712</v>
      </c>
      <c r="J451" s="739" t="s">
        <v>713</v>
      </c>
      <c r="K451" s="739" t="s">
        <v>2678</v>
      </c>
      <c r="L451" s="742">
        <v>91.11</v>
      </c>
      <c r="M451" s="742">
        <v>728.88</v>
      </c>
      <c r="N451" s="739">
        <v>8</v>
      </c>
      <c r="O451" s="743">
        <v>2.5</v>
      </c>
      <c r="P451" s="742">
        <v>182.22</v>
      </c>
      <c r="Q451" s="744">
        <v>0.25</v>
      </c>
      <c r="R451" s="739">
        <v>2</v>
      </c>
      <c r="S451" s="744">
        <v>0.25</v>
      </c>
      <c r="T451" s="743">
        <v>0.5</v>
      </c>
      <c r="U451" s="738">
        <v>0.2</v>
      </c>
    </row>
    <row r="452" spans="1:21" ht="14.4" customHeight="1" x14ac:dyDescent="0.3">
      <c r="A452" s="737">
        <v>30</v>
      </c>
      <c r="B452" s="739" t="s">
        <v>505</v>
      </c>
      <c r="C452" s="739" t="s">
        <v>2640</v>
      </c>
      <c r="D452" s="740" t="s">
        <v>3439</v>
      </c>
      <c r="E452" s="741" t="s">
        <v>2645</v>
      </c>
      <c r="F452" s="739" t="s">
        <v>2635</v>
      </c>
      <c r="G452" s="739" t="s">
        <v>2677</v>
      </c>
      <c r="H452" s="739" t="s">
        <v>506</v>
      </c>
      <c r="I452" s="739" t="s">
        <v>3066</v>
      </c>
      <c r="J452" s="739" t="s">
        <v>713</v>
      </c>
      <c r="K452" s="739" t="s">
        <v>2678</v>
      </c>
      <c r="L452" s="742">
        <v>91.11</v>
      </c>
      <c r="M452" s="742">
        <v>182.22</v>
      </c>
      <c r="N452" s="739">
        <v>2</v>
      </c>
      <c r="O452" s="743">
        <v>0.5</v>
      </c>
      <c r="P452" s="742"/>
      <c r="Q452" s="744">
        <v>0</v>
      </c>
      <c r="R452" s="739"/>
      <c r="S452" s="744">
        <v>0</v>
      </c>
      <c r="T452" s="743"/>
      <c r="U452" s="738">
        <v>0</v>
      </c>
    </row>
    <row r="453" spans="1:21" ht="14.4" customHeight="1" x14ac:dyDescent="0.3">
      <c r="A453" s="737">
        <v>30</v>
      </c>
      <c r="B453" s="739" t="s">
        <v>505</v>
      </c>
      <c r="C453" s="739" t="s">
        <v>2640</v>
      </c>
      <c r="D453" s="740" t="s">
        <v>3439</v>
      </c>
      <c r="E453" s="741" t="s">
        <v>2645</v>
      </c>
      <c r="F453" s="739" t="s">
        <v>2635</v>
      </c>
      <c r="G453" s="739" t="s">
        <v>3174</v>
      </c>
      <c r="H453" s="739" t="s">
        <v>506</v>
      </c>
      <c r="I453" s="739" t="s">
        <v>3175</v>
      </c>
      <c r="J453" s="739" t="s">
        <v>3176</v>
      </c>
      <c r="K453" s="739" t="s">
        <v>3177</v>
      </c>
      <c r="L453" s="742">
        <v>46.75</v>
      </c>
      <c r="M453" s="742">
        <v>187</v>
      </c>
      <c r="N453" s="739">
        <v>4</v>
      </c>
      <c r="O453" s="743">
        <v>1</v>
      </c>
      <c r="P453" s="742">
        <v>187</v>
      </c>
      <c r="Q453" s="744">
        <v>1</v>
      </c>
      <c r="R453" s="739">
        <v>4</v>
      </c>
      <c r="S453" s="744">
        <v>1</v>
      </c>
      <c r="T453" s="743">
        <v>1</v>
      </c>
      <c r="U453" s="738">
        <v>1</v>
      </c>
    </row>
    <row r="454" spans="1:21" ht="14.4" customHeight="1" x14ac:dyDescent="0.3">
      <c r="A454" s="737">
        <v>30</v>
      </c>
      <c r="B454" s="739" t="s">
        <v>505</v>
      </c>
      <c r="C454" s="739" t="s">
        <v>2640</v>
      </c>
      <c r="D454" s="740" t="s">
        <v>3439</v>
      </c>
      <c r="E454" s="741" t="s">
        <v>2645</v>
      </c>
      <c r="F454" s="739" t="s">
        <v>2635</v>
      </c>
      <c r="G454" s="739" t="s">
        <v>3174</v>
      </c>
      <c r="H454" s="739" t="s">
        <v>506</v>
      </c>
      <c r="I454" s="739" t="s">
        <v>3178</v>
      </c>
      <c r="J454" s="739" t="s">
        <v>3179</v>
      </c>
      <c r="K454" s="739" t="s">
        <v>3180</v>
      </c>
      <c r="L454" s="742">
        <v>46.75</v>
      </c>
      <c r="M454" s="742">
        <v>46.75</v>
      </c>
      <c r="N454" s="739">
        <v>1</v>
      </c>
      <c r="O454" s="743">
        <v>1</v>
      </c>
      <c r="P454" s="742">
        <v>46.75</v>
      </c>
      <c r="Q454" s="744">
        <v>1</v>
      </c>
      <c r="R454" s="739">
        <v>1</v>
      </c>
      <c r="S454" s="744">
        <v>1</v>
      </c>
      <c r="T454" s="743">
        <v>1</v>
      </c>
      <c r="U454" s="738">
        <v>1</v>
      </c>
    </row>
    <row r="455" spans="1:21" ht="14.4" customHeight="1" x14ac:dyDescent="0.3">
      <c r="A455" s="737">
        <v>30</v>
      </c>
      <c r="B455" s="739" t="s">
        <v>505</v>
      </c>
      <c r="C455" s="739" t="s">
        <v>2640</v>
      </c>
      <c r="D455" s="740" t="s">
        <v>3439</v>
      </c>
      <c r="E455" s="741" t="s">
        <v>2645</v>
      </c>
      <c r="F455" s="739" t="s">
        <v>2635</v>
      </c>
      <c r="G455" s="739" t="s">
        <v>3174</v>
      </c>
      <c r="H455" s="739" t="s">
        <v>506</v>
      </c>
      <c r="I455" s="739" t="s">
        <v>2267</v>
      </c>
      <c r="J455" s="739" t="s">
        <v>2268</v>
      </c>
      <c r="K455" s="739" t="s">
        <v>3181</v>
      </c>
      <c r="L455" s="742">
        <v>93.49</v>
      </c>
      <c r="M455" s="742">
        <v>280.46999999999997</v>
      </c>
      <c r="N455" s="739">
        <v>3</v>
      </c>
      <c r="O455" s="743">
        <v>1</v>
      </c>
      <c r="P455" s="742"/>
      <c r="Q455" s="744">
        <v>0</v>
      </c>
      <c r="R455" s="739"/>
      <c r="S455" s="744">
        <v>0</v>
      </c>
      <c r="T455" s="743"/>
      <c r="U455" s="738">
        <v>0</v>
      </c>
    </row>
    <row r="456" spans="1:21" ht="14.4" customHeight="1" x14ac:dyDescent="0.3">
      <c r="A456" s="737">
        <v>30</v>
      </c>
      <c r="B456" s="739" t="s">
        <v>505</v>
      </c>
      <c r="C456" s="739" t="s">
        <v>2640</v>
      </c>
      <c r="D456" s="740" t="s">
        <v>3439</v>
      </c>
      <c r="E456" s="741" t="s">
        <v>2645</v>
      </c>
      <c r="F456" s="739" t="s">
        <v>2635</v>
      </c>
      <c r="G456" s="739" t="s">
        <v>3182</v>
      </c>
      <c r="H456" s="739" t="s">
        <v>506</v>
      </c>
      <c r="I456" s="739" t="s">
        <v>3183</v>
      </c>
      <c r="J456" s="739" t="s">
        <v>3184</v>
      </c>
      <c r="K456" s="739" t="s">
        <v>2781</v>
      </c>
      <c r="L456" s="742">
        <v>2162.38</v>
      </c>
      <c r="M456" s="742">
        <v>8649.52</v>
      </c>
      <c r="N456" s="739">
        <v>4</v>
      </c>
      <c r="O456" s="743">
        <v>2</v>
      </c>
      <c r="P456" s="742"/>
      <c r="Q456" s="744">
        <v>0</v>
      </c>
      <c r="R456" s="739"/>
      <c r="S456" s="744">
        <v>0</v>
      </c>
      <c r="T456" s="743"/>
      <c r="U456" s="738">
        <v>0</v>
      </c>
    </row>
    <row r="457" spans="1:21" ht="14.4" customHeight="1" x14ac:dyDescent="0.3">
      <c r="A457" s="737">
        <v>30</v>
      </c>
      <c r="B457" s="739" t="s">
        <v>505</v>
      </c>
      <c r="C457" s="739" t="s">
        <v>2640</v>
      </c>
      <c r="D457" s="740" t="s">
        <v>3439</v>
      </c>
      <c r="E457" s="741" t="s">
        <v>2645</v>
      </c>
      <c r="F457" s="739" t="s">
        <v>2635</v>
      </c>
      <c r="G457" s="739" t="s">
        <v>3185</v>
      </c>
      <c r="H457" s="739" t="s">
        <v>506</v>
      </c>
      <c r="I457" s="739" t="s">
        <v>3186</v>
      </c>
      <c r="J457" s="739" t="s">
        <v>3187</v>
      </c>
      <c r="K457" s="739" t="s">
        <v>1734</v>
      </c>
      <c r="L457" s="742">
        <v>9.2799999999999994</v>
      </c>
      <c r="M457" s="742">
        <v>9.2799999999999994</v>
      </c>
      <c r="N457" s="739">
        <v>1</v>
      </c>
      <c r="O457" s="743">
        <v>0.5</v>
      </c>
      <c r="P457" s="742">
        <v>9.2799999999999994</v>
      </c>
      <c r="Q457" s="744">
        <v>1</v>
      </c>
      <c r="R457" s="739">
        <v>1</v>
      </c>
      <c r="S457" s="744">
        <v>1</v>
      </c>
      <c r="T457" s="743">
        <v>0.5</v>
      </c>
      <c r="U457" s="738">
        <v>1</v>
      </c>
    </row>
    <row r="458" spans="1:21" ht="14.4" customHeight="1" x14ac:dyDescent="0.3">
      <c r="A458" s="737">
        <v>30</v>
      </c>
      <c r="B458" s="739" t="s">
        <v>505</v>
      </c>
      <c r="C458" s="739" t="s">
        <v>2640</v>
      </c>
      <c r="D458" s="740" t="s">
        <v>3439</v>
      </c>
      <c r="E458" s="741" t="s">
        <v>2645</v>
      </c>
      <c r="F458" s="739" t="s">
        <v>2635</v>
      </c>
      <c r="G458" s="739" t="s">
        <v>2858</v>
      </c>
      <c r="H458" s="739" t="s">
        <v>1720</v>
      </c>
      <c r="I458" s="739" t="s">
        <v>1964</v>
      </c>
      <c r="J458" s="739" t="s">
        <v>1965</v>
      </c>
      <c r="K458" s="739" t="s">
        <v>869</v>
      </c>
      <c r="L458" s="742">
        <v>132</v>
      </c>
      <c r="M458" s="742">
        <v>1188</v>
      </c>
      <c r="N458" s="739">
        <v>9</v>
      </c>
      <c r="O458" s="743">
        <v>2</v>
      </c>
      <c r="P458" s="742">
        <v>1188</v>
      </c>
      <c r="Q458" s="744">
        <v>1</v>
      </c>
      <c r="R458" s="739">
        <v>9</v>
      </c>
      <c r="S458" s="744">
        <v>1</v>
      </c>
      <c r="T458" s="743">
        <v>2</v>
      </c>
      <c r="U458" s="738">
        <v>1</v>
      </c>
    </row>
    <row r="459" spans="1:21" ht="14.4" customHeight="1" x14ac:dyDescent="0.3">
      <c r="A459" s="737">
        <v>30</v>
      </c>
      <c r="B459" s="739" t="s">
        <v>505</v>
      </c>
      <c r="C459" s="739" t="s">
        <v>2640</v>
      </c>
      <c r="D459" s="740" t="s">
        <v>3439</v>
      </c>
      <c r="E459" s="741" t="s">
        <v>2645</v>
      </c>
      <c r="F459" s="739" t="s">
        <v>2635</v>
      </c>
      <c r="G459" s="739" t="s">
        <v>3188</v>
      </c>
      <c r="H459" s="739" t="s">
        <v>1720</v>
      </c>
      <c r="I459" s="739" t="s">
        <v>3189</v>
      </c>
      <c r="J459" s="739" t="s">
        <v>1799</v>
      </c>
      <c r="K459" s="739" t="s">
        <v>3190</v>
      </c>
      <c r="L459" s="742">
        <v>556.04</v>
      </c>
      <c r="M459" s="742">
        <v>556.04</v>
      </c>
      <c r="N459" s="739">
        <v>1</v>
      </c>
      <c r="O459" s="743">
        <v>0.5</v>
      </c>
      <c r="P459" s="742"/>
      <c r="Q459" s="744">
        <v>0</v>
      </c>
      <c r="R459" s="739"/>
      <c r="S459" s="744">
        <v>0</v>
      </c>
      <c r="T459" s="743"/>
      <c r="U459" s="738">
        <v>0</v>
      </c>
    </row>
    <row r="460" spans="1:21" ht="14.4" customHeight="1" x14ac:dyDescent="0.3">
      <c r="A460" s="737">
        <v>30</v>
      </c>
      <c r="B460" s="739" t="s">
        <v>505</v>
      </c>
      <c r="C460" s="739" t="s">
        <v>2640</v>
      </c>
      <c r="D460" s="740" t="s">
        <v>3439</v>
      </c>
      <c r="E460" s="741" t="s">
        <v>2645</v>
      </c>
      <c r="F460" s="739" t="s">
        <v>2635</v>
      </c>
      <c r="G460" s="739" t="s">
        <v>2655</v>
      </c>
      <c r="H460" s="739" t="s">
        <v>506</v>
      </c>
      <c r="I460" s="739" t="s">
        <v>2656</v>
      </c>
      <c r="J460" s="739" t="s">
        <v>2657</v>
      </c>
      <c r="K460" s="739" t="s">
        <v>2658</v>
      </c>
      <c r="L460" s="742">
        <v>0</v>
      </c>
      <c r="M460" s="742">
        <v>0</v>
      </c>
      <c r="N460" s="739">
        <v>1</v>
      </c>
      <c r="O460" s="743">
        <v>0.5</v>
      </c>
      <c r="P460" s="742">
        <v>0</v>
      </c>
      <c r="Q460" s="744"/>
      <c r="R460" s="739">
        <v>1</v>
      </c>
      <c r="S460" s="744">
        <v>1</v>
      </c>
      <c r="T460" s="743">
        <v>0.5</v>
      </c>
      <c r="U460" s="738">
        <v>1</v>
      </c>
    </row>
    <row r="461" spans="1:21" ht="14.4" customHeight="1" x14ac:dyDescent="0.3">
      <c r="A461" s="737">
        <v>30</v>
      </c>
      <c r="B461" s="739" t="s">
        <v>505</v>
      </c>
      <c r="C461" s="739" t="s">
        <v>2640</v>
      </c>
      <c r="D461" s="740" t="s">
        <v>3439</v>
      </c>
      <c r="E461" s="741" t="s">
        <v>2645</v>
      </c>
      <c r="F461" s="739" t="s">
        <v>2635</v>
      </c>
      <c r="G461" s="739" t="s">
        <v>2655</v>
      </c>
      <c r="H461" s="739" t="s">
        <v>506</v>
      </c>
      <c r="I461" s="739" t="s">
        <v>966</v>
      </c>
      <c r="J461" s="739" t="s">
        <v>2657</v>
      </c>
      <c r="K461" s="739" t="s">
        <v>2699</v>
      </c>
      <c r="L461" s="742">
        <v>63.7</v>
      </c>
      <c r="M461" s="742">
        <v>127.4</v>
      </c>
      <c r="N461" s="739">
        <v>2</v>
      </c>
      <c r="O461" s="743">
        <v>1</v>
      </c>
      <c r="P461" s="742">
        <v>63.7</v>
      </c>
      <c r="Q461" s="744">
        <v>0.5</v>
      </c>
      <c r="R461" s="739">
        <v>1</v>
      </c>
      <c r="S461" s="744">
        <v>0.5</v>
      </c>
      <c r="T461" s="743">
        <v>0.5</v>
      </c>
      <c r="U461" s="738">
        <v>0.5</v>
      </c>
    </row>
    <row r="462" spans="1:21" ht="14.4" customHeight="1" x14ac:dyDescent="0.3">
      <c r="A462" s="737">
        <v>30</v>
      </c>
      <c r="B462" s="739" t="s">
        <v>505</v>
      </c>
      <c r="C462" s="739" t="s">
        <v>2640</v>
      </c>
      <c r="D462" s="740" t="s">
        <v>3439</v>
      </c>
      <c r="E462" s="741" t="s">
        <v>2645</v>
      </c>
      <c r="F462" s="739" t="s">
        <v>2635</v>
      </c>
      <c r="G462" s="739" t="s">
        <v>2860</v>
      </c>
      <c r="H462" s="739" t="s">
        <v>1720</v>
      </c>
      <c r="I462" s="739" t="s">
        <v>1834</v>
      </c>
      <c r="J462" s="739" t="s">
        <v>1839</v>
      </c>
      <c r="K462" s="739" t="s">
        <v>2600</v>
      </c>
      <c r="L462" s="742">
        <v>424.24</v>
      </c>
      <c r="M462" s="742">
        <v>1272.72</v>
      </c>
      <c r="N462" s="739">
        <v>3</v>
      </c>
      <c r="O462" s="743">
        <v>1.5</v>
      </c>
      <c r="P462" s="742"/>
      <c r="Q462" s="744">
        <v>0</v>
      </c>
      <c r="R462" s="739"/>
      <c r="S462" s="744">
        <v>0</v>
      </c>
      <c r="T462" s="743"/>
      <c r="U462" s="738">
        <v>0</v>
      </c>
    </row>
    <row r="463" spans="1:21" ht="14.4" customHeight="1" x14ac:dyDescent="0.3">
      <c r="A463" s="737">
        <v>30</v>
      </c>
      <c r="B463" s="739" t="s">
        <v>505</v>
      </c>
      <c r="C463" s="739" t="s">
        <v>2640</v>
      </c>
      <c r="D463" s="740" t="s">
        <v>3439</v>
      </c>
      <c r="E463" s="741" t="s">
        <v>2645</v>
      </c>
      <c r="F463" s="739" t="s">
        <v>2635</v>
      </c>
      <c r="G463" s="739" t="s">
        <v>2700</v>
      </c>
      <c r="H463" s="739" t="s">
        <v>1720</v>
      </c>
      <c r="I463" s="739" t="s">
        <v>3191</v>
      </c>
      <c r="J463" s="739" t="s">
        <v>3192</v>
      </c>
      <c r="K463" s="739" t="s">
        <v>3193</v>
      </c>
      <c r="L463" s="742">
        <v>46.25</v>
      </c>
      <c r="M463" s="742">
        <v>138.75</v>
      </c>
      <c r="N463" s="739">
        <v>3</v>
      </c>
      <c r="O463" s="743">
        <v>0.5</v>
      </c>
      <c r="P463" s="742"/>
      <c r="Q463" s="744">
        <v>0</v>
      </c>
      <c r="R463" s="739"/>
      <c r="S463" s="744">
        <v>0</v>
      </c>
      <c r="T463" s="743"/>
      <c r="U463" s="738">
        <v>0</v>
      </c>
    </row>
    <row r="464" spans="1:21" ht="14.4" customHeight="1" x14ac:dyDescent="0.3">
      <c r="A464" s="737">
        <v>30</v>
      </c>
      <c r="B464" s="739" t="s">
        <v>505</v>
      </c>
      <c r="C464" s="739" t="s">
        <v>2640</v>
      </c>
      <c r="D464" s="740" t="s">
        <v>3439</v>
      </c>
      <c r="E464" s="741" t="s">
        <v>2645</v>
      </c>
      <c r="F464" s="739" t="s">
        <v>2635</v>
      </c>
      <c r="G464" s="739" t="s">
        <v>3194</v>
      </c>
      <c r="H464" s="739" t="s">
        <v>506</v>
      </c>
      <c r="I464" s="739" t="s">
        <v>843</v>
      </c>
      <c r="J464" s="739" t="s">
        <v>3195</v>
      </c>
      <c r="K464" s="739" t="s">
        <v>3196</v>
      </c>
      <c r="L464" s="742">
        <v>177.04</v>
      </c>
      <c r="M464" s="742">
        <v>177.04</v>
      </c>
      <c r="N464" s="739">
        <v>1</v>
      </c>
      <c r="O464" s="743">
        <v>0.5</v>
      </c>
      <c r="P464" s="742">
        <v>177.04</v>
      </c>
      <c r="Q464" s="744">
        <v>1</v>
      </c>
      <c r="R464" s="739">
        <v>1</v>
      </c>
      <c r="S464" s="744">
        <v>1</v>
      </c>
      <c r="T464" s="743">
        <v>0.5</v>
      </c>
      <c r="U464" s="738">
        <v>1</v>
      </c>
    </row>
    <row r="465" spans="1:21" ht="14.4" customHeight="1" x14ac:dyDescent="0.3">
      <c r="A465" s="737">
        <v>30</v>
      </c>
      <c r="B465" s="739" t="s">
        <v>505</v>
      </c>
      <c r="C465" s="739" t="s">
        <v>2640</v>
      </c>
      <c r="D465" s="740" t="s">
        <v>3439</v>
      </c>
      <c r="E465" s="741" t="s">
        <v>2645</v>
      </c>
      <c r="F465" s="739" t="s">
        <v>2635</v>
      </c>
      <c r="G465" s="739" t="s">
        <v>3197</v>
      </c>
      <c r="H465" s="739" t="s">
        <v>506</v>
      </c>
      <c r="I465" s="739" t="s">
        <v>3198</v>
      </c>
      <c r="J465" s="739" t="s">
        <v>3199</v>
      </c>
      <c r="K465" s="739" t="s">
        <v>3200</v>
      </c>
      <c r="L465" s="742">
        <v>48.74</v>
      </c>
      <c r="M465" s="742">
        <v>48.74</v>
      </c>
      <c r="N465" s="739">
        <v>1</v>
      </c>
      <c r="O465" s="743">
        <v>1</v>
      </c>
      <c r="P465" s="742">
        <v>48.74</v>
      </c>
      <c r="Q465" s="744">
        <v>1</v>
      </c>
      <c r="R465" s="739">
        <v>1</v>
      </c>
      <c r="S465" s="744">
        <v>1</v>
      </c>
      <c r="T465" s="743">
        <v>1</v>
      </c>
      <c r="U465" s="738">
        <v>1</v>
      </c>
    </row>
    <row r="466" spans="1:21" ht="14.4" customHeight="1" x14ac:dyDescent="0.3">
      <c r="A466" s="737">
        <v>30</v>
      </c>
      <c r="B466" s="739" t="s">
        <v>505</v>
      </c>
      <c r="C466" s="739" t="s">
        <v>2640</v>
      </c>
      <c r="D466" s="740" t="s">
        <v>3439</v>
      </c>
      <c r="E466" s="741" t="s">
        <v>2645</v>
      </c>
      <c r="F466" s="739" t="s">
        <v>2635</v>
      </c>
      <c r="G466" s="739" t="s">
        <v>3067</v>
      </c>
      <c r="H466" s="739" t="s">
        <v>506</v>
      </c>
      <c r="I466" s="739" t="s">
        <v>864</v>
      </c>
      <c r="J466" s="739" t="s">
        <v>865</v>
      </c>
      <c r="K466" s="739" t="s">
        <v>3068</v>
      </c>
      <c r="L466" s="742">
        <v>107.27</v>
      </c>
      <c r="M466" s="742">
        <v>536.35</v>
      </c>
      <c r="N466" s="739">
        <v>5</v>
      </c>
      <c r="O466" s="743">
        <v>2</v>
      </c>
      <c r="P466" s="742"/>
      <c r="Q466" s="744">
        <v>0</v>
      </c>
      <c r="R466" s="739"/>
      <c r="S466" s="744">
        <v>0</v>
      </c>
      <c r="T466" s="743"/>
      <c r="U466" s="738">
        <v>0</v>
      </c>
    </row>
    <row r="467" spans="1:21" ht="14.4" customHeight="1" x14ac:dyDescent="0.3">
      <c r="A467" s="737">
        <v>30</v>
      </c>
      <c r="B467" s="739" t="s">
        <v>505</v>
      </c>
      <c r="C467" s="739" t="s">
        <v>2640</v>
      </c>
      <c r="D467" s="740" t="s">
        <v>3439</v>
      </c>
      <c r="E467" s="741" t="s">
        <v>2645</v>
      </c>
      <c r="F467" s="739" t="s">
        <v>2635</v>
      </c>
      <c r="G467" s="739" t="s">
        <v>3067</v>
      </c>
      <c r="H467" s="739" t="s">
        <v>506</v>
      </c>
      <c r="I467" s="739" t="s">
        <v>3201</v>
      </c>
      <c r="J467" s="739" t="s">
        <v>865</v>
      </c>
      <c r="K467" s="739" t="s">
        <v>3068</v>
      </c>
      <c r="L467" s="742">
        <v>107.27</v>
      </c>
      <c r="M467" s="742">
        <v>321.81</v>
      </c>
      <c r="N467" s="739">
        <v>3</v>
      </c>
      <c r="O467" s="743">
        <v>0.5</v>
      </c>
      <c r="P467" s="742"/>
      <c r="Q467" s="744">
        <v>0</v>
      </c>
      <c r="R467" s="739"/>
      <c r="S467" s="744">
        <v>0</v>
      </c>
      <c r="T467" s="743"/>
      <c r="U467" s="738">
        <v>0</v>
      </c>
    </row>
    <row r="468" spans="1:21" ht="14.4" customHeight="1" x14ac:dyDescent="0.3">
      <c r="A468" s="737">
        <v>30</v>
      </c>
      <c r="B468" s="739" t="s">
        <v>505</v>
      </c>
      <c r="C468" s="739" t="s">
        <v>2640</v>
      </c>
      <c r="D468" s="740" t="s">
        <v>3439</v>
      </c>
      <c r="E468" s="741" t="s">
        <v>2645</v>
      </c>
      <c r="F468" s="739" t="s">
        <v>2635</v>
      </c>
      <c r="G468" s="739" t="s">
        <v>2861</v>
      </c>
      <c r="H468" s="739" t="s">
        <v>506</v>
      </c>
      <c r="I468" s="739" t="s">
        <v>3202</v>
      </c>
      <c r="J468" s="739" t="s">
        <v>3203</v>
      </c>
      <c r="K468" s="739" t="s">
        <v>2864</v>
      </c>
      <c r="L468" s="742">
        <v>84.39</v>
      </c>
      <c r="M468" s="742">
        <v>168.78</v>
      </c>
      <c r="N468" s="739">
        <v>2</v>
      </c>
      <c r="O468" s="743">
        <v>0.5</v>
      </c>
      <c r="P468" s="742">
        <v>168.78</v>
      </c>
      <c r="Q468" s="744">
        <v>1</v>
      </c>
      <c r="R468" s="739">
        <v>2</v>
      </c>
      <c r="S468" s="744">
        <v>1</v>
      </c>
      <c r="T468" s="743">
        <v>0.5</v>
      </c>
      <c r="U468" s="738">
        <v>1</v>
      </c>
    </row>
    <row r="469" spans="1:21" ht="14.4" customHeight="1" x14ac:dyDescent="0.3">
      <c r="A469" s="737">
        <v>30</v>
      </c>
      <c r="B469" s="739" t="s">
        <v>505</v>
      </c>
      <c r="C469" s="739" t="s">
        <v>2640</v>
      </c>
      <c r="D469" s="740" t="s">
        <v>3439</v>
      </c>
      <c r="E469" s="741" t="s">
        <v>2645</v>
      </c>
      <c r="F469" s="739" t="s">
        <v>2635</v>
      </c>
      <c r="G469" s="739" t="s">
        <v>3204</v>
      </c>
      <c r="H469" s="739" t="s">
        <v>506</v>
      </c>
      <c r="I469" s="739" t="s">
        <v>3205</v>
      </c>
      <c r="J469" s="739" t="s">
        <v>3206</v>
      </c>
      <c r="K469" s="739" t="s">
        <v>1223</v>
      </c>
      <c r="L469" s="742">
        <v>37.69</v>
      </c>
      <c r="M469" s="742">
        <v>113.07</v>
      </c>
      <c r="N469" s="739">
        <v>3</v>
      </c>
      <c r="O469" s="743">
        <v>0.5</v>
      </c>
      <c r="P469" s="742"/>
      <c r="Q469" s="744">
        <v>0</v>
      </c>
      <c r="R469" s="739"/>
      <c r="S469" s="744">
        <v>0</v>
      </c>
      <c r="T469" s="743"/>
      <c r="U469" s="738">
        <v>0</v>
      </c>
    </row>
    <row r="470" spans="1:21" ht="14.4" customHeight="1" x14ac:dyDescent="0.3">
      <c r="A470" s="737">
        <v>30</v>
      </c>
      <c r="B470" s="739" t="s">
        <v>505</v>
      </c>
      <c r="C470" s="739" t="s">
        <v>2640</v>
      </c>
      <c r="D470" s="740" t="s">
        <v>3439</v>
      </c>
      <c r="E470" s="741" t="s">
        <v>2645</v>
      </c>
      <c r="F470" s="739" t="s">
        <v>2635</v>
      </c>
      <c r="G470" s="739" t="s">
        <v>2706</v>
      </c>
      <c r="H470" s="739" t="s">
        <v>506</v>
      </c>
      <c r="I470" s="739" t="s">
        <v>1372</v>
      </c>
      <c r="J470" s="739" t="s">
        <v>1373</v>
      </c>
      <c r="K470" s="739" t="s">
        <v>2591</v>
      </c>
      <c r="L470" s="742">
        <v>34.6</v>
      </c>
      <c r="M470" s="742">
        <v>34.6</v>
      </c>
      <c r="N470" s="739">
        <v>1</v>
      </c>
      <c r="O470" s="743">
        <v>1</v>
      </c>
      <c r="P470" s="742"/>
      <c r="Q470" s="744">
        <v>0</v>
      </c>
      <c r="R470" s="739"/>
      <c r="S470" s="744">
        <v>0</v>
      </c>
      <c r="T470" s="743"/>
      <c r="U470" s="738">
        <v>0</v>
      </c>
    </row>
    <row r="471" spans="1:21" ht="14.4" customHeight="1" x14ac:dyDescent="0.3">
      <c r="A471" s="737">
        <v>30</v>
      </c>
      <c r="B471" s="739" t="s">
        <v>505</v>
      </c>
      <c r="C471" s="739" t="s">
        <v>2640</v>
      </c>
      <c r="D471" s="740" t="s">
        <v>3439</v>
      </c>
      <c r="E471" s="741" t="s">
        <v>2645</v>
      </c>
      <c r="F471" s="739" t="s">
        <v>2635</v>
      </c>
      <c r="G471" s="739" t="s">
        <v>2706</v>
      </c>
      <c r="H471" s="739" t="s">
        <v>506</v>
      </c>
      <c r="I471" s="739" t="s">
        <v>3207</v>
      </c>
      <c r="J471" s="739" t="s">
        <v>1373</v>
      </c>
      <c r="K471" s="739" t="s">
        <v>2591</v>
      </c>
      <c r="L471" s="742">
        <v>34.6</v>
      </c>
      <c r="M471" s="742">
        <v>69.2</v>
      </c>
      <c r="N471" s="739">
        <v>2</v>
      </c>
      <c r="O471" s="743">
        <v>1.5</v>
      </c>
      <c r="P471" s="742">
        <v>69.2</v>
      </c>
      <c r="Q471" s="744">
        <v>1</v>
      </c>
      <c r="R471" s="739">
        <v>2</v>
      </c>
      <c r="S471" s="744">
        <v>1</v>
      </c>
      <c r="T471" s="743">
        <v>1.5</v>
      </c>
      <c r="U471" s="738">
        <v>1</v>
      </c>
    </row>
    <row r="472" spans="1:21" ht="14.4" customHeight="1" x14ac:dyDescent="0.3">
      <c r="A472" s="737">
        <v>30</v>
      </c>
      <c r="B472" s="739" t="s">
        <v>505</v>
      </c>
      <c r="C472" s="739" t="s">
        <v>2640</v>
      </c>
      <c r="D472" s="740" t="s">
        <v>3439</v>
      </c>
      <c r="E472" s="741" t="s">
        <v>2645</v>
      </c>
      <c r="F472" s="739" t="s">
        <v>2635</v>
      </c>
      <c r="G472" s="739" t="s">
        <v>3208</v>
      </c>
      <c r="H472" s="739" t="s">
        <v>506</v>
      </c>
      <c r="I472" s="739" t="s">
        <v>955</v>
      </c>
      <c r="J472" s="739" t="s">
        <v>956</v>
      </c>
      <c r="K472" s="739" t="s">
        <v>3209</v>
      </c>
      <c r="L472" s="742">
        <v>45.86</v>
      </c>
      <c r="M472" s="742">
        <v>137.57999999999998</v>
      </c>
      <c r="N472" s="739">
        <v>3</v>
      </c>
      <c r="O472" s="743">
        <v>0.5</v>
      </c>
      <c r="P472" s="742"/>
      <c r="Q472" s="744">
        <v>0</v>
      </c>
      <c r="R472" s="739"/>
      <c r="S472" s="744">
        <v>0</v>
      </c>
      <c r="T472" s="743"/>
      <c r="U472" s="738">
        <v>0</v>
      </c>
    </row>
    <row r="473" spans="1:21" ht="14.4" customHeight="1" x14ac:dyDescent="0.3">
      <c r="A473" s="737">
        <v>30</v>
      </c>
      <c r="B473" s="739" t="s">
        <v>505</v>
      </c>
      <c r="C473" s="739" t="s">
        <v>2640</v>
      </c>
      <c r="D473" s="740" t="s">
        <v>3439</v>
      </c>
      <c r="E473" s="741" t="s">
        <v>2645</v>
      </c>
      <c r="F473" s="739" t="s">
        <v>2635</v>
      </c>
      <c r="G473" s="739" t="s">
        <v>3210</v>
      </c>
      <c r="H473" s="739" t="s">
        <v>506</v>
      </c>
      <c r="I473" s="739" t="s">
        <v>3211</v>
      </c>
      <c r="J473" s="739" t="s">
        <v>3212</v>
      </c>
      <c r="K473" s="739" t="s">
        <v>3213</v>
      </c>
      <c r="L473" s="742">
        <v>0</v>
      </c>
      <c r="M473" s="742">
        <v>0</v>
      </c>
      <c r="N473" s="739">
        <v>2</v>
      </c>
      <c r="O473" s="743">
        <v>1</v>
      </c>
      <c r="P473" s="742"/>
      <c r="Q473" s="744"/>
      <c r="R473" s="739"/>
      <c r="S473" s="744">
        <v>0</v>
      </c>
      <c r="T473" s="743"/>
      <c r="U473" s="738">
        <v>0</v>
      </c>
    </row>
    <row r="474" spans="1:21" ht="14.4" customHeight="1" x14ac:dyDescent="0.3">
      <c r="A474" s="737">
        <v>30</v>
      </c>
      <c r="B474" s="739" t="s">
        <v>505</v>
      </c>
      <c r="C474" s="739" t="s">
        <v>2640</v>
      </c>
      <c r="D474" s="740" t="s">
        <v>3439</v>
      </c>
      <c r="E474" s="741" t="s">
        <v>2645</v>
      </c>
      <c r="F474" s="739" t="s">
        <v>2635</v>
      </c>
      <c r="G474" s="739" t="s">
        <v>2971</v>
      </c>
      <c r="H474" s="739" t="s">
        <v>506</v>
      </c>
      <c r="I474" s="739" t="s">
        <v>3214</v>
      </c>
      <c r="J474" s="739" t="s">
        <v>3215</v>
      </c>
      <c r="K474" s="739" t="s">
        <v>3216</v>
      </c>
      <c r="L474" s="742">
        <v>77.52</v>
      </c>
      <c r="M474" s="742">
        <v>232.56</v>
      </c>
      <c r="N474" s="739">
        <v>3</v>
      </c>
      <c r="O474" s="743">
        <v>2</v>
      </c>
      <c r="P474" s="742">
        <v>232.56</v>
      </c>
      <c r="Q474" s="744">
        <v>1</v>
      </c>
      <c r="R474" s="739">
        <v>3</v>
      </c>
      <c r="S474" s="744">
        <v>1</v>
      </c>
      <c r="T474" s="743">
        <v>2</v>
      </c>
      <c r="U474" s="738">
        <v>1</v>
      </c>
    </row>
    <row r="475" spans="1:21" ht="14.4" customHeight="1" x14ac:dyDescent="0.3">
      <c r="A475" s="737">
        <v>30</v>
      </c>
      <c r="B475" s="739" t="s">
        <v>505</v>
      </c>
      <c r="C475" s="739" t="s">
        <v>2640</v>
      </c>
      <c r="D475" s="740" t="s">
        <v>3439</v>
      </c>
      <c r="E475" s="741" t="s">
        <v>2645</v>
      </c>
      <c r="F475" s="739" t="s">
        <v>2635</v>
      </c>
      <c r="G475" s="739" t="s">
        <v>3217</v>
      </c>
      <c r="H475" s="739" t="s">
        <v>506</v>
      </c>
      <c r="I475" s="739" t="s">
        <v>3218</v>
      </c>
      <c r="J475" s="739" t="s">
        <v>3219</v>
      </c>
      <c r="K475" s="739" t="s">
        <v>3220</v>
      </c>
      <c r="L475" s="742">
        <v>0</v>
      </c>
      <c r="M475" s="742">
        <v>0</v>
      </c>
      <c r="N475" s="739">
        <v>1</v>
      </c>
      <c r="O475" s="743">
        <v>0.5</v>
      </c>
      <c r="P475" s="742"/>
      <c r="Q475" s="744"/>
      <c r="R475" s="739"/>
      <c r="S475" s="744">
        <v>0</v>
      </c>
      <c r="T475" s="743"/>
      <c r="U475" s="738">
        <v>0</v>
      </c>
    </row>
    <row r="476" spans="1:21" ht="14.4" customHeight="1" x14ac:dyDescent="0.3">
      <c r="A476" s="737">
        <v>30</v>
      </c>
      <c r="B476" s="739" t="s">
        <v>505</v>
      </c>
      <c r="C476" s="739" t="s">
        <v>2640</v>
      </c>
      <c r="D476" s="740" t="s">
        <v>3439</v>
      </c>
      <c r="E476" s="741" t="s">
        <v>2645</v>
      </c>
      <c r="F476" s="739" t="s">
        <v>2635</v>
      </c>
      <c r="G476" s="739" t="s">
        <v>2725</v>
      </c>
      <c r="H476" s="739" t="s">
        <v>506</v>
      </c>
      <c r="I476" s="739" t="s">
        <v>2726</v>
      </c>
      <c r="J476" s="739" t="s">
        <v>2727</v>
      </c>
      <c r="K476" s="739" t="s">
        <v>562</v>
      </c>
      <c r="L476" s="742">
        <v>0</v>
      </c>
      <c r="M476" s="742">
        <v>0</v>
      </c>
      <c r="N476" s="739">
        <v>6</v>
      </c>
      <c r="O476" s="743">
        <v>1</v>
      </c>
      <c r="P476" s="742">
        <v>0</v>
      </c>
      <c r="Q476" s="744"/>
      <c r="R476" s="739">
        <v>6</v>
      </c>
      <c r="S476" s="744">
        <v>1</v>
      </c>
      <c r="T476" s="743">
        <v>1</v>
      </c>
      <c r="U476" s="738">
        <v>1</v>
      </c>
    </row>
    <row r="477" spans="1:21" ht="14.4" customHeight="1" x14ac:dyDescent="0.3">
      <c r="A477" s="737">
        <v>30</v>
      </c>
      <c r="B477" s="739" t="s">
        <v>505</v>
      </c>
      <c r="C477" s="739" t="s">
        <v>2640</v>
      </c>
      <c r="D477" s="740" t="s">
        <v>3439</v>
      </c>
      <c r="E477" s="741" t="s">
        <v>2645</v>
      </c>
      <c r="F477" s="739" t="s">
        <v>2635</v>
      </c>
      <c r="G477" s="739" t="s">
        <v>2725</v>
      </c>
      <c r="H477" s="739" t="s">
        <v>506</v>
      </c>
      <c r="I477" s="739" t="s">
        <v>2875</v>
      </c>
      <c r="J477" s="739" t="s">
        <v>1031</v>
      </c>
      <c r="K477" s="739" t="s">
        <v>2864</v>
      </c>
      <c r="L477" s="742">
        <v>26.37</v>
      </c>
      <c r="M477" s="742">
        <v>105.48</v>
      </c>
      <c r="N477" s="739">
        <v>4</v>
      </c>
      <c r="O477" s="743">
        <v>2</v>
      </c>
      <c r="P477" s="742">
        <v>52.74</v>
      </c>
      <c r="Q477" s="744">
        <v>0.5</v>
      </c>
      <c r="R477" s="739">
        <v>2</v>
      </c>
      <c r="S477" s="744">
        <v>0.5</v>
      </c>
      <c r="T477" s="743">
        <v>1</v>
      </c>
      <c r="U477" s="738">
        <v>0.5</v>
      </c>
    </row>
    <row r="478" spans="1:21" ht="14.4" customHeight="1" x14ac:dyDescent="0.3">
      <c r="A478" s="737">
        <v>30</v>
      </c>
      <c r="B478" s="739" t="s">
        <v>505</v>
      </c>
      <c r="C478" s="739" t="s">
        <v>2640</v>
      </c>
      <c r="D478" s="740" t="s">
        <v>3439</v>
      </c>
      <c r="E478" s="741" t="s">
        <v>2645</v>
      </c>
      <c r="F478" s="739" t="s">
        <v>2635</v>
      </c>
      <c r="G478" s="739" t="s">
        <v>2725</v>
      </c>
      <c r="H478" s="739" t="s">
        <v>506</v>
      </c>
      <c r="I478" s="739" t="s">
        <v>1130</v>
      </c>
      <c r="J478" s="739" t="s">
        <v>857</v>
      </c>
      <c r="K478" s="739" t="s">
        <v>1131</v>
      </c>
      <c r="L478" s="742">
        <v>0</v>
      </c>
      <c r="M478" s="742">
        <v>0</v>
      </c>
      <c r="N478" s="739">
        <v>1</v>
      </c>
      <c r="O478" s="743">
        <v>0.5</v>
      </c>
      <c r="P478" s="742">
        <v>0</v>
      </c>
      <c r="Q478" s="744"/>
      <c r="R478" s="739">
        <v>1</v>
      </c>
      <c r="S478" s="744">
        <v>1</v>
      </c>
      <c r="T478" s="743">
        <v>0.5</v>
      </c>
      <c r="U478" s="738">
        <v>1</v>
      </c>
    </row>
    <row r="479" spans="1:21" ht="14.4" customHeight="1" x14ac:dyDescent="0.3">
      <c r="A479" s="737">
        <v>30</v>
      </c>
      <c r="B479" s="739" t="s">
        <v>505</v>
      </c>
      <c r="C479" s="739" t="s">
        <v>2640</v>
      </c>
      <c r="D479" s="740" t="s">
        <v>3439</v>
      </c>
      <c r="E479" s="741" t="s">
        <v>2645</v>
      </c>
      <c r="F479" s="739" t="s">
        <v>2635</v>
      </c>
      <c r="G479" s="739" t="s">
        <v>3221</v>
      </c>
      <c r="H479" s="739" t="s">
        <v>506</v>
      </c>
      <c r="I479" s="739" t="s">
        <v>3222</v>
      </c>
      <c r="J479" s="739" t="s">
        <v>3223</v>
      </c>
      <c r="K479" s="739" t="s">
        <v>1012</v>
      </c>
      <c r="L479" s="742">
        <v>0</v>
      </c>
      <c r="M479" s="742">
        <v>0</v>
      </c>
      <c r="N479" s="739">
        <v>1</v>
      </c>
      <c r="O479" s="743">
        <v>1</v>
      </c>
      <c r="P479" s="742">
        <v>0</v>
      </c>
      <c r="Q479" s="744"/>
      <c r="R479" s="739">
        <v>1</v>
      </c>
      <c r="S479" s="744">
        <v>1</v>
      </c>
      <c r="T479" s="743">
        <v>1</v>
      </c>
      <c r="U479" s="738">
        <v>1</v>
      </c>
    </row>
    <row r="480" spans="1:21" ht="14.4" customHeight="1" x14ac:dyDescent="0.3">
      <c r="A480" s="737">
        <v>30</v>
      </c>
      <c r="B480" s="739" t="s">
        <v>505</v>
      </c>
      <c r="C480" s="739" t="s">
        <v>2640</v>
      </c>
      <c r="D480" s="740" t="s">
        <v>3439</v>
      </c>
      <c r="E480" s="741" t="s">
        <v>2645</v>
      </c>
      <c r="F480" s="739" t="s">
        <v>2635</v>
      </c>
      <c r="G480" s="739" t="s">
        <v>2738</v>
      </c>
      <c r="H480" s="739" t="s">
        <v>506</v>
      </c>
      <c r="I480" s="739" t="s">
        <v>3224</v>
      </c>
      <c r="J480" s="739" t="s">
        <v>2883</v>
      </c>
      <c r="K480" s="739" t="s">
        <v>3225</v>
      </c>
      <c r="L480" s="742">
        <v>0</v>
      </c>
      <c r="M480" s="742">
        <v>0</v>
      </c>
      <c r="N480" s="739">
        <v>3</v>
      </c>
      <c r="O480" s="743">
        <v>0.5</v>
      </c>
      <c r="P480" s="742"/>
      <c r="Q480" s="744"/>
      <c r="R480" s="739"/>
      <c r="S480" s="744">
        <v>0</v>
      </c>
      <c r="T480" s="743"/>
      <c r="U480" s="738">
        <v>0</v>
      </c>
    </row>
    <row r="481" spans="1:21" ht="14.4" customHeight="1" x14ac:dyDescent="0.3">
      <c r="A481" s="737">
        <v>30</v>
      </c>
      <c r="B481" s="739" t="s">
        <v>505</v>
      </c>
      <c r="C481" s="739" t="s">
        <v>2640</v>
      </c>
      <c r="D481" s="740" t="s">
        <v>3439</v>
      </c>
      <c r="E481" s="741" t="s">
        <v>2645</v>
      </c>
      <c r="F481" s="739" t="s">
        <v>2635</v>
      </c>
      <c r="G481" s="739" t="s">
        <v>2741</v>
      </c>
      <c r="H481" s="739" t="s">
        <v>1720</v>
      </c>
      <c r="I481" s="739" t="s">
        <v>3226</v>
      </c>
      <c r="J481" s="739" t="s">
        <v>3227</v>
      </c>
      <c r="K481" s="739" t="s">
        <v>3228</v>
      </c>
      <c r="L481" s="742">
        <v>0</v>
      </c>
      <c r="M481" s="742">
        <v>0</v>
      </c>
      <c r="N481" s="739">
        <v>1</v>
      </c>
      <c r="O481" s="743"/>
      <c r="P481" s="742"/>
      <c r="Q481" s="744"/>
      <c r="R481" s="739"/>
      <c r="S481" s="744">
        <v>0</v>
      </c>
      <c r="T481" s="743"/>
      <c r="U481" s="738"/>
    </row>
    <row r="482" spans="1:21" ht="14.4" customHeight="1" x14ac:dyDescent="0.3">
      <c r="A482" s="737">
        <v>30</v>
      </c>
      <c r="B482" s="739" t="s">
        <v>505</v>
      </c>
      <c r="C482" s="739" t="s">
        <v>2640</v>
      </c>
      <c r="D482" s="740" t="s">
        <v>3439</v>
      </c>
      <c r="E482" s="741" t="s">
        <v>2645</v>
      </c>
      <c r="F482" s="739" t="s">
        <v>2635</v>
      </c>
      <c r="G482" s="739" t="s">
        <v>2741</v>
      </c>
      <c r="H482" s="739" t="s">
        <v>1720</v>
      </c>
      <c r="I482" s="739" t="s">
        <v>2053</v>
      </c>
      <c r="J482" s="739" t="s">
        <v>2054</v>
      </c>
      <c r="K482" s="739" t="s">
        <v>2055</v>
      </c>
      <c r="L482" s="742">
        <v>59.27</v>
      </c>
      <c r="M482" s="742">
        <v>59.27</v>
      </c>
      <c r="N482" s="739">
        <v>1</v>
      </c>
      <c r="O482" s="743">
        <v>0.5</v>
      </c>
      <c r="P482" s="742"/>
      <c r="Q482" s="744">
        <v>0</v>
      </c>
      <c r="R482" s="739"/>
      <c r="S482" s="744">
        <v>0</v>
      </c>
      <c r="T482" s="743"/>
      <c r="U482" s="738">
        <v>0</v>
      </c>
    </row>
    <row r="483" spans="1:21" ht="14.4" customHeight="1" x14ac:dyDescent="0.3">
      <c r="A483" s="737">
        <v>30</v>
      </c>
      <c r="B483" s="739" t="s">
        <v>505</v>
      </c>
      <c r="C483" s="739" t="s">
        <v>2640</v>
      </c>
      <c r="D483" s="740" t="s">
        <v>3439</v>
      </c>
      <c r="E483" s="741" t="s">
        <v>2645</v>
      </c>
      <c r="F483" s="739" t="s">
        <v>2635</v>
      </c>
      <c r="G483" s="739" t="s">
        <v>2741</v>
      </c>
      <c r="H483" s="739" t="s">
        <v>1720</v>
      </c>
      <c r="I483" s="739" t="s">
        <v>1992</v>
      </c>
      <c r="J483" s="739" t="s">
        <v>2536</v>
      </c>
      <c r="K483" s="739" t="s">
        <v>2537</v>
      </c>
      <c r="L483" s="742">
        <v>59.27</v>
      </c>
      <c r="M483" s="742">
        <v>59.27</v>
      </c>
      <c r="N483" s="739">
        <v>1</v>
      </c>
      <c r="O483" s="743">
        <v>0.5</v>
      </c>
      <c r="P483" s="742">
        <v>59.27</v>
      </c>
      <c r="Q483" s="744">
        <v>1</v>
      </c>
      <c r="R483" s="739">
        <v>1</v>
      </c>
      <c r="S483" s="744">
        <v>1</v>
      </c>
      <c r="T483" s="743">
        <v>0.5</v>
      </c>
      <c r="U483" s="738">
        <v>1</v>
      </c>
    </row>
    <row r="484" spans="1:21" ht="14.4" customHeight="1" x14ac:dyDescent="0.3">
      <c r="A484" s="737">
        <v>30</v>
      </c>
      <c r="B484" s="739" t="s">
        <v>505</v>
      </c>
      <c r="C484" s="739" t="s">
        <v>2640</v>
      </c>
      <c r="D484" s="740" t="s">
        <v>3439</v>
      </c>
      <c r="E484" s="741" t="s">
        <v>2645</v>
      </c>
      <c r="F484" s="739" t="s">
        <v>2635</v>
      </c>
      <c r="G484" s="739" t="s">
        <v>2741</v>
      </c>
      <c r="H484" s="739" t="s">
        <v>1720</v>
      </c>
      <c r="I484" s="739" t="s">
        <v>1926</v>
      </c>
      <c r="J484" s="739" t="s">
        <v>2538</v>
      </c>
      <c r="K484" s="739" t="s">
        <v>2539</v>
      </c>
      <c r="L484" s="742">
        <v>46.07</v>
      </c>
      <c r="M484" s="742">
        <v>46.07</v>
      </c>
      <c r="N484" s="739">
        <v>1</v>
      </c>
      <c r="O484" s="743">
        <v>0.5</v>
      </c>
      <c r="P484" s="742">
        <v>46.07</v>
      </c>
      <c r="Q484" s="744">
        <v>1</v>
      </c>
      <c r="R484" s="739">
        <v>1</v>
      </c>
      <c r="S484" s="744">
        <v>1</v>
      </c>
      <c r="T484" s="743">
        <v>0.5</v>
      </c>
      <c r="U484" s="738">
        <v>1</v>
      </c>
    </row>
    <row r="485" spans="1:21" ht="14.4" customHeight="1" x14ac:dyDescent="0.3">
      <c r="A485" s="737">
        <v>30</v>
      </c>
      <c r="B485" s="739" t="s">
        <v>505</v>
      </c>
      <c r="C485" s="739" t="s">
        <v>2640</v>
      </c>
      <c r="D485" s="740" t="s">
        <v>3439</v>
      </c>
      <c r="E485" s="741" t="s">
        <v>2645</v>
      </c>
      <c r="F485" s="739" t="s">
        <v>2635</v>
      </c>
      <c r="G485" s="739" t="s">
        <v>2741</v>
      </c>
      <c r="H485" s="739" t="s">
        <v>1720</v>
      </c>
      <c r="I485" s="739" t="s">
        <v>3229</v>
      </c>
      <c r="J485" s="739" t="s">
        <v>3230</v>
      </c>
      <c r="K485" s="739" t="s">
        <v>3231</v>
      </c>
      <c r="L485" s="742">
        <v>118.54</v>
      </c>
      <c r="M485" s="742">
        <v>118.54</v>
      </c>
      <c r="N485" s="739">
        <v>1</v>
      </c>
      <c r="O485" s="743">
        <v>0.5</v>
      </c>
      <c r="P485" s="742"/>
      <c r="Q485" s="744">
        <v>0</v>
      </c>
      <c r="R485" s="739"/>
      <c r="S485" s="744">
        <v>0</v>
      </c>
      <c r="T485" s="743"/>
      <c r="U485" s="738">
        <v>0</v>
      </c>
    </row>
    <row r="486" spans="1:21" ht="14.4" customHeight="1" x14ac:dyDescent="0.3">
      <c r="A486" s="737">
        <v>30</v>
      </c>
      <c r="B486" s="739" t="s">
        <v>505</v>
      </c>
      <c r="C486" s="739" t="s">
        <v>2640</v>
      </c>
      <c r="D486" s="740" t="s">
        <v>3439</v>
      </c>
      <c r="E486" s="741" t="s">
        <v>2645</v>
      </c>
      <c r="F486" s="739" t="s">
        <v>2635</v>
      </c>
      <c r="G486" s="739" t="s">
        <v>2741</v>
      </c>
      <c r="H486" s="739" t="s">
        <v>506</v>
      </c>
      <c r="I486" s="739" t="s">
        <v>2983</v>
      </c>
      <c r="J486" s="739" t="s">
        <v>2984</v>
      </c>
      <c r="K486" s="739" t="s">
        <v>2985</v>
      </c>
      <c r="L486" s="742">
        <v>79.03</v>
      </c>
      <c r="M486" s="742">
        <v>79.03</v>
      </c>
      <c r="N486" s="739">
        <v>1</v>
      </c>
      <c r="O486" s="743">
        <v>0.5</v>
      </c>
      <c r="P486" s="742">
        <v>79.03</v>
      </c>
      <c r="Q486" s="744">
        <v>1</v>
      </c>
      <c r="R486" s="739">
        <v>1</v>
      </c>
      <c r="S486" s="744">
        <v>1</v>
      </c>
      <c r="T486" s="743">
        <v>0.5</v>
      </c>
      <c r="U486" s="738">
        <v>1</v>
      </c>
    </row>
    <row r="487" spans="1:21" ht="14.4" customHeight="1" x14ac:dyDescent="0.3">
      <c r="A487" s="737">
        <v>30</v>
      </c>
      <c r="B487" s="739" t="s">
        <v>505</v>
      </c>
      <c r="C487" s="739" t="s">
        <v>2640</v>
      </c>
      <c r="D487" s="740" t="s">
        <v>3439</v>
      </c>
      <c r="E487" s="741" t="s">
        <v>2645</v>
      </c>
      <c r="F487" s="739" t="s">
        <v>2635</v>
      </c>
      <c r="G487" s="739" t="s">
        <v>3232</v>
      </c>
      <c r="H487" s="739" t="s">
        <v>506</v>
      </c>
      <c r="I487" s="739" t="s">
        <v>932</v>
      </c>
      <c r="J487" s="739" t="s">
        <v>701</v>
      </c>
      <c r="K487" s="739" t="s">
        <v>933</v>
      </c>
      <c r="L487" s="742">
        <v>0</v>
      </c>
      <c r="M487" s="742">
        <v>0</v>
      </c>
      <c r="N487" s="739">
        <v>2</v>
      </c>
      <c r="O487" s="743">
        <v>1</v>
      </c>
      <c r="P487" s="742"/>
      <c r="Q487" s="744"/>
      <c r="R487" s="739"/>
      <c r="S487" s="744">
        <v>0</v>
      </c>
      <c r="T487" s="743"/>
      <c r="U487" s="738">
        <v>0</v>
      </c>
    </row>
    <row r="488" spans="1:21" ht="14.4" customHeight="1" x14ac:dyDescent="0.3">
      <c r="A488" s="737">
        <v>30</v>
      </c>
      <c r="B488" s="739" t="s">
        <v>505</v>
      </c>
      <c r="C488" s="739" t="s">
        <v>2640</v>
      </c>
      <c r="D488" s="740" t="s">
        <v>3439</v>
      </c>
      <c r="E488" s="741" t="s">
        <v>2645</v>
      </c>
      <c r="F488" s="739" t="s">
        <v>2635</v>
      </c>
      <c r="G488" s="739" t="s">
        <v>2744</v>
      </c>
      <c r="H488" s="739" t="s">
        <v>506</v>
      </c>
      <c r="I488" s="739" t="s">
        <v>3233</v>
      </c>
      <c r="J488" s="739" t="s">
        <v>3234</v>
      </c>
      <c r="K488" s="739" t="s">
        <v>3235</v>
      </c>
      <c r="L488" s="742">
        <v>0</v>
      </c>
      <c r="M488" s="742">
        <v>0</v>
      </c>
      <c r="N488" s="739">
        <v>1</v>
      </c>
      <c r="O488" s="743">
        <v>0.5</v>
      </c>
      <c r="P488" s="742"/>
      <c r="Q488" s="744"/>
      <c r="R488" s="739"/>
      <c r="S488" s="744">
        <v>0</v>
      </c>
      <c r="T488" s="743"/>
      <c r="U488" s="738">
        <v>0</v>
      </c>
    </row>
    <row r="489" spans="1:21" ht="14.4" customHeight="1" x14ac:dyDescent="0.3">
      <c r="A489" s="737">
        <v>30</v>
      </c>
      <c r="B489" s="739" t="s">
        <v>505</v>
      </c>
      <c r="C489" s="739" t="s">
        <v>2640</v>
      </c>
      <c r="D489" s="740" t="s">
        <v>3439</v>
      </c>
      <c r="E489" s="741" t="s">
        <v>2645</v>
      </c>
      <c r="F489" s="739" t="s">
        <v>2635</v>
      </c>
      <c r="G489" s="739" t="s">
        <v>2748</v>
      </c>
      <c r="H489" s="739" t="s">
        <v>1720</v>
      </c>
      <c r="I489" s="739" t="s">
        <v>3236</v>
      </c>
      <c r="J489" s="739" t="s">
        <v>2750</v>
      </c>
      <c r="K489" s="739" t="s">
        <v>1134</v>
      </c>
      <c r="L489" s="742">
        <v>145.66999999999999</v>
      </c>
      <c r="M489" s="742">
        <v>145.66999999999999</v>
      </c>
      <c r="N489" s="739">
        <v>1</v>
      </c>
      <c r="O489" s="743">
        <v>0.5</v>
      </c>
      <c r="P489" s="742"/>
      <c r="Q489" s="744">
        <v>0</v>
      </c>
      <c r="R489" s="739"/>
      <c r="S489" s="744">
        <v>0</v>
      </c>
      <c r="T489" s="743"/>
      <c r="U489" s="738">
        <v>0</v>
      </c>
    </row>
    <row r="490" spans="1:21" ht="14.4" customHeight="1" x14ac:dyDescent="0.3">
      <c r="A490" s="737">
        <v>30</v>
      </c>
      <c r="B490" s="739" t="s">
        <v>505</v>
      </c>
      <c r="C490" s="739" t="s">
        <v>2640</v>
      </c>
      <c r="D490" s="740" t="s">
        <v>3439</v>
      </c>
      <c r="E490" s="741" t="s">
        <v>2645</v>
      </c>
      <c r="F490" s="739" t="s">
        <v>2635</v>
      </c>
      <c r="G490" s="739" t="s">
        <v>2748</v>
      </c>
      <c r="H490" s="739" t="s">
        <v>506</v>
      </c>
      <c r="I490" s="739" t="s">
        <v>3237</v>
      </c>
      <c r="J490" s="739" t="s">
        <v>2752</v>
      </c>
      <c r="K490" s="739" t="s">
        <v>1134</v>
      </c>
      <c r="L490" s="742">
        <v>0</v>
      </c>
      <c r="M490" s="742">
        <v>0</v>
      </c>
      <c r="N490" s="739">
        <v>1</v>
      </c>
      <c r="O490" s="743">
        <v>0.5</v>
      </c>
      <c r="P490" s="742"/>
      <c r="Q490" s="744"/>
      <c r="R490" s="739"/>
      <c r="S490" s="744">
        <v>0</v>
      </c>
      <c r="T490" s="743"/>
      <c r="U490" s="738">
        <v>0</v>
      </c>
    </row>
    <row r="491" spans="1:21" ht="14.4" customHeight="1" x14ac:dyDescent="0.3">
      <c r="A491" s="737">
        <v>30</v>
      </c>
      <c r="B491" s="739" t="s">
        <v>505</v>
      </c>
      <c r="C491" s="739" t="s">
        <v>2640</v>
      </c>
      <c r="D491" s="740" t="s">
        <v>3439</v>
      </c>
      <c r="E491" s="741" t="s">
        <v>2645</v>
      </c>
      <c r="F491" s="739" t="s">
        <v>2635</v>
      </c>
      <c r="G491" s="739" t="s">
        <v>3238</v>
      </c>
      <c r="H491" s="739" t="s">
        <v>506</v>
      </c>
      <c r="I491" s="739" t="s">
        <v>3239</v>
      </c>
      <c r="J491" s="739" t="s">
        <v>3240</v>
      </c>
      <c r="K491" s="739" t="s">
        <v>3241</v>
      </c>
      <c r="L491" s="742">
        <v>90.95</v>
      </c>
      <c r="M491" s="742">
        <v>181.9</v>
      </c>
      <c r="N491" s="739">
        <v>2</v>
      </c>
      <c r="O491" s="743">
        <v>1</v>
      </c>
      <c r="P491" s="742"/>
      <c r="Q491" s="744">
        <v>0</v>
      </c>
      <c r="R491" s="739"/>
      <c r="S491" s="744">
        <v>0</v>
      </c>
      <c r="T491" s="743"/>
      <c r="U491" s="738">
        <v>0</v>
      </c>
    </row>
    <row r="492" spans="1:21" ht="14.4" customHeight="1" x14ac:dyDescent="0.3">
      <c r="A492" s="737">
        <v>30</v>
      </c>
      <c r="B492" s="739" t="s">
        <v>505</v>
      </c>
      <c r="C492" s="739" t="s">
        <v>2640</v>
      </c>
      <c r="D492" s="740" t="s">
        <v>3439</v>
      </c>
      <c r="E492" s="741" t="s">
        <v>2645</v>
      </c>
      <c r="F492" s="739" t="s">
        <v>2635</v>
      </c>
      <c r="G492" s="739" t="s">
        <v>3242</v>
      </c>
      <c r="H492" s="739" t="s">
        <v>506</v>
      </c>
      <c r="I492" s="739" t="s">
        <v>3243</v>
      </c>
      <c r="J492" s="739" t="s">
        <v>3244</v>
      </c>
      <c r="K492" s="739" t="s">
        <v>3245</v>
      </c>
      <c r="L492" s="742">
        <v>195.77</v>
      </c>
      <c r="M492" s="742">
        <v>195.77</v>
      </c>
      <c r="N492" s="739">
        <v>1</v>
      </c>
      <c r="O492" s="743">
        <v>0.5</v>
      </c>
      <c r="P492" s="742">
        <v>195.77</v>
      </c>
      <c r="Q492" s="744">
        <v>1</v>
      </c>
      <c r="R492" s="739">
        <v>1</v>
      </c>
      <c r="S492" s="744">
        <v>1</v>
      </c>
      <c r="T492" s="743">
        <v>0.5</v>
      </c>
      <c r="U492" s="738">
        <v>1</v>
      </c>
    </row>
    <row r="493" spans="1:21" ht="14.4" customHeight="1" x14ac:dyDescent="0.3">
      <c r="A493" s="737">
        <v>30</v>
      </c>
      <c r="B493" s="739" t="s">
        <v>505</v>
      </c>
      <c r="C493" s="739" t="s">
        <v>2640</v>
      </c>
      <c r="D493" s="740" t="s">
        <v>3439</v>
      </c>
      <c r="E493" s="741" t="s">
        <v>2645</v>
      </c>
      <c r="F493" s="739" t="s">
        <v>2635</v>
      </c>
      <c r="G493" s="739" t="s">
        <v>3246</v>
      </c>
      <c r="H493" s="739" t="s">
        <v>506</v>
      </c>
      <c r="I493" s="739" t="s">
        <v>3247</v>
      </c>
      <c r="J493" s="739" t="s">
        <v>3248</v>
      </c>
      <c r="K493" s="739" t="s">
        <v>2913</v>
      </c>
      <c r="L493" s="742">
        <v>0</v>
      </c>
      <c r="M493" s="742">
        <v>0</v>
      </c>
      <c r="N493" s="739">
        <v>2</v>
      </c>
      <c r="O493" s="743">
        <v>1</v>
      </c>
      <c r="P493" s="742">
        <v>0</v>
      </c>
      <c r="Q493" s="744"/>
      <c r="R493" s="739">
        <v>2</v>
      </c>
      <c r="S493" s="744">
        <v>1</v>
      </c>
      <c r="T493" s="743">
        <v>1</v>
      </c>
      <c r="U493" s="738">
        <v>1</v>
      </c>
    </row>
    <row r="494" spans="1:21" ht="14.4" customHeight="1" x14ac:dyDescent="0.3">
      <c r="A494" s="737">
        <v>30</v>
      </c>
      <c r="B494" s="739" t="s">
        <v>505</v>
      </c>
      <c r="C494" s="739" t="s">
        <v>2640</v>
      </c>
      <c r="D494" s="740" t="s">
        <v>3439</v>
      </c>
      <c r="E494" s="741" t="s">
        <v>2645</v>
      </c>
      <c r="F494" s="739" t="s">
        <v>2635</v>
      </c>
      <c r="G494" s="739" t="s">
        <v>3246</v>
      </c>
      <c r="H494" s="739" t="s">
        <v>506</v>
      </c>
      <c r="I494" s="739" t="s">
        <v>3249</v>
      </c>
      <c r="J494" s="739" t="s">
        <v>3248</v>
      </c>
      <c r="K494" s="739" t="s">
        <v>3250</v>
      </c>
      <c r="L494" s="742">
        <v>59.78</v>
      </c>
      <c r="M494" s="742">
        <v>59.78</v>
      </c>
      <c r="N494" s="739">
        <v>1</v>
      </c>
      <c r="O494" s="743">
        <v>1</v>
      </c>
      <c r="P494" s="742">
        <v>59.78</v>
      </c>
      <c r="Q494" s="744">
        <v>1</v>
      </c>
      <c r="R494" s="739">
        <v>1</v>
      </c>
      <c r="S494" s="744">
        <v>1</v>
      </c>
      <c r="T494" s="743">
        <v>1</v>
      </c>
      <c r="U494" s="738">
        <v>1</v>
      </c>
    </row>
    <row r="495" spans="1:21" ht="14.4" customHeight="1" x14ac:dyDescent="0.3">
      <c r="A495" s="737">
        <v>30</v>
      </c>
      <c r="B495" s="739" t="s">
        <v>505</v>
      </c>
      <c r="C495" s="739" t="s">
        <v>2640</v>
      </c>
      <c r="D495" s="740" t="s">
        <v>3439</v>
      </c>
      <c r="E495" s="741" t="s">
        <v>2645</v>
      </c>
      <c r="F495" s="739" t="s">
        <v>2635</v>
      </c>
      <c r="G495" s="739" t="s">
        <v>2757</v>
      </c>
      <c r="H495" s="739" t="s">
        <v>506</v>
      </c>
      <c r="I495" s="739" t="s">
        <v>2758</v>
      </c>
      <c r="J495" s="739" t="s">
        <v>1357</v>
      </c>
      <c r="K495" s="739" t="s">
        <v>1358</v>
      </c>
      <c r="L495" s="742">
        <v>122.73</v>
      </c>
      <c r="M495" s="742">
        <v>122.73</v>
      </c>
      <c r="N495" s="739">
        <v>1</v>
      </c>
      <c r="O495" s="743">
        <v>0.5</v>
      </c>
      <c r="P495" s="742">
        <v>122.73</v>
      </c>
      <c r="Q495" s="744">
        <v>1</v>
      </c>
      <c r="R495" s="739">
        <v>1</v>
      </c>
      <c r="S495" s="744">
        <v>1</v>
      </c>
      <c r="T495" s="743">
        <v>0.5</v>
      </c>
      <c r="U495" s="738">
        <v>1</v>
      </c>
    </row>
    <row r="496" spans="1:21" ht="14.4" customHeight="1" x14ac:dyDescent="0.3">
      <c r="A496" s="737">
        <v>30</v>
      </c>
      <c r="B496" s="739" t="s">
        <v>505</v>
      </c>
      <c r="C496" s="739" t="s">
        <v>2640</v>
      </c>
      <c r="D496" s="740" t="s">
        <v>3439</v>
      </c>
      <c r="E496" s="741" t="s">
        <v>2645</v>
      </c>
      <c r="F496" s="739" t="s">
        <v>2635</v>
      </c>
      <c r="G496" s="739" t="s">
        <v>2757</v>
      </c>
      <c r="H496" s="739" t="s">
        <v>506</v>
      </c>
      <c r="I496" s="739" t="s">
        <v>1356</v>
      </c>
      <c r="J496" s="739" t="s">
        <v>1357</v>
      </c>
      <c r="K496" s="739" t="s">
        <v>3235</v>
      </c>
      <c r="L496" s="742">
        <v>122.73</v>
      </c>
      <c r="M496" s="742">
        <v>122.73</v>
      </c>
      <c r="N496" s="739">
        <v>1</v>
      </c>
      <c r="O496" s="743">
        <v>0.5</v>
      </c>
      <c r="P496" s="742"/>
      <c r="Q496" s="744">
        <v>0</v>
      </c>
      <c r="R496" s="739"/>
      <c r="S496" s="744">
        <v>0</v>
      </c>
      <c r="T496" s="743"/>
      <c r="U496" s="738">
        <v>0</v>
      </c>
    </row>
    <row r="497" spans="1:21" ht="14.4" customHeight="1" x14ac:dyDescent="0.3">
      <c r="A497" s="737">
        <v>30</v>
      </c>
      <c r="B497" s="739" t="s">
        <v>505</v>
      </c>
      <c r="C497" s="739" t="s">
        <v>2640</v>
      </c>
      <c r="D497" s="740" t="s">
        <v>3439</v>
      </c>
      <c r="E497" s="741" t="s">
        <v>2645</v>
      </c>
      <c r="F497" s="739" t="s">
        <v>2635</v>
      </c>
      <c r="G497" s="739" t="s">
        <v>2762</v>
      </c>
      <c r="H497" s="739" t="s">
        <v>1720</v>
      </c>
      <c r="I497" s="739" t="s">
        <v>3251</v>
      </c>
      <c r="J497" s="739" t="s">
        <v>1787</v>
      </c>
      <c r="K497" s="739" t="s">
        <v>3252</v>
      </c>
      <c r="L497" s="742">
        <v>146.9</v>
      </c>
      <c r="M497" s="742">
        <v>146.9</v>
      </c>
      <c r="N497" s="739">
        <v>1</v>
      </c>
      <c r="O497" s="743">
        <v>0.5</v>
      </c>
      <c r="P497" s="742"/>
      <c r="Q497" s="744">
        <v>0</v>
      </c>
      <c r="R497" s="739"/>
      <c r="S497" s="744">
        <v>0</v>
      </c>
      <c r="T497" s="743"/>
      <c r="U497" s="738">
        <v>0</v>
      </c>
    </row>
    <row r="498" spans="1:21" ht="14.4" customHeight="1" x14ac:dyDescent="0.3">
      <c r="A498" s="737">
        <v>30</v>
      </c>
      <c r="B498" s="739" t="s">
        <v>505</v>
      </c>
      <c r="C498" s="739" t="s">
        <v>2640</v>
      </c>
      <c r="D498" s="740" t="s">
        <v>3439</v>
      </c>
      <c r="E498" s="741" t="s">
        <v>2645</v>
      </c>
      <c r="F498" s="739" t="s">
        <v>2635</v>
      </c>
      <c r="G498" s="739" t="s">
        <v>2762</v>
      </c>
      <c r="H498" s="739" t="s">
        <v>1720</v>
      </c>
      <c r="I498" s="739" t="s">
        <v>3253</v>
      </c>
      <c r="J498" s="739" t="s">
        <v>2057</v>
      </c>
      <c r="K498" s="739" t="s">
        <v>2058</v>
      </c>
      <c r="L498" s="742">
        <v>86.41</v>
      </c>
      <c r="M498" s="742">
        <v>86.41</v>
      </c>
      <c r="N498" s="739">
        <v>1</v>
      </c>
      <c r="O498" s="743">
        <v>0.5</v>
      </c>
      <c r="P498" s="742">
        <v>86.41</v>
      </c>
      <c r="Q498" s="744">
        <v>1</v>
      </c>
      <c r="R498" s="739">
        <v>1</v>
      </c>
      <c r="S498" s="744">
        <v>1</v>
      </c>
      <c r="T498" s="743">
        <v>0.5</v>
      </c>
      <c r="U498" s="738">
        <v>1</v>
      </c>
    </row>
    <row r="499" spans="1:21" ht="14.4" customHeight="1" x14ac:dyDescent="0.3">
      <c r="A499" s="737">
        <v>30</v>
      </c>
      <c r="B499" s="739" t="s">
        <v>505</v>
      </c>
      <c r="C499" s="739" t="s">
        <v>2640</v>
      </c>
      <c r="D499" s="740" t="s">
        <v>3439</v>
      </c>
      <c r="E499" s="741" t="s">
        <v>2645</v>
      </c>
      <c r="F499" s="739" t="s">
        <v>2635</v>
      </c>
      <c r="G499" s="739" t="s">
        <v>2762</v>
      </c>
      <c r="H499" s="739" t="s">
        <v>1720</v>
      </c>
      <c r="I499" s="739" t="s">
        <v>1786</v>
      </c>
      <c r="J499" s="739" t="s">
        <v>1787</v>
      </c>
      <c r="K499" s="739" t="s">
        <v>2483</v>
      </c>
      <c r="L499" s="742">
        <v>73.45</v>
      </c>
      <c r="M499" s="742">
        <v>146.9</v>
      </c>
      <c r="N499" s="739">
        <v>2</v>
      </c>
      <c r="O499" s="743">
        <v>1</v>
      </c>
      <c r="P499" s="742"/>
      <c r="Q499" s="744">
        <v>0</v>
      </c>
      <c r="R499" s="739"/>
      <c r="S499" s="744">
        <v>0</v>
      </c>
      <c r="T499" s="743"/>
      <c r="U499" s="738">
        <v>0</v>
      </c>
    </row>
    <row r="500" spans="1:21" ht="14.4" customHeight="1" x14ac:dyDescent="0.3">
      <c r="A500" s="737">
        <v>30</v>
      </c>
      <c r="B500" s="739" t="s">
        <v>505</v>
      </c>
      <c r="C500" s="739" t="s">
        <v>2640</v>
      </c>
      <c r="D500" s="740" t="s">
        <v>3439</v>
      </c>
      <c r="E500" s="741" t="s">
        <v>2645</v>
      </c>
      <c r="F500" s="739" t="s">
        <v>2635</v>
      </c>
      <c r="G500" s="739" t="s">
        <v>2763</v>
      </c>
      <c r="H500" s="739" t="s">
        <v>506</v>
      </c>
      <c r="I500" s="739" t="s">
        <v>2767</v>
      </c>
      <c r="J500" s="739" t="s">
        <v>759</v>
      </c>
      <c r="K500" s="739" t="s">
        <v>2768</v>
      </c>
      <c r="L500" s="742">
        <v>0</v>
      </c>
      <c r="M500" s="742">
        <v>0</v>
      </c>
      <c r="N500" s="739">
        <v>6</v>
      </c>
      <c r="O500" s="743">
        <v>1</v>
      </c>
      <c r="P500" s="742"/>
      <c r="Q500" s="744"/>
      <c r="R500" s="739"/>
      <c r="S500" s="744">
        <v>0</v>
      </c>
      <c r="T500" s="743"/>
      <c r="U500" s="738">
        <v>0</v>
      </c>
    </row>
    <row r="501" spans="1:21" ht="14.4" customHeight="1" x14ac:dyDescent="0.3">
      <c r="A501" s="737">
        <v>30</v>
      </c>
      <c r="B501" s="739" t="s">
        <v>505</v>
      </c>
      <c r="C501" s="739" t="s">
        <v>2640</v>
      </c>
      <c r="D501" s="740" t="s">
        <v>3439</v>
      </c>
      <c r="E501" s="741" t="s">
        <v>2645</v>
      </c>
      <c r="F501" s="739" t="s">
        <v>2635</v>
      </c>
      <c r="G501" s="739" t="s">
        <v>2763</v>
      </c>
      <c r="H501" s="739" t="s">
        <v>506</v>
      </c>
      <c r="I501" s="739" t="s">
        <v>839</v>
      </c>
      <c r="J501" s="739" t="s">
        <v>2770</v>
      </c>
      <c r="K501" s="739" t="s">
        <v>3103</v>
      </c>
      <c r="L501" s="742">
        <v>17.559999999999999</v>
      </c>
      <c r="M501" s="742">
        <v>52.679999999999993</v>
      </c>
      <c r="N501" s="739">
        <v>3</v>
      </c>
      <c r="O501" s="743">
        <v>0.5</v>
      </c>
      <c r="P501" s="742"/>
      <c r="Q501" s="744">
        <v>0</v>
      </c>
      <c r="R501" s="739"/>
      <c r="S501" s="744">
        <v>0</v>
      </c>
      <c r="T501" s="743"/>
      <c r="U501" s="738">
        <v>0</v>
      </c>
    </row>
    <row r="502" spans="1:21" ht="14.4" customHeight="1" x14ac:dyDescent="0.3">
      <c r="A502" s="737">
        <v>30</v>
      </c>
      <c r="B502" s="739" t="s">
        <v>505</v>
      </c>
      <c r="C502" s="739" t="s">
        <v>2640</v>
      </c>
      <c r="D502" s="740" t="s">
        <v>3439</v>
      </c>
      <c r="E502" s="741" t="s">
        <v>2645</v>
      </c>
      <c r="F502" s="739" t="s">
        <v>2635</v>
      </c>
      <c r="G502" s="739" t="s">
        <v>3254</v>
      </c>
      <c r="H502" s="739" t="s">
        <v>1720</v>
      </c>
      <c r="I502" s="739" t="s">
        <v>1736</v>
      </c>
      <c r="J502" s="739" t="s">
        <v>561</v>
      </c>
      <c r="K502" s="739" t="s">
        <v>562</v>
      </c>
      <c r="L502" s="742">
        <v>36.54</v>
      </c>
      <c r="M502" s="742">
        <v>73.08</v>
      </c>
      <c r="N502" s="739">
        <v>2</v>
      </c>
      <c r="O502" s="743">
        <v>1.5</v>
      </c>
      <c r="P502" s="742">
        <v>73.08</v>
      </c>
      <c r="Q502" s="744">
        <v>1</v>
      </c>
      <c r="R502" s="739">
        <v>2</v>
      </c>
      <c r="S502" s="744">
        <v>1</v>
      </c>
      <c r="T502" s="743">
        <v>1.5</v>
      </c>
      <c r="U502" s="738">
        <v>1</v>
      </c>
    </row>
    <row r="503" spans="1:21" ht="14.4" customHeight="1" x14ac:dyDescent="0.3">
      <c r="A503" s="737">
        <v>30</v>
      </c>
      <c r="B503" s="739" t="s">
        <v>505</v>
      </c>
      <c r="C503" s="739" t="s">
        <v>2640</v>
      </c>
      <c r="D503" s="740" t="s">
        <v>3439</v>
      </c>
      <c r="E503" s="741" t="s">
        <v>2645</v>
      </c>
      <c r="F503" s="739" t="s">
        <v>2635</v>
      </c>
      <c r="G503" s="739" t="s">
        <v>2906</v>
      </c>
      <c r="H503" s="739" t="s">
        <v>506</v>
      </c>
      <c r="I503" s="739" t="s">
        <v>1684</v>
      </c>
      <c r="J503" s="739" t="s">
        <v>1685</v>
      </c>
      <c r="K503" s="739" t="s">
        <v>1686</v>
      </c>
      <c r="L503" s="742">
        <v>301.2</v>
      </c>
      <c r="M503" s="742">
        <v>602.4</v>
      </c>
      <c r="N503" s="739">
        <v>2</v>
      </c>
      <c r="O503" s="743">
        <v>0.5</v>
      </c>
      <c r="P503" s="742"/>
      <c r="Q503" s="744">
        <v>0</v>
      </c>
      <c r="R503" s="739"/>
      <c r="S503" s="744">
        <v>0</v>
      </c>
      <c r="T503" s="743"/>
      <c r="U503" s="738">
        <v>0</v>
      </c>
    </row>
    <row r="504" spans="1:21" ht="14.4" customHeight="1" x14ac:dyDescent="0.3">
      <c r="A504" s="737">
        <v>30</v>
      </c>
      <c r="B504" s="739" t="s">
        <v>505</v>
      </c>
      <c r="C504" s="739" t="s">
        <v>2640</v>
      </c>
      <c r="D504" s="740" t="s">
        <v>3439</v>
      </c>
      <c r="E504" s="741" t="s">
        <v>2645</v>
      </c>
      <c r="F504" s="739" t="s">
        <v>2635</v>
      </c>
      <c r="G504" s="739" t="s">
        <v>2906</v>
      </c>
      <c r="H504" s="739" t="s">
        <v>506</v>
      </c>
      <c r="I504" s="739" t="s">
        <v>2910</v>
      </c>
      <c r="J504" s="739" t="s">
        <v>1685</v>
      </c>
      <c r="K504" s="739" t="s">
        <v>1686</v>
      </c>
      <c r="L504" s="742">
        <v>185.26</v>
      </c>
      <c r="M504" s="742">
        <v>555.78</v>
      </c>
      <c r="N504" s="739">
        <v>3</v>
      </c>
      <c r="O504" s="743">
        <v>2</v>
      </c>
      <c r="P504" s="742"/>
      <c r="Q504" s="744">
        <v>0</v>
      </c>
      <c r="R504" s="739"/>
      <c r="S504" s="744">
        <v>0</v>
      </c>
      <c r="T504" s="743"/>
      <c r="U504" s="738">
        <v>0</v>
      </c>
    </row>
    <row r="505" spans="1:21" ht="14.4" customHeight="1" x14ac:dyDescent="0.3">
      <c r="A505" s="737">
        <v>30</v>
      </c>
      <c r="B505" s="739" t="s">
        <v>505</v>
      </c>
      <c r="C505" s="739" t="s">
        <v>2640</v>
      </c>
      <c r="D505" s="740" t="s">
        <v>3439</v>
      </c>
      <c r="E505" s="741" t="s">
        <v>2645</v>
      </c>
      <c r="F505" s="739" t="s">
        <v>2635</v>
      </c>
      <c r="G505" s="739" t="s">
        <v>2775</v>
      </c>
      <c r="H505" s="739" t="s">
        <v>1720</v>
      </c>
      <c r="I505" s="739" t="s">
        <v>3255</v>
      </c>
      <c r="J505" s="739" t="s">
        <v>555</v>
      </c>
      <c r="K505" s="739" t="s">
        <v>3256</v>
      </c>
      <c r="L505" s="742">
        <v>0</v>
      </c>
      <c r="M505" s="742">
        <v>0</v>
      </c>
      <c r="N505" s="739">
        <v>1</v>
      </c>
      <c r="O505" s="743">
        <v>0.5</v>
      </c>
      <c r="P505" s="742"/>
      <c r="Q505" s="744"/>
      <c r="R505" s="739"/>
      <c r="S505" s="744">
        <v>0</v>
      </c>
      <c r="T505" s="743"/>
      <c r="U505" s="738">
        <v>0</v>
      </c>
    </row>
    <row r="506" spans="1:21" ht="14.4" customHeight="1" x14ac:dyDescent="0.3">
      <c r="A506" s="737">
        <v>30</v>
      </c>
      <c r="B506" s="739" t="s">
        <v>505</v>
      </c>
      <c r="C506" s="739" t="s">
        <v>2640</v>
      </c>
      <c r="D506" s="740" t="s">
        <v>3439</v>
      </c>
      <c r="E506" s="741" t="s">
        <v>2645</v>
      </c>
      <c r="F506" s="739" t="s">
        <v>2635</v>
      </c>
      <c r="G506" s="739" t="s">
        <v>2775</v>
      </c>
      <c r="H506" s="739" t="s">
        <v>1720</v>
      </c>
      <c r="I506" s="739" t="s">
        <v>3257</v>
      </c>
      <c r="J506" s="739" t="s">
        <v>558</v>
      </c>
      <c r="K506" s="739" t="s">
        <v>3258</v>
      </c>
      <c r="L506" s="742">
        <v>0</v>
      </c>
      <c r="M506" s="742">
        <v>0</v>
      </c>
      <c r="N506" s="739">
        <v>1</v>
      </c>
      <c r="O506" s="743">
        <v>0.5</v>
      </c>
      <c r="P506" s="742"/>
      <c r="Q506" s="744"/>
      <c r="R506" s="739"/>
      <c r="S506" s="744">
        <v>0</v>
      </c>
      <c r="T506" s="743"/>
      <c r="U506" s="738">
        <v>0</v>
      </c>
    </row>
    <row r="507" spans="1:21" ht="14.4" customHeight="1" x14ac:dyDescent="0.3">
      <c r="A507" s="737">
        <v>30</v>
      </c>
      <c r="B507" s="739" t="s">
        <v>505</v>
      </c>
      <c r="C507" s="739" t="s">
        <v>2640</v>
      </c>
      <c r="D507" s="740" t="s">
        <v>3439</v>
      </c>
      <c r="E507" s="741" t="s">
        <v>2645</v>
      </c>
      <c r="F507" s="739" t="s">
        <v>2635</v>
      </c>
      <c r="G507" s="739" t="s">
        <v>3007</v>
      </c>
      <c r="H507" s="739" t="s">
        <v>506</v>
      </c>
      <c r="I507" s="739" t="s">
        <v>3259</v>
      </c>
      <c r="J507" s="739" t="s">
        <v>3260</v>
      </c>
      <c r="K507" s="739" t="s">
        <v>3261</v>
      </c>
      <c r="L507" s="742">
        <v>0</v>
      </c>
      <c r="M507" s="742">
        <v>0</v>
      </c>
      <c r="N507" s="739">
        <v>1</v>
      </c>
      <c r="O507" s="743">
        <v>1</v>
      </c>
      <c r="P507" s="742">
        <v>0</v>
      </c>
      <c r="Q507" s="744"/>
      <c r="R507" s="739">
        <v>1</v>
      </c>
      <c r="S507" s="744">
        <v>1</v>
      </c>
      <c r="T507" s="743">
        <v>1</v>
      </c>
      <c r="U507" s="738">
        <v>1</v>
      </c>
    </row>
    <row r="508" spans="1:21" ht="14.4" customHeight="1" x14ac:dyDescent="0.3">
      <c r="A508" s="737">
        <v>30</v>
      </c>
      <c r="B508" s="739" t="s">
        <v>505</v>
      </c>
      <c r="C508" s="739" t="s">
        <v>2640</v>
      </c>
      <c r="D508" s="740" t="s">
        <v>3439</v>
      </c>
      <c r="E508" s="741" t="s">
        <v>2645</v>
      </c>
      <c r="F508" s="739" t="s">
        <v>2635</v>
      </c>
      <c r="G508" s="739" t="s">
        <v>2917</v>
      </c>
      <c r="H508" s="739" t="s">
        <v>506</v>
      </c>
      <c r="I508" s="739" t="s">
        <v>3262</v>
      </c>
      <c r="J508" s="739" t="s">
        <v>3263</v>
      </c>
      <c r="K508" s="739" t="s">
        <v>2061</v>
      </c>
      <c r="L508" s="742">
        <v>0</v>
      </c>
      <c r="M508" s="742">
        <v>0</v>
      </c>
      <c r="N508" s="739">
        <v>1</v>
      </c>
      <c r="O508" s="743">
        <v>0.5</v>
      </c>
      <c r="P508" s="742">
        <v>0</v>
      </c>
      <c r="Q508" s="744"/>
      <c r="R508" s="739">
        <v>1</v>
      </c>
      <c r="S508" s="744">
        <v>1</v>
      </c>
      <c r="T508" s="743">
        <v>0.5</v>
      </c>
      <c r="U508" s="738">
        <v>1</v>
      </c>
    </row>
    <row r="509" spans="1:21" ht="14.4" customHeight="1" x14ac:dyDescent="0.3">
      <c r="A509" s="737">
        <v>30</v>
      </c>
      <c r="B509" s="739" t="s">
        <v>505</v>
      </c>
      <c r="C509" s="739" t="s">
        <v>2640</v>
      </c>
      <c r="D509" s="740" t="s">
        <v>3439</v>
      </c>
      <c r="E509" s="741" t="s">
        <v>2645</v>
      </c>
      <c r="F509" s="739" t="s">
        <v>2635</v>
      </c>
      <c r="G509" s="739" t="s">
        <v>2917</v>
      </c>
      <c r="H509" s="739" t="s">
        <v>506</v>
      </c>
      <c r="I509" s="739" t="s">
        <v>3264</v>
      </c>
      <c r="J509" s="739" t="s">
        <v>3265</v>
      </c>
      <c r="K509" s="739" t="s">
        <v>2061</v>
      </c>
      <c r="L509" s="742">
        <v>144.81</v>
      </c>
      <c r="M509" s="742">
        <v>144.81</v>
      </c>
      <c r="N509" s="739">
        <v>1</v>
      </c>
      <c r="O509" s="743">
        <v>0.5</v>
      </c>
      <c r="P509" s="742">
        <v>144.81</v>
      </c>
      <c r="Q509" s="744">
        <v>1</v>
      </c>
      <c r="R509" s="739">
        <v>1</v>
      </c>
      <c r="S509" s="744">
        <v>1</v>
      </c>
      <c r="T509" s="743">
        <v>0.5</v>
      </c>
      <c r="U509" s="738">
        <v>1</v>
      </c>
    </row>
    <row r="510" spans="1:21" ht="14.4" customHeight="1" x14ac:dyDescent="0.3">
      <c r="A510" s="737">
        <v>30</v>
      </c>
      <c r="B510" s="739" t="s">
        <v>505</v>
      </c>
      <c r="C510" s="739" t="s">
        <v>2640</v>
      </c>
      <c r="D510" s="740" t="s">
        <v>3439</v>
      </c>
      <c r="E510" s="741" t="s">
        <v>2645</v>
      </c>
      <c r="F510" s="739" t="s">
        <v>2635</v>
      </c>
      <c r="G510" s="739" t="s">
        <v>2777</v>
      </c>
      <c r="H510" s="739" t="s">
        <v>1720</v>
      </c>
      <c r="I510" s="739" t="s">
        <v>1875</v>
      </c>
      <c r="J510" s="739" t="s">
        <v>2517</v>
      </c>
      <c r="K510" s="739" t="s">
        <v>1178</v>
      </c>
      <c r="L510" s="742">
        <v>87.41</v>
      </c>
      <c r="M510" s="742">
        <v>87.41</v>
      </c>
      <c r="N510" s="739">
        <v>1</v>
      </c>
      <c r="O510" s="743">
        <v>1</v>
      </c>
      <c r="P510" s="742">
        <v>87.41</v>
      </c>
      <c r="Q510" s="744">
        <v>1</v>
      </c>
      <c r="R510" s="739">
        <v>1</v>
      </c>
      <c r="S510" s="744">
        <v>1</v>
      </c>
      <c r="T510" s="743">
        <v>1</v>
      </c>
      <c r="U510" s="738">
        <v>1</v>
      </c>
    </row>
    <row r="511" spans="1:21" ht="14.4" customHeight="1" x14ac:dyDescent="0.3">
      <c r="A511" s="737">
        <v>30</v>
      </c>
      <c r="B511" s="739" t="s">
        <v>505</v>
      </c>
      <c r="C511" s="739" t="s">
        <v>2640</v>
      </c>
      <c r="D511" s="740" t="s">
        <v>3439</v>
      </c>
      <c r="E511" s="741" t="s">
        <v>2645</v>
      </c>
      <c r="F511" s="739" t="s">
        <v>2635</v>
      </c>
      <c r="G511" s="739" t="s">
        <v>2777</v>
      </c>
      <c r="H511" s="739" t="s">
        <v>1720</v>
      </c>
      <c r="I511" s="739" t="s">
        <v>1956</v>
      </c>
      <c r="J511" s="739" t="s">
        <v>2517</v>
      </c>
      <c r="K511" s="739" t="s">
        <v>1134</v>
      </c>
      <c r="L511" s="742">
        <v>291.82</v>
      </c>
      <c r="M511" s="742">
        <v>875.46</v>
      </c>
      <c r="N511" s="739">
        <v>3</v>
      </c>
      <c r="O511" s="743">
        <v>0.5</v>
      </c>
      <c r="P511" s="742">
        <v>875.46</v>
      </c>
      <c r="Q511" s="744">
        <v>1</v>
      </c>
      <c r="R511" s="739">
        <v>3</v>
      </c>
      <c r="S511" s="744">
        <v>1</v>
      </c>
      <c r="T511" s="743">
        <v>0.5</v>
      </c>
      <c r="U511" s="738">
        <v>1</v>
      </c>
    </row>
    <row r="512" spans="1:21" ht="14.4" customHeight="1" x14ac:dyDescent="0.3">
      <c r="A512" s="737">
        <v>30</v>
      </c>
      <c r="B512" s="739" t="s">
        <v>505</v>
      </c>
      <c r="C512" s="739" t="s">
        <v>2640</v>
      </c>
      <c r="D512" s="740" t="s">
        <v>3439</v>
      </c>
      <c r="E512" s="741" t="s">
        <v>2645</v>
      </c>
      <c r="F512" s="739" t="s">
        <v>2635</v>
      </c>
      <c r="G512" s="739" t="s">
        <v>2777</v>
      </c>
      <c r="H512" s="739" t="s">
        <v>1720</v>
      </c>
      <c r="I512" s="739" t="s">
        <v>1956</v>
      </c>
      <c r="J512" s="739" t="s">
        <v>2517</v>
      </c>
      <c r="K512" s="739" t="s">
        <v>1134</v>
      </c>
      <c r="L512" s="742">
        <v>262.23</v>
      </c>
      <c r="M512" s="742">
        <v>786.69</v>
      </c>
      <c r="N512" s="739">
        <v>3</v>
      </c>
      <c r="O512" s="743">
        <v>1.5</v>
      </c>
      <c r="P512" s="742"/>
      <c r="Q512" s="744">
        <v>0</v>
      </c>
      <c r="R512" s="739"/>
      <c r="S512" s="744">
        <v>0</v>
      </c>
      <c r="T512" s="743"/>
      <c r="U512" s="738">
        <v>0</v>
      </c>
    </row>
    <row r="513" spans="1:21" ht="14.4" customHeight="1" x14ac:dyDescent="0.3">
      <c r="A513" s="737">
        <v>30</v>
      </c>
      <c r="B513" s="739" t="s">
        <v>505</v>
      </c>
      <c r="C513" s="739" t="s">
        <v>2640</v>
      </c>
      <c r="D513" s="740" t="s">
        <v>3439</v>
      </c>
      <c r="E513" s="741" t="s">
        <v>2645</v>
      </c>
      <c r="F513" s="739" t="s">
        <v>2635</v>
      </c>
      <c r="G513" s="739" t="s">
        <v>2777</v>
      </c>
      <c r="H513" s="739" t="s">
        <v>1720</v>
      </c>
      <c r="I513" s="739" t="s">
        <v>2004</v>
      </c>
      <c r="J513" s="739" t="s">
        <v>1892</v>
      </c>
      <c r="K513" s="739" t="s">
        <v>1134</v>
      </c>
      <c r="L513" s="742">
        <v>583.62</v>
      </c>
      <c r="M513" s="742">
        <v>583.62</v>
      </c>
      <c r="N513" s="739">
        <v>1</v>
      </c>
      <c r="O513" s="743">
        <v>1</v>
      </c>
      <c r="P513" s="742"/>
      <c r="Q513" s="744">
        <v>0</v>
      </c>
      <c r="R513" s="739"/>
      <c r="S513" s="744">
        <v>0</v>
      </c>
      <c r="T513" s="743"/>
      <c r="U513" s="738">
        <v>0</v>
      </c>
    </row>
    <row r="514" spans="1:21" ht="14.4" customHeight="1" x14ac:dyDescent="0.3">
      <c r="A514" s="737">
        <v>30</v>
      </c>
      <c r="B514" s="739" t="s">
        <v>505</v>
      </c>
      <c r="C514" s="739" t="s">
        <v>2640</v>
      </c>
      <c r="D514" s="740" t="s">
        <v>3439</v>
      </c>
      <c r="E514" s="741" t="s">
        <v>2645</v>
      </c>
      <c r="F514" s="739" t="s">
        <v>2635</v>
      </c>
      <c r="G514" s="739" t="s">
        <v>2782</v>
      </c>
      <c r="H514" s="739" t="s">
        <v>1720</v>
      </c>
      <c r="I514" s="739" t="s">
        <v>3113</v>
      </c>
      <c r="J514" s="739" t="s">
        <v>1722</v>
      </c>
      <c r="K514" s="739" t="s">
        <v>3114</v>
      </c>
      <c r="L514" s="742">
        <v>0</v>
      </c>
      <c r="M514" s="742">
        <v>0</v>
      </c>
      <c r="N514" s="739">
        <v>13</v>
      </c>
      <c r="O514" s="743">
        <v>3.5</v>
      </c>
      <c r="P514" s="742">
        <v>0</v>
      </c>
      <c r="Q514" s="744"/>
      <c r="R514" s="739">
        <v>3</v>
      </c>
      <c r="S514" s="744">
        <v>0.23076923076923078</v>
      </c>
      <c r="T514" s="743">
        <v>0.5</v>
      </c>
      <c r="U514" s="738">
        <v>0.14285714285714285</v>
      </c>
    </row>
    <row r="515" spans="1:21" ht="14.4" customHeight="1" x14ac:dyDescent="0.3">
      <c r="A515" s="737">
        <v>30</v>
      </c>
      <c r="B515" s="739" t="s">
        <v>505</v>
      </c>
      <c r="C515" s="739" t="s">
        <v>2640</v>
      </c>
      <c r="D515" s="740" t="s">
        <v>3439</v>
      </c>
      <c r="E515" s="741" t="s">
        <v>2645</v>
      </c>
      <c r="F515" s="739" t="s">
        <v>2635</v>
      </c>
      <c r="G515" s="739" t="s">
        <v>2919</v>
      </c>
      <c r="H515" s="739" t="s">
        <v>506</v>
      </c>
      <c r="I515" s="739" t="s">
        <v>791</v>
      </c>
      <c r="J515" s="739" t="s">
        <v>792</v>
      </c>
      <c r="K515" s="739" t="s">
        <v>793</v>
      </c>
      <c r="L515" s="742">
        <v>117.46</v>
      </c>
      <c r="M515" s="742">
        <v>1057.1399999999999</v>
      </c>
      <c r="N515" s="739">
        <v>9</v>
      </c>
      <c r="O515" s="743">
        <v>2</v>
      </c>
      <c r="P515" s="742">
        <v>352.38</v>
      </c>
      <c r="Q515" s="744">
        <v>0.33333333333333337</v>
      </c>
      <c r="R515" s="739">
        <v>3</v>
      </c>
      <c r="S515" s="744">
        <v>0.33333333333333331</v>
      </c>
      <c r="T515" s="743">
        <v>0.5</v>
      </c>
      <c r="U515" s="738">
        <v>0.25</v>
      </c>
    </row>
    <row r="516" spans="1:21" ht="14.4" customHeight="1" x14ac:dyDescent="0.3">
      <c r="A516" s="737">
        <v>30</v>
      </c>
      <c r="B516" s="739" t="s">
        <v>505</v>
      </c>
      <c r="C516" s="739" t="s">
        <v>2640</v>
      </c>
      <c r="D516" s="740" t="s">
        <v>3439</v>
      </c>
      <c r="E516" s="741" t="s">
        <v>2645</v>
      </c>
      <c r="F516" s="739" t="s">
        <v>2635</v>
      </c>
      <c r="G516" s="739" t="s">
        <v>2919</v>
      </c>
      <c r="H516" s="739" t="s">
        <v>506</v>
      </c>
      <c r="I516" s="739" t="s">
        <v>3266</v>
      </c>
      <c r="J516" s="739" t="s">
        <v>3267</v>
      </c>
      <c r="K516" s="739" t="s">
        <v>793</v>
      </c>
      <c r="L516" s="742">
        <v>58.73</v>
      </c>
      <c r="M516" s="742">
        <v>176.19</v>
      </c>
      <c r="N516" s="739">
        <v>3</v>
      </c>
      <c r="O516" s="743">
        <v>1</v>
      </c>
      <c r="P516" s="742"/>
      <c r="Q516" s="744">
        <v>0</v>
      </c>
      <c r="R516" s="739"/>
      <c r="S516" s="744">
        <v>0</v>
      </c>
      <c r="T516" s="743"/>
      <c r="U516" s="738">
        <v>0</v>
      </c>
    </row>
    <row r="517" spans="1:21" ht="14.4" customHeight="1" x14ac:dyDescent="0.3">
      <c r="A517" s="737">
        <v>30</v>
      </c>
      <c r="B517" s="739" t="s">
        <v>505</v>
      </c>
      <c r="C517" s="739" t="s">
        <v>2640</v>
      </c>
      <c r="D517" s="740" t="s">
        <v>3439</v>
      </c>
      <c r="E517" s="741" t="s">
        <v>2645</v>
      </c>
      <c r="F517" s="739" t="s">
        <v>2635</v>
      </c>
      <c r="G517" s="739" t="s">
        <v>3268</v>
      </c>
      <c r="H517" s="739" t="s">
        <v>506</v>
      </c>
      <c r="I517" s="739" t="s">
        <v>3269</v>
      </c>
      <c r="J517" s="739" t="s">
        <v>3270</v>
      </c>
      <c r="K517" s="739" t="s">
        <v>3271</v>
      </c>
      <c r="L517" s="742">
        <v>0</v>
      </c>
      <c r="M517" s="742">
        <v>0</v>
      </c>
      <c r="N517" s="739">
        <v>1</v>
      </c>
      <c r="O517" s="743">
        <v>1</v>
      </c>
      <c r="P517" s="742">
        <v>0</v>
      </c>
      <c r="Q517" s="744"/>
      <c r="R517" s="739">
        <v>1</v>
      </c>
      <c r="S517" s="744">
        <v>1</v>
      </c>
      <c r="T517" s="743">
        <v>1</v>
      </c>
      <c r="U517" s="738">
        <v>1</v>
      </c>
    </row>
    <row r="518" spans="1:21" ht="14.4" customHeight="1" x14ac:dyDescent="0.3">
      <c r="A518" s="737">
        <v>30</v>
      </c>
      <c r="B518" s="739" t="s">
        <v>505</v>
      </c>
      <c r="C518" s="739" t="s">
        <v>2640</v>
      </c>
      <c r="D518" s="740" t="s">
        <v>3439</v>
      </c>
      <c r="E518" s="741" t="s">
        <v>2645</v>
      </c>
      <c r="F518" s="739" t="s">
        <v>2635</v>
      </c>
      <c r="G518" s="739" t="s">
        <v>2922</v>
      </c>
      <c r="H518" s="739" t="s">
        <v>506</v>
      </c>
      <c r="I518" s="739" t="s">
        <v>3272</v>
      </c>
      <c r="J518" s="739" t="s">
        <v>3273</v>
      </c>
      <c r="K518" s="739" t="s">
        <v>3274</v>
      </c>
      <c r="L518" s="742">
        <v>352.3</v>
      </c>
      <c r="M518" s="742">
        <v>1409.2</v>
      </c>
      <c r="N518" s="739">
        <v>4</v>
      </c>
      <c r="O518" s="743">
        <v>1.5</v>
      </c>
      <c r="P518" s="742">
        <v>1409.2</v>
      </c>
      <c r="Q518" s="744">
        <v>1</v>
      </c>
      <c r="R518" s="739">
        <v>4</v>
      </c>
      <c r="S518" s="744">
        <v>1</v>
      </c>
      <c r="T518" s="743">
        <v>1.5</v>
      </c>
      <c r="U518" s="738">
        <v>1</v>
      </c>
    </row>
    <row r="519" spans="1:21" ht="14.4" customHeight="1" x14ac:dyDescent="0.3">
      <c r="A519" s="737">
        <v>30</v>
      </c>
      <c r="B519" s="739" t="s">
        <v>505</v>
      </c>
      <c r="C519" s="739" t="s">
        <v>2640</v>
      </c>
      <c r="D519" s="740" t="s">
        <v>3439</v>
      </c>
      <c r="E519" s="741" t="s">
        <v>2645</v>
      </c>
      <c r="F519" s="739" t="s">
        <v>2635</v>
      </c>
      <c r="G519" s="739" t="s">
        <v>2785</v>
      </c>
      <c r="H519" s="739" t="s">
        <v>1720</v>
      </c>
      <c r="I519" s="739" t="s">
        <v>3275</v>
      </c>
      <c r="J519" s="739" t="s">
        <v>1885</v>
      </c>
      <c r="K519" s="739" t="s">
        <v>3143</v>
      </c>
      <c r="L519" s="742">
        <v>543.36</v>
      </c>
      <c r="M519" s="742">
        <v>543.36</v>
      </c>
      <c r="N519" s="739">
        <v>1</v>
      </c>
      <c r="O519" s="743">
        <v>0.5</v>
      </c>
      <c r="P519" s="742">
        <v>543.36</v>
      </c>
      <c r="Q519" s="744">
        <v>1</v>
      </c>
      <c r="R519" s="739">
        <v>1</v>
      </c>
      <c r="S519" s="744">
        <v>1</v>
      </c>
      <c r="T519" s="743">
        <v>0.5</v>
      </c>
      <c r="U519" s="738">
        <v>1</v>
      </c>
    </row>
    <row r="520" spans="1:21" ht="14.4" customHeight="1" x14ac:dyDescent="0.3">
      <c r="A520" s="737">
        <v>30</v>
      </c>
      <c r="B520" s="739" t="s">
        <v>505</v>
      </c>
      <c r="C520" s="739" t="s">
        <v>2640</v>
      </c>
      <c r="D520" s="740" t="s">
        <v>3439</v>
      </c>
      <c r="E520" s="741" t="s">
        <v>2645</v>
      </c>
      <c r="F520" s="739" t="s">
        <v>2635</v>
      </c>
      <c r="G520" s="739" t="s">
        <v>2787</v>
      </c>
      <c r="H520" s="739" t="s">
        <v>506</v>
      </c>
      <c r="I520" s="739" t="s">
        <v>951</v>
      </c>
      <c r="J520" s="739" t="s">
        <v>2788</v>
      </c>
      <c r="K520" s="739" t="s">
        <v>2789</v>
      </c>
      <c r="L520" s="742">
        <v>0</v>
      </c>
      <c r="M520" s="742">
        <v>0</v>
      </c>
      <c r="N520" s="739">
        <v>2</v>
      </c>
      <c r="O520" s="743">
        <v>1.5</v>
      </c>
      <c r="P520" s="742"/>
      <c r="Q520" s="744"/>
      <c r="R520" s="739"/>
      <c r="S520" s="744">
        <v>0</v>
      </c>
      <c r="T520" s="743"/>
      <c r="U520" s="738">
        <v>0</v>
      </c>
    </row>
    <row r="521" spans="1:21" ht="14.4" customHeight="1" x14ac:dyDescent="0.3">
      <c r="A521" s="737">
        <v>30</v>
      </c>
      <c r="B521" s="739" t="s">
        <v>505</v>
      </c>
      <c r="C521" s="739" t="s">
        <v>2640</v>
      </c>
      <c r="D521" s="740" t="s">
        <v>3439</v>
      </c>
      <c r="E521" s="741" t="s">
        <v>2645</v>
      </c>
      <c r="F521" s="739" t="s">
        <v>2635</v>
      </c>
      <c r="G521" s="739" t="s">
        <v>3023</v>
      </c>
      <c r="H521" s="739" t="s">
        <v>506</v>
      </c>
      <c r="I521" s="739" t="s">
        <v>3276</v>
      </c>
      <c r="J521" s="739" t="s">
        <v>3277</v>
      </c>
      <c r="K521" s="739" t="s">
        <v>2611</v>
      </c>
      <c r="L521" s="742">
        <v>0</v>
      </c>
      <c r="M521" s="742">
        <v>0</v>
      </c>
      <c r="N521" s="739">
        <v>3</v>
      </c>
      <c r="O521" s="743">
        <v>0.5</v>
      </c>
      <c r="P521" s="742"/>
      <c r="Q521" s="744"/>
      <c r="R521" s="739"/>
      <c r="S521" s="744">
        <v>0</v>
      </c>
      <c r="T521" s="743"/>
      <c r="U521" s="738">
        <v>0</v>
      </c>
    </row>
    <row r="522" spans="1:21" ht="14.4" customHeight="1" x14ac:dyDescent="0.3">
      <c r="A522" s="737">
        <v>30</v>
      </c>
      <c r="B522" s="739" t="s">
        <v>505</v>
      </c>
      <c r="C522" s="739" t="s">
        <v>2640</v>
      </c>
      <c r="D522" s="740" t="s">
        <v>3439</v>
      </c>
      <c r="E522" s="741" t="s">
        <v>2645</v>
      </c>
      <c r="F522" s="739" t="s">
        <v>2635</v>
      </c>
      <c r="G522" s="739" t="s">
        <v>2790</v>
      </c>
      <c r="H522" s="739" t="s">
        <v>506</v>
      </c>
      <c r="I522" s="739" t="s">
        <v>3278</v>
      </c>
      <c r="J522" s="739" t="s">
        <v>741</v>
      </c>
      <c r="K522" s="739" t="s">
        <v>3279</v>
      </c>
      <c r="L522" s="742">
        <v>27.87</v>
      </c>
      <c r="M522" s="742">
        <v>27.87</v>
      </c>
      <c r="N522" s="739">
        <v>1</v>
      </c>
      <c r="O522" s="743">
        <v>1</v>
      </c>
      <c r="P522" s="742"/>
      <c r="Q522" s="744">
        <v>0</v>
      </c>
      <c r="R522" s="739"/>
      <c r="S522" s="744">
        <v>0</v>
      </c>
      <c r="T522" s="743"/>
      <c r="U522" s="738">
        <v>0</v>
      </c>
    </row>
    <row r="523" spans="1:21" ht="14.4" customHeight="1" x14ac:dyDescent="0.3">
      <c r="A523" s="737">
        <v>30</v>
      </c>
      <c r="B523" s="739" t="s">
        <v>505</v>
      </c>
      <c r="C523" s="739" t="s">
        <v>2640</v>
      </c>
      <c r="D523" s="740" t="s">
        <v>3439</v>
      </c>
      <c r="E523" s="741" t="s">
        <v>2645</v>
      </c>
      <c r="F523" s="739" t="s">
        <v>2635</v>
      </c>
      <c r="G523" s="739" t="s">
        <v>2792</v>
      </c>
      <c r="H523" s="739" t="s">
        <v>506</v>
      </c>
      <c r="I523" s="739" t="s">
        <v>803</v>
      </c>
      <c r="J523" s="739" t="s">
        <v>2793</v>
      </c>
      <c r="K523" s="739" t="s">
        <v>2794</v>
      </c>
      <c r="L523" s="742">
        <v>0</v>
      </c>
      <c r="M523" s="742">
        <v>0</v>
      </c>
      <c r="N523" s="739">
        <v>1</v>
      </c>
      <c r="O523" s="743">
        <v>0.5</v>
      </c>
      <c r="P523" s="742"/>
      <c r="Q523" s="744"/>
      <c r="R523" s="739"/>
      <c r="S523" s="744">
        <v>0</v>
      </c>
      <c r="T523" s="743"/>
      <c r="U523" s="738">
        <v>0</v>
      </c>
    </row>
    <row r="524" spans="1:21" ht="14.4" customHeight="1" x14ac:dyDescent="0.3">
      <c r="A524" s="737">
        <v>30</v>
      </c>
      <c r="B524" s="739" t="s">
        <v>505</v>
      </c>
      <c r="C524" s="739" t="s">
        <v>2640</v>
      </c>
      <c r="D524" s="740" t="s">
        <v>3439</v>
      </c>
      <c r="E524" s="741" t="s">
        <v>2645</v>
      </c>
      <c r="F524" s="739" t="s">
        <v>2635</v>
      </c>
      <c r="G524" s="739" t="s">
        <v>2792</v>
      </c>
      <c r="H524" s="739" t="s">
        <v>506</v>
      </c>
      <c r="I524" s="739" t="s">
        <v>3280</v>
      </c>
      <c r="J524" s="739" t="s">
        <v>3281</v>
      </c>
      <c r="K524" s="739" t="s">
        <v>3282</v>
      </c>
      <c r="L524" s="742">
        <v>76.86</v>
      </c>
      <c r="M524" s="742">
        <v>153.72</v>
      </c>
      <c r="N524" s="739">
        <v>2</v>
      </c>
      <c r="O524" s="743">
        <v>0.5</v>
      </c>
      <c r="P524" s="742">
        <v>153.72</v>
      </c>
      <c r="Q524" s="744">
        <v>1</v>
      </c>
      <c r="R524" s="739">
        <v>2</v>
      </c>
      <c r="S524" s="744">
        <v>1</v>
      </c>
      <c r="T524" s="743">
        <v>0.5</v>
      </c>
      <c r="U524" s="738">
        <v>1</v>
      </c>
    </row>
    <row r="525" spans="1:21" ht="14.4" customHeight="1" x14ac:dyDescent="0.3">
      <c r="A525" s="737">
        <v>30</v>
      </c>
      <c r="B525" s="739" t="s">
        <v>505</v>
      </c>
      <c r="C525" s="739" t="s">
        <v>2640</v>
      </c>
      <c r="D525" s="740" t="s">
        <v>3439</v>
      </c>
      <c r="E525" s="741" t="s">
        <v>2645</v>
      </c>
      <c r="F525" s="739" t="s">
        <v>2635</v>
      </c>
      <c r="G525" s="739" t="s">
        <v>3030</v>
      </c>
      <c r="H525" s="739" t="s">
        <v>506</v>
      </c>
      <c r="I525" s="739" t="s">
        <v>3031</v>
      </c>
      <c r="J525" s="739" t="s">
        <v>1665</v>
      </c>
      <c r="K525" s="739" t="s">
        <v>3032</v>
      </c>
      <c r="L525" s="742">
        <v>22.44</v>
      </c>
      <c r="M525" s="742">
        <v>44.88</v>
      </c>
      <c r="N525" s="739">
        <v>2</v>
      </c>
      <c r="O525" s="743">
        <v>1</v>
      </c>
      <c r="P525" s="742">
        <v>44.88</v>
      </c>
      <c r="Q525" s="744">
        <v>1</v>
      </c>
      <c r="R525" s="739">
        <v>2</v>
      </c>
      <c r="S525" s="744">
        <v>1</v>
      </c>
      <c r="T525" s="743">
        <v>1</v>
      </c>
      <c r="U525" s="738">
        <v>1</v>
      </c>
    </row>
    <row r="526" spans="1:21" ht="14.4" customHeight="1" x14ac:dyDescent="0.3">
      <c r="A526" s="737">
        <v>30</v>
      </c>
      <c r="B526" s="739" t="s">
        <v>505</v>
      </c>
      <c r="C526" s="739" t="s">
        <v>2640</v>
      </c>
      <c r="D526" s="740" t="s">
        <v>3439</v>
      </c>
      <c r="E526" s="741" t="s">
        <v>2645</v>
      </c>
      <c r="F526" s="739" t="s">
        <v>2635</v>
      </c>
      <c r="G526" s="739" t="s">
        <v>3030</v>
      </c>
      <c r="H526" s="739" t="s">
        <v>506</v>
      </c>
      <c r="I526" s="739" t="s">
        <v>2195</v>
      </c>
      <c r="J526" s="739" t="s">
        <v>2196</v>
      </c>
      <c r="K526" s="739" t="s">
        <v>3032</v>
      </c>
      <c r="L526" s="742">
        <v>22.44</v>
      </c>
      <c r="M526" s="742">
        <v>22.44</v>
      </c>
      <c r="N526" s="739">
        <v>1</v>
      </c>
      <c r="O526" s="743">
        <v>0.5</v>
      </c>
      <c r="P526" s="742"/>
      <c r="Q526" s="744">
        <v>0</v>
      </c>
      <c r="R526" s="739"/>
      <c r="S526" s="744">
        <v>0</v>
      </c>
      <c r="T526" s="743"/>
      <c r="U526" s="738">
        <v>0</v>
      </c>
    </row>
    <row r="527" spans="1:21" ht="14.4" customHeight="1" x14ac:dyDescent="0.3">
      <c r="A527" s="737">
        <v>30</v>
      </c>
      <c r="B527" s="739" t="s">
        <v>505</v>
      </c>
      <c r="C527" s="739" t="s">
        <v>2640</v>
      </c>
      <c r="D527" s="740" t="s">
        <v>3439</v>
      </c>
      <c r="E527" s="741" t="s">
        <v>2645</v>
      </c>
      <c r="F527" s="739" t="s">
        <v>2635</v>
      </c>
      <c r="G527" s="739" t="s">
        <v>2796</v>
      </c>
      <c r="H527" s="739" t="s">
        <v>506</v>
      </c>
      <c r="I527" s="739" t="s">
        <v>947</v>
      </c>
      <c r="J527" s="739" t="s">
        <v>948</v>
      </c>
      <c r="K527" s="739" t="s">
        <v>2797</v>
      </c>
      <c r="L527" s="742">
        <v>657.67</v>
      </c>
      <c r="M527" s="742">
        <v>2630.68</v>
      </c>
      <c r="N527" s="739">
        <v>4</v>
      </c>
      <c r="O527" s="743">
        <v>1</v>
      </c>
      <c r="P527" s="742"/>
      <c r="Q527" s="744">
        <v>0</v>
      </c>
      <c r="R527" s="739"/>
      <c r="S527" s="744">
        <v>0</v>
      </c>
      <c r="T527" s="743"/>
      <c r="U527" s="738">
        <v>0</v>
      </c>
    </row>
    <row r="528" spans="1:21" ht="14.4" customHeight="1" x14ac:dyDescent="0.3">
      <c r="A528" s="737">
        <v>30</v>
      </c>
      <c r="B528" s="739" t="s">
        <v>505</v>
      </c>
      <c r="C528" s="739" t="s">
        <v>2640</v>
      </c>
      <c r="D528" s="740" t="s">
        <v>3439</v>
      </c>
      <c r="E528" s="741" t="s">
        <v>2645</v>
      </c>
      <c r="F528" s="739" t="s">
        <v>2635</v>
      </c>
      <c r="G528" s="739" t="s">
        <v>3079</v>
      </c>
      <c r="H528" s="739" t="s">
        <v>506</v>
      </c>
      <c r="I528" s="739" t="s">
        <v>3283</v>
      </c>
      <c r="J528" s="739" t="s">
        <v>3284</v>
      </c>
      <c r="K528" s="739" t="s">
        <v>3285</v>
      </c>
      <c r="L528" s="742">
        <v>0</v>
      </c>
      <c r="M528" s="742">
        <v>0</v>
      </c>
      <c r="N528" s="739">
        <v>1</v>
      </c>
      <c r="O528" s="743">
        <v>0.5</v>
      </c>
      <c r="P528" s="742"/>
      <c r="Q528" s="744"/>
      <c r="R528" s="739"/>
      <c r="S528" s="744">
        <v>0</v>
      </c>
      <c r="T528" s="743"/>
      <c r="U528" s="738">
        <v>0</v>
      </c>
    </row>
    <row r="529" spans="1:21" ht="14.4" customHeight="1" x14ac:dyDescent="0.3">
      <c r="A529" s="737">
        <v>30</v>
      </c>
      <c r="B529" s="739" t="s">
        <v>505</v>
      </c>
      <c r="C529" s="739" t="s">
        <v>2640</v>
      </c>
      <c r="D529" s="740" t="s">
        <v>3439</v>
      </c>
      <c r="E529" s="741" t="s">
        <v>2645</v>
      </c>
      <c r="F529" s="739" t="s">
        <v>2635</v>
      </c>
      <c r="G529" s="739" t="s">
        <v>3079</v>
      </c>
      <c r="H529" s="739" t="s">
        <v>506</v>
      </c>
      <c r="I529" s="739" t="s">
        <v>3286</v>
      </c>
      <c r="J529" s="739" t="s">
        <v>3284</v>
      </c>
      <c r="K529" s="739" t="s">
        <v>3287</v>
      </c>
      <c r="L529" s="742">
        <v>0</v>
      </c>
      <c r="M529" s="742">
        <v>0</v>
      </c>
      <c r="N529" s="739">
        <v>1</v>
      </c>
      <c r="O529" s="743">
        <v>0.5</v>
      </c>
      <c r="P529" s="742"/>
      <c r="Q529" s="744"/>
      <c r="R529" s="739"/>
      <c r="S529" s="744">
        <v>0</v>
      </c>
      <c r="T529" s="743"/>
      <c r="U529" s="738">
        <v>0</v>
      </c>
    </row>
    <row r="530" spans="1:21" ht="14.4" customHeight="1" x14ac:dyDescent="0.3">
      <c r="A530" s="737">
        <v>30</v>
      </c>
      <c r="B530" s="739" t="s">
        <v>505</v>
      </c>
      <c r="C530" s="739" t="s">
        <v>2640</v>
      </c>
      <c r="D530" s="740" t="s">
        <v>3439</v>
      </c>
      <c r="E530" s="741" t="s">
        <v>2645</v>
      </c>
      <c r="F530" s="739" t="s">
        <v>2635</v>
      </c>
      <c r="G530" s="739" t="s">
        <v>3079</v>
      </c>
      <c r="H530" s="739" t="s">
        <v>506</v>
      </c>
      <c r="I530" s="739" t="s">
        <v>3288</v>
      </c>
      <c r="J530" s="739" t="s">
        <v>1053</v>
      </c>
      <c r="K530" s="739" t="s">
        <v>3287</v>
      </c>
      <c r="L530" s="742">
        <v>0</v>
      </c>
      <c r="M530" s="742">
        <v>0</v>
      </c>
      <c r="N530" s="739">
        <v>1</v>
      </c>
      <c r="O530" s="743">
        <v>0.5</v>
      </c>
      <c r="P530" s="742"/>
      <c r="Q530" s="744"/>
      <c r="R530" s="739"/>
      <c r="S530" s="744">
        <v>0</v>
      </c>
      <c r="T530" s="743"/>
      <c r="U530" s="738">
        <v>0</v>
      </c>
    </row>
    <row r="531" spans="1:21" ht="14.4" customHeight="1" x14ac:dyDescent="0.3">
      <c r="A531" s="737">
        <v>30</v>
      </c>
      <c r="B531" s="739" t="s">
        <v>505</v>
      </c>
      <c r="C531" s="739" t="s">
        <v>2640</v>
      </c>
      <c r="D531" s="740" t="s">
        <v>3439</v>
      </c>
      <c r="E531" s="741" t="s">
        <v>2645</v>
      </c>
      <c r="F531" s="739" t="s">
        <v>2635</v>
      </c>
      <c r="G531" s="739" t="s">
        <v>3080</v>
      </c>
      <c r="H531" s="739" t="s">
        <v>506</v>
      </c>
      <c r="I531" s="739" t="s">
        <v>3289</v>
      </c>
      <c r="J531" s="739" t="s">
        <v>3082</v>
      </c>
      <c r="K531" s="739" t="s">
        <v>3285</v>
      </c>
      <c r="L531" s="742">
        <v>0</v>
      </c>
      <c r="M531" s="742">
        <v>0</v>
      </c>
      <c r="N531" s="739">
        <v>1</v>
      </c>
      <c r="O531" s="743">
        <v>0.5</v>
      </c>
      <c r="P531" s="742"/>
      <c r="Q531" s="744"/>
      <c r="R531" s="739"/>
      <c r="S531" s="744">
        <v>0</v>
      </c>
      <c r="T531" s="743"/>
      <c r="U531" s="738">
        <v>0</v>
      </c>
    </row>
    <row r="532" spans="1:21" ht="14.4" customHeight="1" x14ac:dyDescent="0.3">
      <c r="A532" s="737">
        <v>30</v>
      </c>
      <c r="B532" s="739" t="s">
        <v>505</v>
      </c>
      <c r="C532" s="739" t="s">
        <v>2640</v>
      </c>
      <c r="D532" s="740" t="s">
        <v>3439</v>
      </c>
      <c r="E532" s="741" t="s">
        <v>2645</v>
      </c>
      <c r="F532" s="739" t="s">
        <v>2635</v>
      </c>
      <c r="G532" s="739" t="s">
        <v>3080</v>
      </c>
      <c r="H532" s="739" t="s">
        <v>506</v>
      </c>
      <c r="I532" s="739" t="s">
        <v>3081</v>
      </c>
      <c r="J532" s="739" t="s">
        <v>3082</v>
      </c>
      <c r="K532" s="739" t="s">
        <v>3083</v>
      </c>
      <c r="L532" s="742">
        <v>0</v>
      </c>
      <c r="M532" s="742">
        <v>0</v>
      </c>
      <c r="N532" s="739">
        <v>2</v>
      </c>
      <c r="O532" s="743">
        <v>1.5</v>
      </c>
      <c r="P532" s="742">
        <v>0</v>
      </c>
      <c r="Q532" s="744"/>
      <c r="R532" s="739">
        <v>1</v>
      </c>
      <c r="S532" s="744">
        <v>0.5</v>
      </c>
      <c r="T532" s="743">
        <v>1</v>
      </c>
      <c r="U532" s="738">
        <v>0.66666666666666663</v>
      </c>
    </row>
    <row r="533" spans="1:21" ht="14.4" customHeight="1" x14ac:dyDescent="0.3">
      <c r="A533" s="737">
        <v>30</v>
      </c>
      <c r="B533" s="739" t="s">
        <v>505</v>
      </c>
      <c r="C533" s="739" t="s">
        <v>2640</v>
      </c>
      <c r="D533" s="740" t="s">
        <v>3439</v>
      </c>
      <c r="E533" s="741" t="s">
        <v>2645</v>
      </c>
      <c r="F533" s="739" t="s">
        <v>2635</v>
      </c>
      <c r="G533" s="739" t="s">
        <v>3290</v>
      </c>
      <c r="H533" s="739" t="s">
        <v>506</v>
      </c>
      <c r="I533" s="739" t="s">
        <v>3291</v>
      </c>
      <c r="J533" s="739" t="s">
        <v>3292</v>
      </c>
      <c r="K533" s="739" t="s">
        <v>869</v>
      </c>
      <c r="L533" s="742">
        <v>0</v>
      </c>
      <c r="M533" s="742">
        <v>0</v>
      </c>
      <c r="N533" s="739">
        <v>3</v>
      </c>
      <c r="O533" s="743">
        <v>0.5</v>
      </c>
      <c r="P533" s="742"/>
      <c r="Q533" s="744"/>
      <c r="R533" s="739"/>
      <c r="S533" s="744">
        <v>0</v>
      </c>
      <c r="T533" s="743"/>
      <c r="U533" s="738">
        <v>0</v>
      </c>
    </row>
    <row r="534" spans="1:21" ht="14.4" customHeight="1" x14ac:dyDescent="0.3">
      <c r="A534" s="737">
        <v>30</v>
      </c>
      <c r="B534" s="739" t="s">
        <v>505</v>
      </c>
      <c r="C534" s="739" t="s">
        <v>2640</v>
      </c>
      <c r="D534" s="740" t="s">
        <v>3439</v>
      </c>
      <c r="E534" s="741" t="s">
        <v>2645</v>
      </c>
      <c r="F534" s="739" t="s">
        <v>2635</v>
      </c>
      <c r="G534" s="739" t="s">
        <v>3041</v>
      </c>
      <c r="H534" s="739" t="s">
        <v>1720</v>
      </c>
      <c r="I534" s="739" t="s">
        <v>1809</v>
      </c>
      <c r="J534" s="739" t="s">
        <v>1803</v>
      </c>
      <c r="K534" s="739" t="s">
        <v>2594</v>
      </c>
      <c r="L534" s="742">
        <v>156.61000000000001</v>
      </c>
      <c r="M534" s="742">
        <v>156.61000000000001</v>
      </c>
      <c r="N534" s="739">
        <v>1</v>
      </c>
      <c r="O534" s="743">
        <v>1</v>
      </c>
      <c r="P534" s="742"/>
      <c r="Q534" s="744">
        <v>0</v>
      </c>
      <c r="R534" s="739"/>
      <c r="S534" s="744">
        <v>0</v>
      </c>
      <c r="T534" s="743"/>
      <c r="U534" s="738">
        <v>0</v>
      </c>
    </row>
    <row r="535" spans="1:21" ht="14.4" customHeight="1" x14ac:dyDescent="0.3">
      <c r="A535" s="737">
        <v>30</v>
      </c>
      <c r="B535" s="739" t="s">
        <v>505</v>
      </c>
      <c r="C535" s="739" t="s">
        <v>2640</v>
      </c>
      <c r="D535" s="740" t="s">
        <v>3439</v>
      </c>
      <c r="E535" s="741" t="s">
        <v>2645</v>
      </c>
      <c r="F535" s="739" t="s">
        <v>2635</v>
      </c>
      <c r="G535" s="739" t="s">
        <v>3044</v>
      </c>
      <c r="H535" s="739" t="s">
        <v>506</v>
      </c>
      <c r="I535" s="739" t="s">
        <v>1334</v>
      </c>
      <c r="J535" s="739" t="s">
        <v>1335</v>
      </c>
      <c r="K535" s="739" t="s">
        <v>3293</v>
      </c>
      <c r="L535" s="742">
        <v>264</v>
      </c>
      <c r="M535" s="742">
        <v>264</v>
      </c>
      <c r="N535" s="739">
        <v>1</v>
      </c>
      <c r="O535" s="743">
        <v>0.5</v>
      </c>
      <c r="P535" s="742"/>
      <c r="Q535" s="744">
        <v>0</v>
      </c>
      <c r="R535" s="739"/>
      <c r="S535" s="744">
        <v>0</v>
      </c>
      <c r="T535" s="743"/>
      <c r="U535" s="738">
        <v>0</v>
      </c>
    </row>
    <row r="536" spans="1:21" ht="14.4" customHeight="1" x14ac:dyDescent="0.3">
      <c r="A536" s="737">
        <v>30</v>
      </c>
      <c r="B536" s="739" t="s">
        <v>505</v>
      </c>
      <c r="C536" s="739" t="s">
        <v>2640</v>
      </c>
      <c r="D536" s="740" t="s">
        <v>3439</v>
      </c>
      <c r="E536" s="741" t="s">
        <v>2645</v>
      </c>
      <c r="F536" s="739" t="s">
        <v>2635</v>
      </c>
      <c r="G536" s="739" t="s">
        <v>2815</v>
      </c>
      <c r="H536" s="739" t="s">
        <v>506</v>
      </c>
      <c r="I536" s="739" t="s">
        <v>2929</v>
      </c>
      <c r="J536" s="739" t="s">
        <v>1657</v>
      </c>
      <c r="K536" s="739" t="s">
        <v>1658</v>
      </c>
      <c r="L536" s="742">
        <v>43.94</v>
      </c>
      <c r="M536" s="742">
        <v>175.76</v>
      </c>
      <c r="N536" s="739">
        <v>4</v>
      </c>
      <c r="O536" s="743">
        <v>1</v>
      </c>
      <c r="P536" s="742"/>
      <c r="Q536" s="744">
        <v>0</v>
      </c>
      <c r="R536" s="739"/>
      <c r="S536" s="744">
        <v>0</v>
      </c>
      <c r="T536" s="743"/>
      <c r="U536" s="738">
        <v>0</v>
      </c>
    </row>
    <row r="537" spans="1:21" ht="14.4" customHeight="1" x14ac:dyDescent="0.3">
      <c r="A537" s="737">
        <v>30</v>
      </c>
      <c r="B537" s="739" t="s">
        <v>505</v>
      </c>
      <c r="C537" s="739" t="s">
        <v>2640</v>
      </c>
      <c r="D537" s="740" t="s">
        <v>3439</v>
      </c>
      <c r="E537" s="741" t="s">
        <v>2645</v>
      </c>
      <c r="F537" s="739" t="s">
        <v>2635</v>
      </c>
      <c r="G537" s="739" t="s">
        <v>2930</v>
      </c>
      <c r="H537" s="739" t="s">
        <v>506</v>
      </c>
      <c r="I537" s="739" t="s">
        <v>1132</v>
      </c>
      <c r="J537" s="739" t="s">
        <v>1133</v>
      </c>
      <c r="K537" s="739" t="s">
        <v>1134</v>
      </c>
      <c r="L537" s="742">
        <v>271.94</v>
      </c>
      <c r="M537" s="742">
        <v>815.81999999999994</v>
      </c>
      <c r="N537" s="739">
        <v>3</v>
      </c>
      <c r="O537" s="743">
        <v>2</v>
      </c>
      <c r="P537" s="742"/>
      <c r="Q537" s="744">
        <v>0</v>
      </c>
      <c r="R537" s="739"/>
      <c r="S537" s="744">
        <v>0</v>
      </c>
      <c r="T537" s="743"/>
      <c r="U537" s="738">
        <v>0</v>
      </c>
    </row>
    <row r="538" spans="1:21" ht="14.4" customHeight="1" x14ac:dyDescent="0.3">
      <c r="A538" s="737">
        <v>30</v>
      </c>
      <c r="B538" s="739" t="s">
        <v>505</v>
      </c>
      <c r="C538" s="739" t="s">
        <v>2640</v>
      </c>
      <c r="D538" s="740" t="s">
        <v>3439</v>
      </c>
      <c r="E538" s="741" t="s">
        <v>2645</v>
      </c>
      <c r="F538" s="739" t="s">
        <v>2635</v>
      </c>
      <c r="G538" s="739" t="s">
        <v>2822</v>
      </c>
      <c r="H538" s="739" t="s">
        <v>1720</v>
      </c>
      <c r="I538" s="739" t="s">
        <v>3294</v>
      </c>
      <c r="J538" s="739" t="s">
        <v>1733</v>
      </c>
      <c r="K538" s="739" t="s">
        <v>2099</v>
      </c>
      <c r="L538" s="742">
        <v>0</v>
      </c>
      <c r="M538" s="742">
        <v>0</v>
      </c>
      <c r="N538" s="739">
        <v>1</v>
      </c>
      <c r="O538" s="743">
        <v>0.5</v>
      </c>
      <c r="P538" s="742"/>
      <c r="Q538" s="744"/>
      <c r="R538" s="739"/>
      <c r="S538" s="744">
        <v>0</v>
      </c>
      <c r="T538" s="743"/>
      <c r="U538" s="738">
        <v>0</v>
      </c>
    </row>
    <row r="539" spans="1:21" ht="14.4" customHeight="1" x14ac:dyDescent="0.3">
      <c r="A539" s="737">
        <v>30</v>
      </c>
      <c r="B539" s="739" t="s">
        <v>505</v>
      </c>
      <c r="C539" s="739" t="s">
        <v>2640</v>
      </c>
      <c r="D539" s="740" t="s">
        <v>3439</v>
      </c>
      <c r="E539" s="741" t="s">
        <v>2645</v>
      </c>
      <c r="F539" s="739" t="s">
        <v>2635</v>
      </c>
      <c r="G539" s="739" t="s">
        <v>2933</v>
      </c>
      <c r="H539" s="739" t="s">
        <v>1720</v>
      </c>
      <c r="I539" s="739" t="s">
        <v>3108</v>
      </c>
      <c r="J539" s="739" t="s">
        <v>3109</v>
      </c>
      <c r="K539" s="739" t="s">
        <v>1043</v>
      </c>
      <c r="L539" s="742">
        <v>184.74</v>
      </c>
      <c r="M539" s="742">
        <v>184.74</v>
      </c>
      <c r="N539" s="739">
        <v>1</v>
      </c>
      <c r="O539" s="743">
        <v>0.5</v>
      </c>
      <c r="P539" s="742">
        <v>184.74</v>
      </c>
      <c r="Q539" s="744">
        <v>1</v>
      </c>
      <c r="R539" s="739">
        <v>1</v>
      </c>
      <c r="S539" s="744">
        <v>1</v>
      </c>
      <c r="T539" s="743">
        <v>0.5</v>
      </c>
      <c r="U539" s="738">
        <v>1</v>
      </c>
    </row>
    <row r="540" spans="1:21" ht="14.4" customHeight="1" x14ac:dyDescent="0.3">
      <c r="A540" s="737">
        <v>30</v>
      </c>
      <c r="B540" s="739" t="s">
        <v>505</v>
      </c>
      <c r="C540" s="739" t="s">
        <v>2640</v>
      </c>
      <c r="D540" s="740" t="s">
        <v>3439</v>
      </c>
      <c r="E540" s="741" t="s">
        <v>2645</v>
      </c>
      <c r="F540" s="739" t="s">
        <v>2635</v>
      </c>
      <c r="G540" s="739" t="s">
        <v>2934</v>
      </c>
      <c r="H540" s="739" t="s">
        <v>506</v>
      </c>
      <c r="I540" s="739" t="s">
        <v>3295</v>
      </c>
      <c r="J540" s="739" t="s">
        <v>3296</v>
      </c>
      <c r="K540" s="739" t="s">
        <v>1595</v>
      </c>
      <c r="L540" s="742">
        <v>0</v>
      </c>
      <c r="M540" s="742">
        <v>0</v>
      </c>
      <c r="N540" s="739">
        <v>3</v>
      </c>
      <c r="O540" s="743">
        <v>0.5</v>
      </c>
      <c r="P540" s="742">
        <v>0</v>
      </c>
      <c r="Q540" s="744"/>
      <c r="R540" s="739">
        <v>3</v>
      </c>
      <c r="S540" s="744">
        <v>1</v>
      </c>
      <c r="T540" s="743">
        <v>0.5</v>
      </c>
      <c r="U540" s="738">
        <v>1</v>
      </c>
    </row>
    <row r="541" spans="1:21" ht="14.4" customHeight="1" x14ac:dyDescent="0.3">
      <c r="A541" s="737">
        <v>30</v>
      </c>
      <c r="B541" s="739" t="s">
        <v>505</v>
      </c>
      <c r="C541" s="739" t="s">
        <v>2640</v>
      </c>
      <c r="D541" s="740" t="s">
        <v>3439</v>
      </c>
      <c r="E541" s="741" t="s">
        <v>2645</v>
      </c>
      <c r="F541" s="739" t="s">
        <v>2635</v>
      </c>
      <c r="G541" s="739" t="s">
        <v>2934</v>
      </c>
      <c r="H541" s="739" t="s">
        <v>506</v>
      </c>
      <c r="I541" s="739" t="s">
        <v>3297</v>
      </c>
      <c r="J541" s="739" t="s">
        <v>3296</v>
      </c>
      <c r="K541" s="739" t="s">
        <v>1595</v>
      </c>
      <c r="L541" s="742">
        <v>0</v>
      </c>
      <c r="M541" s="742">
        <v>0</v>
      </c>
      <c r="N541" s="739">
        <v>2</v>
      </c>
      <c r="O541" s="743">
        <v>1</v>
      </c>
      <c r="P541" s="742"/>
      <c r="Q541" s="744"/>
      <c r="R541" s="739"/>
      <c r="S541" s="744">
        <v>0</v>
      </c>
      <c r="T541" s="743"/>
      <c r="U541" s="738">
        <v>0</v>
      </c>
    </row>
    <row r="542" spans="1:21" ht="14.4" customHeight="1" x14ac:dyDescent="0.3">
      <c r="A542" s="737">
        <v>30</v>
      </c>
      <c r="B542" s="739" t="s">
        <v>505</v>
      </c>
      <c r="C542" s="739" t="s">
        <v>2640</v>
      </c>
      <c r="D542" s="740" t="s">
        <v>3439</v>
      </c>
      <c r="E542" s="741" t="s">
        <v>2645</v>
      </c>
      <c r="F542" s="739" t="s">
        <v>2635</v>
      </c>
      <c r="G542" s="739" t="s">
        <v>2934</v>
      </c>
      <c r="H542" s="739" t="s">
        <v>506</v>
      </c>
      <c r="I542" s="739" t="s">
        <v>3298</v>
      </c>
      <c r="J542" s="739" t="s">
        <v>3296</v>
      </c>
      <c r="K542" s="739" t="s">
        <v>869</v>
      </c>
      <c r="L542" s="742">
        <v>0</v>
      </c>
      <c r="M542" s="742">
        <v>0</v>
      </c>
      <c r="N542" s="739">
        <v>3</v>
      </c>
      <c r="O542" s="743">
        <v>0.5</v>
      </c>
      <c r="P542" s="742"/>
      <c r="Q542" s="744"/>
      <c r="R542" s="739"/>
      <c r="S542" s="744">
        <v>0</v>
      </c>
      <c r="T542" s="743"/>
      <c r="U542" s="738">
        <v>0</v>
      </c>
    </row>
    <row r="543" spans="1:21" ht="14.4" customHeight="1" x14ac:dyDescent="0.3">
      <c r="A543" s="737">
        <v>30</v>
      </c>
      <c r="B543" s="739" t="s">
        <v>505</v>
      </c>
      <c r="C543" s="739" t="s">
        <v>2640</v>
      </c>
      <c r="D543" s="740" t="s">
        <v>3439</v>
      </c>
      <c r="E543" s="741" t="s">
        <v>2645</v>
      </c>
      <c r="F543" s="739" t="s">
        <v>2635</v>
      </c>
      <c r="G543" s="739" t="s">
        <v>2934</v>
      </c>
      <c r="H543" s="739" t="s">
        <v>506</v>
      </c>
      <c r="I543" s="739" t="s">
        <v>3299</v>
      </c>
      <c r="J543" s="739" t="s">
        <v>3296</v>
      </c>
      <c r="K543" s="739" t="s">
        <v>3300</v>
      </c>
      <c r="L543" s="742">
        <v>0</v>
      </c>
      <c r="M543" s="742">
        <v>0</v>
      </c>
      <c r="N543" s="739">
        <v>1</v>
      </c>
      <c r="O543" s="743">
        <v>0.5</v>
      </c>
      <c r="P543" s="742"/>
      <c r="Q543" s="744"/>
      <c r="R543" s="739"/>
      <c r="S543" s="744">
        <v>0</v>
      </c>
      <c r="T543" s="743"/>
      <c r="U543" s="738">
        <v>0</v>
      </c>
    </row>
    <row r="544" spans="1:21" ht="14.4" customHeight="1" x14ac:dyDescent="0.3">
      <c r="A544" s="737">
        <v>30</v>
      </c>
      <c r="B544" s="739" t="s">
        <v>505</v>
      </c>
      <c r="C544" s="739" t="s">
        <v>2640</v>
      </c>
      <c r="D544" s="740" t="s">
        <v>3439</v>
      </c>
      <c r="E544" s="741" t="s">
        <v>2645</v>
      </c>
      <c r="F544" s="739" t="s">
        <v>2635</v>
      </c>
      <c r="G544" s="739" t="s">
        <v>2934</v>
      </c>
      <c r="H544" s="739" t="s">
        <v>506</v>
      </c>
      <c r="I544" s="739" t="s">
        <v>3301</v>
      </c>
      <c r="J544" s="739" t="s">
        <v>3302</v>
      </c>
      <c r="K544" s="739" t="s">
        <v>1595</v>
      </c>
      <c r="L544" s="742">
        <v>0</v>
      </c>
      <c r="M544" s="742">
        <v>0</v>
      </c>
      <c r="N544" s="739">
        <v>2</v>
      </c>
      <c r="O544" s="743">
        <v>1</v>
      </c>
      <c r="P544" s="742"/>
      <c r="Q544" s="744"/>
      <c r="R544" s="739"/>
      <c r="S544" s="744">
        <v>0</v>
      </c>
      <c r="T544" s="743"/>
      <c r="U544" s="738">
        <v>0</v>
      </c>
    </row>
    <row r="545" spans="1:21" ht="14.4" customHeight="1" x14ac:dyDescent="0.3">
      <c r="A545" s="737">
        <v>30</v>
      </c>
      <c r="B545" s="739" t="s">
        <v>505</v>
      </c>
      <c r="C545" s="739" t="s">
        <v>2640</v>
      </c>
      <c r="D545" s="740" t="s">
        <v>3439</v>
      </c>
      <c r="E545" s="741" t="s">
        <v>2645</v>
      </c>
      <c r="F545" s="739" t="s">
        <v>2635</v>
      </c>
      <c r="G545" s="739" t="s">
        <v>2934</v>
      </c>
      <c r="H545" s="739" t="s">
        <v>506</v>
      </c>
      <c r="I545" s="739" t="s">
        <v>1593</v>
      </c>
      <c r="J545" s="739" t="s">
        <v>1594</v>
      </c>
      <c r="K545" s="739" t="s">
        <v>1595</v>
      </c>
      <c r="L545" s="742">
        <v>0</v>
      </c>
      <c r="M545" s="742">
        <v>0</v>
      </c>
      <c r="N545" s="739">
        <v>4</v>
      </c>
      <c r="O545" s="743">
        <v>1</v>
      </c>
      <c r="P545" s="742"/>
      <c r="Q545" s="744"/>
      <c r="R545" s="739"/>
      <c r="S545" s="744">
        <v>0</v>
      </c>
      <c r="T545" s="743"/>
      <c r="U545" s="738">
        <v>0</v>
      </c>
    </row>
    <row r="546" spans="1:21" ht="14.4" customHeight="1" x14ac:dyDescent="0.3">
      <c r="A546" s="737">
        <v>30</v>
      </c>
      <c r="B546" s="739" t="s">
        <v>505</v>
      </c>
      <c r="C546" s="739" t="s">
        <v>2640</v>
      </c>
      <c r="D546" s="740" t="s">
        <v>3439</v>
      </c>
      <c r="E546" s="741" t="s">
        <v>2645</v>
      </c>
      <c r="F546" s="739" t="s">
        <v>2635</v>
      </c>
      <c r="G546" s="739" t="s">
        <v>3303</v>
      </c>
      <c r="H546" s="739" t="s">
        <v>506</v>
      </c>
      <c r="I546" s="739" t="s">
        <v>3304</v>
      </c>
      <c r="J546" s="739" t="s">
        <v>3305</v>
      </c>
      <c r="K546" s="739" t="s">
        <v>3306</v>
      </c>
      <c r="L546" s="742">
        <v>138.86000000000001</v>
      </c>
      <c r="M546" s="742">
        <v>138.86000000000001</v>
      </c>
      <c r="N546" s="739">
        <v>1</v>
      </c>
      <c r="O546" s="743">
        <v>1</v>
      </c>
      <c r="P546" s="742">
        <v>138.86000000000001</v>
      </c>
      <c r="Q546" s="744">
        <v>1</v>
      </c>
      <c r="R546" s="739">
        <v>1</v>
      </c>
      <c r="S546" s="744">
        <v>1</v>
      </c>
      <c r="T546" s="743">
        <v>1</v>
      </c>
      <c r="U546" s="738">
        <v>1</v>
      </c>
    </row>
    <row r="547" spans="1:21" ht="14.4" customHeight="1" x14ac:dyDescent="0.3">
      <c r="A547" s="737">
        <v>30</v>
      </c>
      <c r="B547" s="739" t="s">
        <v>505</v>
      </c>
      <c r="C547" s="739" t="s">
        <v>2640</v>
      </c>
      <c r="D547" s="740" t="s">
        <v>3439</v>
      </c>
      <c r="E547" s="741" t="s">
        <v>2645</v>
      </c>
      <c r="F547" s="739" t="s">
        <v>2635</v>
      </c>
      <c r="G547" s="739" t="s">
        <v>2826</v>
      </c>
      <c r="H547" s="739" t="s">
        <v>1720</v>
      </c>
      <c r="I547" s="739" t="s">
        <v>3307</v>
      </c>
      <c r="J547" s="739" t="s">
        <v>2937</v>
      </c>
      <c r="K547" s="739" t="s">
        <v>3308</v>
      </c>
      <c r="L547" s="742">
        <v>5339.52</v>
      </c>
      <c r="M547" s="742">
        <v>5339.52</v>
      </c>
      <c r="N547" s="739">
        <v>1</v>
      </c>
      <c r="O547" s="743">
        <v>1</v>
      </c>
      <c r="P547" s="742"/>
      <c r="Q547" s="744">
        <v>0</v>
      </c>
      <c r="R547" s="739"/>
      <c r="S547" s="744">
        <v>0</v>
      </c>
      <c r="T547" s="743"/>
      <c r="U547" s="738">
        <v>0</v>
      </c>
    </row>
    <row r="548" spans="1:21" ht="14.4" customHeight="1" x14ac:dyDescent="0.3">
      <c r="A548" s="737">
        <v>30</v>
      </c>
      <c r="B548" s="739" t="s">
        <v>505</v>
      </c>
      <c r="C548" s="739" t="s">
        <v>2640</v>
      </c>
      <c r="D548" s="740" t="s">
        <v>3439</v>
      </c>
      <c r="E548" s="741" t="s">
        <v>2645</v>
      </c>
      <c r="F548" s="739" t="s">
        <v>2635</v>
      </c>
      <c r="G548" s="739" t="s">
        <v>2827</v>
      </c>
      <c r="H548" s="739" t="s">
        <v>1720</v>
      </c>
      <c r="I548" s="739" t="s">
        <v>2019</v>
      </c>
      <c r="J548" s="739" t="s">
        <v>1821</v>
      </c>
      <c r="K548" s="739" t="s">
        <v>2020</v>
      </c>
      <c r="L548" s="742">
        <v>133.94</v>
      </c>
      <c r="M548" s="742">
        <v>535.76</v>
      </c>
      <c r="N548" s="739">
        <v>4</v>
      </c>
      <c r="O548" s="743">
        <v>1</v>
      </c>
      <c r="P548" s="742">
        <v>535.76</v>
      </c>
      <c r="Q548" s="744">
        <v>1</v>
      </c>
      <c r="R548" s="739">
        <v>4</v>
      </c>
      <c r="S548" s="744">
        <v>1</v>
      </c>
      <c r="T548" s="743">
        <v>1</v>
      </c>
      <c r="U548" s="738">
        <v>1</v>
      </c>
    </row>
    <row r="549" spans="1:21" ht="14.4" customHeight="1" x14ac:dyDescent="0.3">
      <c r="A549" s="737">
        <v>30</v>
      </c>
      <c r="B549" s="739" t="s">
        <v>505</v>
      </c>
      <c r="C549" s="739" t="s">
        <v>2640</v>
      </c>
      <c r="D549" s="740" t="s">
        <v>3439</v>
      </c>
      <c r="E549" s="741" t="s">
        <v>2645</v>
      </c>
      <c r="F549" s="739" t="s">
        <v>2636</v>
      </c>
      <c r="G549" s="739" t="s">
        <v>2828</v>
      </c>
      <c r="H549" s="739" t="s">
        <v>506</v>
      </c>
      <c r="I549" s="739" t="s">
        <v>3112</v>
      </c>
      <c r="J549" s="739" t="s">
        <v>2830</v>
      </c>
      <c r="K549" s="739"/>
      <c r="L549" s="742">
        <v>0</v>
      </c>
      <c r="M549" s="742">
        <v>0</v>
      </c>
      <c r="N549" s="739">
        <v>1</v>
      </c>
      <c r="O549" s="743">
        <v>1</v>
      </c>
      <c r="P549" s="742">
        <v>0</v>
      </c>
      <c r="Q549" s="744"/>
      <c r="R549" s="739">
        <v>1</v>
      </c>
      <c r="S549" s="744">
        <v>1</v>
      </c>
      <c r="T549" s="743">
        <v>1</v>
      </c>
      <c r="U549" s="738">
        <v>1</v>
      </c>
    </row>
    <row r="550" spans="1:21" ht="14.4" customHeight="1" x14ac:dyDescent="0.3">
      <c r="A550" s="737">
        <v>30</v>
      </c>
      <c r="B550" s="739" t="s">
        <v>505</v>
      </c>
      <c r="C550" s="739" t="s">
        <v>2640</v>
      </c>
      <c r="D550" s="740" t="s">
        <v>3439</v>
      </c>
      <c r="E550" s="741" t="s">
        <v>2645</v>
      </c>
      <c r="F550" s="739" t="s">
        <v>2637</v>
      </c>
      <c r="G550" s="739" t="s">
        <v>3309</v>
      </c>
      <c r="H550" s="739" t="s">
        <v>506</v>
      </c>
      <c r="I550" s="739" t="s">
        <v>3310</v>
      </c>
      <c r="J550" s="739" t="s">
        <v>3311</v>
      </c>
      <c r="K550" s="739" t="s">
        <v>3312</v>
      </c>
      <c r="L550" s="742">
        <v>541.41999999999996</v>
      </c>
      <c r="M550" s="742">
        <v>541.41999999999996</v>
      </c>
      <c r="N550" s="739">
        <v>1</v>
      </c>
      <c r="O550" s="743">
        <v>1</v>
      </c>
      <c r="P550" s="742">
        <v>541.41999999999996</v>
      </c>
      <c r="Q550" s="744">
        <v>1</v>
      </c>
      <c r="R550" s="739">
        <v>1</v>
      </c>
      <c r="S550" s="744">
        <v>1</v>
      </c>
      <c r="T550" s="743">
        <v>1</v>
      </c>
      <c r="U550" s="738">
        <v>1</v>
      </c>
    </row>
    <row r="551" spans="1:21" ht="14.4" customHeight="1" x14ac:dyDescent="0.3">
      <c r="A551" s="737">
        <v>30</v>
      </c>
      <c r="B551" s="739" t="s">
        <v>505</v>
      </c>
      <c r="C551" s="739" t="s">
        <v>2640</v>
      </c>
      <c r="D551" s="740" t="s">
        <v>3439</v>
      </c>
      <c r="E551" s="741" t="s">
        <v>2647</v>
      </c>
      <c r="F551" s="739" t="s">
        <v>2635</v>
      </c>
      <c r="G551" s="739" t="s">
        <v>2677</v>
      </c>
      <c r="H551" s="739" t="s">
        <v>506</v>
      </c>
      <c r="I551" s="739" t="s">
        <v>3313</v>
      </c>
      <c r="J551" s="739" t="s">
        <v>713</v>
      </c>
      <c r="K551" s="739" t="s">
        <v>3314</v>
      </c>
      <c r="L551" s="742">
        <v>0</v>
      </c>
      <c r="M551" s="742">
        <v>0</v>
      </c>
      <c r="N551" s="739">
        <v>1</v>
      </c>
      <c r="O551" s="743">
        <v>0.5</v>
      </c>
      <c r="P551" s="742"/>
      <c r="Q551" s="744"/>
      <c r="R551" s="739"/>
      <c r="S551" s="744">
        <v>0</v>
      </c>
      <c r="T551" s="743"/>
      <c r="U551" s="738">
        <v>0</v>
      </c>
    </row>
    <row r="552" spans="1:21" ht="14.4" customHeight="1" x14ac:dyDescent="0.3">
      <c r="A552" s="737">
        <v>30</v>
      </c>
      <c r="B552" s="739" t="s">
        <v>505</v>
      </c>
      <c r="C552" s="739" t="s">
        <v>2640</v>
      </c>
      <c r="D552" s="740" t="s">
        <v>3439</v>
      </c>
      <c r="E552" s="741" t="s">
        <v>2647</v>
      </c>
      <c r="F552" s="739" t="s">
        <v>2635</v>
      </c>
      <c r="G552" s="739" t="s">
        <v>3067</v>
      </c>
      <c r="H552" s="739" t="s">
        <v>506</v>
      </c>
      <c r="I552" s="739" t="s">
        <v>864</v>
      </c>
      <c r="J552" s="739" t="s">
        <v>865</v>
      </c>
      <c r="K552" s="739" t="s">
        <v>3068</v>
      </c>
      <c r="L552" s="742">
        <v>107.27</v>
      </c>
      <c r="M552" s="742">
        <v>643.62</v>
      </c>
      <c r="N552" s="739">
        <v>6</v>
      </c>
      <c r="O552" s="743">
        <v>1.5</v>
      </c>
      <c r="P552" s="742"/>
      <c r="Q552" s="744">
        <v>0</v>
      </c>
      <c r="R552" s="739"/>
      <c r="S552" s="744">
        <v>0</v>
      </c>
      <c r="T552" s="743"/>
      <c r="U552" s="738">
        <v>0</v>
      </c>
    </row>
    <row r="553" spans="1:21" ht="14.4" customHeight="1" x14ac:dyDescent="0.3">
      <c r="A553" s="737">
        <v>30</v>
      </c>
      <c r="B553" s="739" t="s">
        <v>505</v>
      </c>
      <c r="C553" s="739" t="s">
        <v>2640</v>
      </c>
      <c r="D553" s="740" t="s">
        <v>3439</v>
      </c>
      <c r="E553" s="741" t="s">
        <v>2648</v>
      </c>
      <c r="F553" s="739" t="s">
        <v>2635</v>
      </c>
      <c r="G553" s="739" t="s">
        <v>3315</v>
      </c>
      <c r="H553" s="739" t="s">
        <v>506</v>
      </c>
      <c r="I553" s="739" t="s">
        <v>3316</v>
      </c>
      <c r="J553" s="739" t="s">
        <v>2302</v>
      </c>
      <c r="K553" s="739" t="s">
        <v>3317</v>
      </c>
      <c r="L553" s="742">
        <v>89.91</v>
      </c>
      <c r="M553" s="742">
        <v>89.91</v>
      </c>
      <c r="N553" s="739">
        <v>1</v>
      </c>
      <c r="O553" s="743">
        <v>1</v>
      </c>
      <c r="P553" s="742"/>
      <c r="Q553" s="744">
        <v>0</v>
      </c>
      <c r="R553" s="739"/>
      <c r="S553" s="744">
        <v>0</v>
      </c>
      <c r="T553" s="743"/>
      <c r="U553" s="738">
        <v>0</v>
      </c>
    </row>
    <row r="554" spans="1:21" ht="14.4" customHeight="1" x14ac:dyDescent="0.3">
      <c r="A554" s="737">
        <v>30</v>
      </c>
      <c r="B554" s="739" t="s">
        <v>505</v>
      </c>
      <c r="C554" s="739" t="s">
        <v>2640</v>
      </c>
      <c r="D554" s="740" t="s">
        <v>3439</v>
      </c>
      <c r="E554" s="741" t="s">
        <v>2648</v>
      </c>
      <c r="F554" s="739" t="s">
        <v>2635</v>
      </c>
      <c r="G554" s="739" t="s">
        <v>3315</v>
      </c>
      <c r="H554" s="739" t="s">
        <v>506</v>
      </c>
      <c r="I554" s="739" t="s">
        <v>2301</v>
      </c>
      <c r="J554" s="739" t="s">
        <v>2302</v>
      </c>
      <c r="K554" s="739" t="s">
        <v>3317</v>
      </c>
      <c r="L554" s="742">
        <v>89.91</v>
      </c>
      <c r="M554" s="742">
        <v>89.91</v>
      </c>
      <c r="N554" s="739">
        <v>1</v>
      </c>
      <c r="O554" s="743">
        <v>1</v>
      </c>
      <c r="P554" s="742">
        <v>89.91</v>
      </c>
      <c r="Q554" s="744">
        <v>1</v>
      </c>
      <c r="R554" s="739">
        <v>1</v>
      </c>
      <c r="S554" s="744">
        <v>1</v>
      </c>
      <c r="T554" s="743">
        <v>1</v>
      </c>
      <c r="U554" s="738">
        <v>1</v>
      </c>
    </row>
    <row r="555" spans="1:21" ht="14.4" customHeight="1" x14ac:dyDescent="0.3">
      <c r="A555" s="737">
        <v>30</v>
      </c>
      <c r="B555" s="739" t="s">
        <v>505</v>
      </c>
      <c r="C555" s="739" t="s">
        <v>2640</v>
      </c>
      <c r="D555" s="740" t="s">
        <v>3439</v>
      </c>
      <c r="E555" s="741" t="s">
        <v>2649</v>
      </c>
      <c r="F555" s="739" t="s">
        <v>2635</v>
      </c>
      <c r="G555" s="739" t="s">
        <v>3318</v>
      </c>
      <c r="H555" s="739" t="s">
        <v>506</v>
      </c>
      <c r="I555" s="739" t="s">
        <v>3319</v>
      </c>
      <c r="J555" s="739" t="s">
        <v>3320</v>
      </c>
      <c r="K555" s="739" t="s">
        <v>3321</v>
      </c>
      <c r="L555" s="742">
        <v>32.96</v>
      </c>
      <c r="M555" s="742">
        <v>98.88</v>
      </c>
      <c r="N555" s="739">
        <v>3</v>
      </c>
      <c r="O555" s="743">
        <v>2</v>
      </c>
      <c r="P555" s="742">
        <v>98.88</v>
      </c>
      <c r="Q555" s="744">
        <v>1</v>
      </c>
      <c r="R555" s="739">
        <v>3</v>
      </c>
      <c r="S555" s="744">
        <v>1</v>
      </c>
      <c r="T555" s="743">
        <v>2</v>
      </c>
      <c r="U555" s="738">
        <v>1</v>
      </c>
    </row>
    <row r="556" spans="1:21" ht="14.4" customHeight="1" x14ac:dyDescent="0.3">
      <c r="A556" s="737">
        <v>30</v>
      </c>
      <c r="B556" s="739" t="s">
        <v>505</v>
      </c>
      <c r="C556" s="739" t="s">
        <v>2640</v>
      </c>
      <c r="D556" s="740" t="s">
        <v>3439</v>
      </c>
      <c r="E556" s="741" t="s">
        <v>2650</v>
      </c>
      <c r="F556" s="739" t="s">
        <v>2635</v>
      </c>
      <c r="G556" s="739" t="s">
        <v>2662</v>
      </c>
      <c r="H556" s="739" t="s">
        <v>506</v>
      </c>
      <c r="I556" s="739" t="s">
        <v>662</v>
      </c>
      <c r="J556" s="739" t="s">
        <v>2945</v>
      </c>
      <c r="K556" s="739" t="s">
        <v>2803</v>
      </c>
      <c r="L556" s="742">
        <v>36.270000000000003</v>
      </c>
      <c r="M556" s="742">
        <v>145.08000000000001</v>
      </c>
      <c r="N556" s="739">
        <v>4</v>
      </c>
      <c r="O556" s="743">
        <v>1</v>
      </c>
      <c r="P556" s="742"/>
      <c r="Q556" s="744">
        <v>0</v>
      </c>
      <c r="R556" s="739"/>
      <c r="S556" s="744">
        <v>0</v>
      </c>
      <c r="T556" s="743"/>
      <c r="U556" s="738">
        <v>0</v>
      </c>
    </row>
    <row r="557" spans="1:21" ht="14.4" customHeight="1" x14ac:dyDescent="0.3">
      <c r="A557" s="737">
        <v>30</v>
      </c>
      <c r="B557" s="739" t="s">
        <v>505</v>
      </c>
      <c r="C557" s="739" t="s">
        <v>2640</v>
      </c>
      <c r="D557" s="740" t="s">
        <v>3439</v>
      </c>
      <c r="E557" s="741" t="s">
        <v>2650</v>
      </c>
      <c r="F557" s="739" t="s">
        <v>2635</v>
      </c>
      <c r="G557" s="739" t="s">
        <v>2664</v>
      </c>
      <c r="H557" s="739" t="s">
        <v>506</v>
      </c>
      <c r="I557" s="739" t="s">
        <v>3133</v>
      </c>
      <c r="J557" s="739" t="s">
        <v>1042</v>
      </c>
      <c r="K557" s="739" t="s">
        <v>1046</v>
      </c>
      <c r="L557" s="742">
        <v>0</v>
      </c>
      <c r="M557" s="742">
        <v>0</v>
      </c>
      <c r="N557" s="739">
        <v>3</v>
      </c>
      <c r="O557" s="743">
        <v>0.5</v>
      </c>
      <c r="P557" s="742"/>
      <c r="Q557" s="744"/>
      <c r="R557" s="739"/>
      <c r="S557" s="744">
        <v>0</v>
      </c>
      <c r="T557" s="743"/>
      <c r="U557" s="738">
        <v>0</v>
      </c>
    </row>
    <row r="558" spans="1:21" ht="14.4" customHeight="1" x14ac:dyDescent="0.3">
      <c r="A558" s="737">
        <v>30</v>
      </c>
      <c r="B558" s="739" t="s">
        <v>505</v>
      </c>
      <c r="C558" s="739" t="s">
        <v>2640</v>
      </c>
      <c r="D558" s="740" t="s">
        <v>3439</v>
      </c>
      <c r="E558" s="741" t="s">
        <v>2650</v>
      </c>
      <c r="F558" s="739" t="s">
        <v>2635</v>
      </c>
      <c r="G558" s="739" t="s">
        <v>2664</v>
      </c>
      <c r="H558" s="739" t="s">
        <v>506</v>
      </c>
      <c r="I558" s="739" t="s">
        <v>3322</v>
      </c>
      <c r="J558" s="739" t="s">
        <v>3323</v>
      </c>
      <c r="K558" s="739" t="s">
        <v>1046</v>
      </c>
      <c r="L558" s="742">
        <v>31.09</v>
      </c>
      <c r="M558" s="742">
        <v>93.27</v>
      </c>
      <c r="N558" s="739">
        <v>3</v>
      </c>
      <c r="O558" s="743">
        <v>0.5</v>
      </c>
      <c r="P558" s="742"/>
      <c r="Q558" s="744">
        <v>0</v>
      </c>
      <c r="R558" s="739"/>
      <c r="S558" s="744">
        <v>0</v>
      </c>
      <c r="T558" s="743"/>
      <c r="U558" s="738">
        <v>0</v>
      </c>
    </row>
    <row r="559" spans="1:21" ht="14.4" customHeight="1" x14ac:dyDescent="0.3">
      <c r="A559" s="737">
        <v>30</v>
      </c>
      <c r="B559" s="739" t="s">
        <v>505</v>
      </c>
      <c r="C559" s="739" t="s">
        <v>2640</v>
      </c>
      <c r="D559" s="740" t="s">
        <v>3439</v>
      </c>
      <c r="E559" s="741" t="s">
        <v>2650</v>
      </c>
      <c r="F559" s="739" t="s">
        <v>2635</v>
      </c>
      <c r="G559" s="739" t="s">
        <v>2670</v>
      </c>
      <c r="H559" s="739" t="s">
        <v>1720</v>
      </c>
      <c r="I559" s="739" t="s">
        <v>3324</v>
      </c>
      <c r="J559" s="739" t="s">
        <v>2527</v>
      </c>
      <c r="K559" s="739" t="s">
        <v>1600</v>
      </c>
      <c r="L559" s="742">
        <v>196.21</v>
      </c>
      <c r="M559" s="742">
        <v>196.21</v>
      </c>
      <c r="N559" s="739">
        <v>1</v>
      </c>
      <c r="O559" s="743">
        <v>0.5</v>
      </c>
      <c r="P559" s="742">
        <v>196.21</v>
      </c>
      <c r="Q559" s="744">
        <v>1</v>
      </c>
      <c r="R559" s="739">
        <v>1</v>
      </c>
      <c r="S559" s="744">
        <v>1</v>
      </c>
      <c r="T559" s="743">
        <v>0.5</v>
      </c>
      <c r="U559" s="738">
        <v>1</v>
      </c>
    </row>
    <row r="560" spans="1:21" ht="14.4" customHeight="1" x14ac:dyDescent="0.3">
      <c r="A560" s="737">
        <v>30</v>
      </c>
      <c r="B560" s="739" t="s">
        <v>505</v>
      </c>
      <c r="C560" s="739" t="s">
        <v>2640</v>
      </c>
      <c r="D560" s="740" t="s">
        <v>3439</v>
      </c>
      <c r="E560" s="741" t="s">
        <v>2650</v>
      </c>
      <c r="F560" s="739" t="s">
        <v>2635</v>
      </c>
      <c r="G560" s="739" t="s">
        <v>2670</v>
      </c>
      <c r="H560" s="739" t="s">
        <v>1720</v>
      </c>
      <c r="I560" s="739" t="s">
        <v>1852</v>
      </c>
      <c r="J560" s="739" t="s">
        <v>1857</v>
      </c>
      <c r="K560" s="739" t="s">
        <v>1886</v>
      </c>
      <c r="L560" s="742">
        <v>117.73</v>
      </c>
      <c r="M560" s="742">
        <v>353.19</v>
      </c>
      <c r="N560" s="739">
        <v>3</v>
      </c>
      <c r="O560" s="743">
        <v>0.5</v>
      </c>
      <c r="P560" s="742"/>
      <c r="Q560" s="744">
        <v>0</v>
      </c>
      <c r="R560" s="739"/>
      <c r="S560" s="744">
        <v>0</v>
      </c>
      <c r="T560" s="743"/>
      <c r="U560" s="738">
        <v>0</v>
      </c>
    </row>
    <row r="561" spans="1:21" ht="14.4" customHeight="1" x14ac:dyDescent="0.3">
      <c r="A561" s="737">
        <v>30</v>
      </c>
      <c r="B561" s="739" t="s">
        <v>505</v>
      </c>
      <c r="C561" s="739" t="s">
        <v>2640</v>
      </c>
      <c r="D561" s="740" t="s">
        <v>3439</v>
      </c>
      <c r="E561" s="741" t="s">
        <v>2650</v>
      </c>
      <c r="F561" s="739" t="s">
        <v>2635</v>
      </c>
      <c r="G561" s="739" t="s">
        <v>2670</v>
      </c>
      <c r="H561" s="739" t="s">
        <v>1720</v>
      </c>
      <c r="I561" s="739" t="s">
        <v>2950</v>
      </c>
      <c r="J561" s="739" t="s">
        <v>2951</v>
      </c>
      <c r="K561" s="739" t="s">
        <v>1886</v>
      </c>
      <c r="L561" s="742">
        <v>117.73</v>
      </c>
      <c r="M561" s="742">
        <v>353.19</v>
      </c>
      <c r="N561" s="739">
        <v>3</v>
      </c>
      <c r="O561" s="743">
        <v>1</v>
      </c>
      <c r="P561" s="742">
        <v>353.19</v>
      </c>
      <c r="Q561" s="744">
        <v>1</v>
      </c>
      <c r="R561" s="739">
        <v>3</v>
      </c>
      <c r="S561" s="744">
        <v>1</v>
      </c>
      <c r="T561" s="743">
        <v>1</v>
      </c>
      <c r="U561" s="738">
        <v>1</v>
      </c>
    </row>
    <row r="562" spans="1:21" ht="14.4" customHeight="1" x14ac:dyDescent="0.3">
      <c r="A562" s="737">
        <v>30</v>
      </c>
      <c r="B562" s="739" t="s">
        <v>505</v>
      </c>
      <c r="C562" s="739" t="s">
        <v>2640</v>
      </c>
      <c r="D562" s="740" t="s">
        <v>3439</v>
      </c>
      <c r="E562" s="741" t="s">
        <v>2650</v>
      </c>
      <c r="F562" s="739" t="s">
        <v>2635</v>
      </c>
      <c r="G562" s="739" t="s">
        <v>2671</v>
      </c>
      <c r="H562" s="739" t="s">
        <v>1720</v>
      </c>
      <c r="I562" s="739" t="s">
        <v>1193</v>
      </c>
      <c r="J562" s="739" t="s">
        <v>1949</v>
      </c>
      <c r="K562" s="739" t="s">
        <v>1950</v>
      </c>
      <c r="L562" s="742">
        <v>103.8</v>
      </c>
      <c r="M562" s="742">
        <v>311.39999999999998</v>
      </c>
      <c r="N562" s="739">
        <v>3</v>
      </c>
      <c r="O562" s="743">
        <v>0.5</v>
      </c>
      <c r="P562" s="742"/>
      <c r="Q562" s="744">
        <v>0</v>
      </c>
      <c r="R562" s="739"/>
      <c r="S562" s="744">
        <v>0</v>
      </c>
      <c r="T562" s="743"/>
      <c r="U562" s="738">
        <v>0</v>
      </c>
    </row>
    <row r="563" spans="1:21" ht="14.4" customHeight="1" x14ac:dyDescent="0.3">
      <c r="A563" s="737">
        <v>30</v>
      </c>
      <c r="B563" s="739" t="s">
        <v>505</v>
      </c>
      <c r="C563" s="739" t="s">
        <v>2640</v>
      </c>
      <c r="D563" s="740" t="s">
        <v>3439</v>
      </c>
      <c r="E563" s="741" t="s">
        <v>2650</v>
      </c>
      <c r="F563" s="739" t="s">
        <v>2635</v>
      </c>
      <c r="G563" s="739" t="s">
        <v>3325</v>
      </c>
      <c r="H563" s="739" t="s">
        <v>506</v>
      </c>
      <c r="I563" s="739" t="s">
        <v>3326</v>
      </c>
      <c r="J563" s="739" t="s">
        <v>3327</v>
      </c>
      <c r="K563" s="739" t="s">
        <v>3328</v>
      </c>
      <c r="L563" s="742">
        <v>0</v>
      </c>
      <c r="M563" s="742">
        <v>0</v>
      </c>
      <c r="N563" s="739">
        <v>3</v>
      </c>
      <c r="O563" s="743">
        <v>2</v>
      </c>
      <c r="P563" s="742">
        <v>0</v>
      </c>
      <c r="Q563" s="744"/>
      <c r="R563" s="739">
        <v>1</v>
      </c>
      <c r="S563" s="744">
        <v>0.33333333333333331</v>
      </c>
      <c r="T563" s="743">
        <v>1</v>
      </c>
      <c r="U563" s="738">
        <v>0.5</v>
      </c>
    </row>
    <row r="564" spans="1:21" ht="14.4" customHeight="1" x14ac:dyDescent="0.3">
      <c r="A564" s="737">
        <v>30</v>
      </c>
      <c r="B564" s="739" t="s">
        <v>505</v>
      </c>
      <c r="C564" s="739" t="s">
        <v>2640</v>
      </c>
      <c r="D564" s="740" t="s">
        <v>3439</v>
      </c>
      <c r="E564" s="741" t="s">
        <v>2650</v>
      </c>
      <c r="F564" s="739" t="s">
        <v>2635</v>
      </c>
      <c r="G564" s="739" t="s">
        <v>2674</v>
      </c>
      <c r="H564" s="739" t="s">
        <v>1720</v>
      </c>
      <c r="I564" s="739" t="s">
        <v>1775</v>
      </c>
      <c r="J564" s="739" t="s">
        <v>1776</v>
      </c>
      <c r="K564" s="739" t="s">
        <v>869</v>
      </c>
      <c r="L564" s="742">
        <v>70.23</v>
      </c>
      <c r="M564" s="742">
        <v>210.69</v>
      </c>
      <c r="N564" s="739">
        <v>3</v>
      </c>
      <c r="O564" s="743">
        <v>0.5</v>
      </c>
      <c r="P564" s="742"/>
      <c r="Q564" s="744">
        <v>0</v>
      </c>
      <c r="R564" s="739"/>
      <c r="S564" s="744">
        <v>0</v>
      </c>
      <c r="T564" s="743"/>
      <c r="U564" s="738">
        <v>0</v>
      </c>
    </row>
    <row r="565" spans="1:21" ht="14.4" customHeight="1" x14ac:dyDescent="0.3">
      <c r="A565" s="737">
        <v>30</v>
      </c>
      <c r="B565" s="739" t="s">
        <v>505</v>
      </c>
      <c r="C565" s="739" t="s">
        <v>2640</v>
      </c>
      <c r="D565" s="740" t="s">
        <v>3439</v>
      </c>
      <c r="E565" s="741" t="s">
        <v>2650</v>
      </c>
      <c r="F565" s="739" t="s">
        <v>2635</v>
      </c>
      <c r="G565" s="739" t="s">
        <v>3329</v>
      </c>
      <c r="H565" s="739" t="s">
        <v>506</v>
      </c>
      <c r="I565" s="739" t="s">
        <v>3330</v>
      </c>
      <c r="J565" s="739" t="s">
        <v>2208</v>
      </c>
      <c r="K565" s="739" t="s">
        <v>1705</v>
      </c>
      <c r="L565" s="742">
        <v>0</v>
      </c>
      <c r="M565" s="742">
        <v>0</v>
      </c>
      <c r="N565" s="739">
        <v>1</v>
      </c>
      <c r="O565" s="743">
        <v>1</v>
      </c>
      <c r="P565" s="742"/>
      <c r="Q565" s="744"/>
      <c r="R565" s="739"/>
      <c r="S565" s="744">
        <v>0</v>
      </c>
      <c r="T565" s="743"/>
      <c r="U565" s="738">
        <v>0</v>
      </c>
    </row>
    <row r="566" spans="1:21" ht="14.4" customHeight="1" x14ac:dyDescent="0.3">
      <c r="A566" s="737">
        <v>30</v>
      </c>
      <c r="B566" s="739" t="s">
        <v>505</v>
      </c>
      <c r="C566" s="739" t="s">
        <v>2640</v>
      </c>
      <c r="D566" s="740" t="s">
        <v>3439</v>
      </c>
      <c r="E566" s="741" t="s">
        <v>2650</v>
      </c>
      <c r="F566" s="739" t="s">
        <v>2635</v>
      </c>
      <c r="G566" s="739" t="s">
        <v>3331</v>
      </c>
      <c r="H566" s="739" t="s">
        <v>506</v>
      </c>
      <c r="I566" s="739" t="s">
        <v>3332</v>
      </c>
      <c r="J566" s="739" t="s">
        <v>1671</v>
      </c>
      <c r="K566" s="739" t="s">
        <v>1672</v>
      </c>
      <c r="L566" s="742">
        <v>35.11</v>
      </c>
      <c r="M566" s="742">
        <v>210.66</v>
      </c>
      <c r="N566" s="739">
        <v>6</v>
      </c>
      <c r="O566" s="743">
        <v>1.5</v>
      </c>
      <c r="P566" s="742"/>
      <c r="Q566" s="744">
        <v>0</v>
      </c>
      <c r="R566" s="739"/>
      <c r="S566" s="744">
        <v>0</v>
      </c>
      <c r="T566" s="743"/>
      <c r="U566" s="738">
        <v>0</v>
      </c>
    </row>
    <row r="567" spans="1:21" ht="14.4" customHeight="1" x14ac:dyDescent="0.3">
      <c r="A567" s="737">
        <v>30</v>
      </c>
      <c r="B567" s="739" t="s">
        <v>505</v>
      </c>
      <c r="C567" s="739" t="s">
        <v>2640</v>
      </c>
      <c r="D567" s="740" t="s">
        <v>3439</v>
      </c>
      <c r="E567" s="741" t="s">
        <v>2650</v>
      </c>
      <c r="F567" s="739" t="s">
        <v>2635</v>
      </c>
      <c r="G567" s="739" t="s">
        <v>2849</v>
      </c>
      <c r="H567" s="739" t="s">
        <v>1720</v>
      </c>
      <c r="I567" s="739" t="s">
        <v>2006</v>
      </c>
      <c r="J567" s="739" t="s">
        <v>2007</v>
      </c>
      <c r="K567" s="739" t="s">
        <v>1886</v>
      </c>
      <c r="L567" s="742">
        <v>132</v>
      </c>
      <c r="M567" s="742">
        <v>396</v>
      </c>
      <c r="N567" s="739">
        <v>3</v>
      </c>
      <c r="O567" s="743">
        <v>0.5</v>
      </c>
      <c r="P567" s="742"/>
      <c r="Q567" s="744">
        <v>0</v>
      </c>
      <c r="R567" s="739"/>
      <c r="S567" s="744">
        <v>0</v>
      </c>
      <c r="T567" s="743"/>
      <c r="U567" s="738">
        <v>0</v>
      </c>
    </row>
    <row r="568" spans="1:21" ht="14.4" customHeight="1" x14ac:dyDescent="0.3">
      <c r="A568" s="737">
        <v>30</v>
      </c>
      <c r="B568" s="739" t="s">
        <v>505</v>
      </c>
      <c r="C568" s="739" t="s">
        <v>2640</v>
      </c>
      <c r="D568" s="740" t="s">
        <v>3439</v>
      </c>
      <c r="E568" s="741" t="s">
        <v>2650</v>
      </c>
      <c r="F568" s="739" t="s">
        <v>2635</v>
      </c>
      <c r="G568" s="739" t="s">
        <v>3167</v>
      </c>
      <c r="H568" s="739" t="s">
        <v>506</v>
      </c>
      <c r="I568" s="739" t="s">
        <v>3333</v>
      </c>
      <c r="J568" s="739" t="s">
        <v>3334</v>
      </c>
      <c r="K568" s="739" t="s">
        <v>3335</v>
      </c>
      <c r="L568" s="742">
        <v>73.069999999999993</v>
      </c>
      <c r="M568" s="742">
        <v>292.27999999999997</v>
      </c>
      <c r="N568" s="739">
        <v>4</v>
      </c>
      <c r="O568" s="743">
        <v>1.5</v>
      </c>
      <c r="P568" s="742">
        <v>146.13999999999999</v>
      </c>
      <c r="Q568" s="744">
        <v>0.5</v>
      </c>
      <c r="R568" s="739">
        <v>2</v>
      </c>
      <c r="S568" s="744">
        <v>0.5</v>
      </c>
      <c r="T568" s="743">
        <v>0.5</v>
      </c>
      <c r="U568" s="738">
        <v>0.33333333333333331</v>
      </c>
    </row>
    <row r="569" spans="1:21" ht="14.4" customHeight="1" x14ac:dyDescent="0.3">
      <c r="A569" s="737">
        <v>30</v>
      </c>
      <c r="B569" s="739" t="s">
        <v>505</v>
      </c>
      <c r="C569" s="739" t="s">
        <v>2640</v>
      </c>
      <c r="D569" s="740" t="s">
        <v>3439</v>
      </c>
      <c r="E569" s="741" t="s">
        <v>2650</v>
      </c>
      <c r="F569" s="739" t="s">
        <v>2635</v>
      </c>
      <c r="G569" s="739" t="s">
        <v>3336</v>
      </c>
      <c r="H569" s="739" t="s">
        <v>506</v>
      </c>
      <c r="I569" s="739" t="s">
        <v>1342</v>
      </c>
      <c r="J569" s="739" t="s">
        <v>1343</v>
      </c>
      <c r="K569" s="739" t="s">
        <v>869</v>
      </c>
      <c r="L569" s="742">
        <v>0</v>
      </c>
      <c r="M569" s="742">
        <v>0</v>
      </c>
      <c r="N569" s="739">
        <v>6</v>
      </c>
      <c r="O569" s="743">
        <v>2</v>
      </c>
      <c r="P569" s="742">
        <v>0</v>
      </c>
      <c r="Q569" s="744"/>
      <c r="R569" s="739">
        <v>6</v>
      </c>
      <c r="S569" s="744">
        <v>1</v>
      </c>
      <c r="T569" s="743">
        <v>2</v>
      </c>
      <c r="U569" s="738">
        <v>1</v>
      </c>
    </row>
    <row r="570" spans="1:21" ht="14.4" customHeight="1" x14ac:dyDescent="0.3">
      <c r="A570" s="737">
        <v>30</v>
      </c>
      <c r="B570" s="739" t="s">
        <v>505</v>
      </c>
      <c r="C570" s="739" t="s">
        <v>2640</v>
      </c>
      <c r="D570" s="740" t="s">
        <v>3439</v>
      </c>
      <c r="E570" s="741" t="s">
        <v>2650</v>
      </c>
      <c r="F570" s="739" t="s">
        <v>2635</v>
      </c>
      <c r="G570" s="739" t="s">
        <v>3188</v>
      </c>
      <c r="H570" s="739" t="s">
        <v>1720</v>
      </c>
      <c r="I570" s="739" t="s">
        <v>1798</v>
      </c>
      <c r="J570" s="739" t="s">
        <v>1799</v>
      </c>
      <c r="K570" s="739" t="s">
        <v>1800</v>
      </c>
      <c r="L570" s="742">
        <v>185.34</v>
      </c>
      <c r="M570" s="742">
        <v>556.02</v>
      </c>
      <c r="N570" s="739">
        <v>3</v>
      </c>
      <c r="O570" s="743">
        <v>0.5</v>
      </c>
      <c r="P570" s="742"/>
      <c r="Q570" s="744">
        <v>0</v>
      </c>
      <c r="R570" s="739"/>
      <c r="S570" s="744">
        <v>0</v>
      </c>
      <c r="T570" s="743"/>
      <c r="U570" s="738">
        <v>0</v>
      </c>
    </row>
    <row r="571" spans="1:21" ht="14.4" customHeight="1" x14ac:dyDescent="0.3">
      <c r="A571" s="737">
        <v>30</v>
      </c>
      <c r="B571" s="739" t="s">
        <v>505</v>
      </c>
      <c r="C571" s="739" t="s">
        <v>2640</v>
      </c>
      <c r="D571" s="740" t="s">
        <v>3439</v>
      </c>
      <c r="E571" s="741" t="s">
        <v>2650</v>
      </c>
      <c r="F571" s="739" t="s">
        <v>2635</v>
      </c>
      <c r="G571" s="739" t="s">
        <v>3337</v>
      </c>
      <c r="H571" s="739" t="s">
        <v>506</v>
      </c>
      <c r="I571" s="739" t="s">
        <v>3338</v>
      </c>
      <c r="J571" s="739" t="s">
        <v>725</v>
      </c>
      <c r="K571" s="739" t="s">
        <v>3339</v>
      </c>
      <c r="L571" s="742">
        <v>0</v>
      </c>
      <c r="M571" s="742">
        <v>0</v>
      </c>
      <c r="N571" s="739">
        <v>6</v>
      </c>
      <c r="O571" s="743">
        <v>1.5</v>
      </c>
      <c r="P571" s="742"/>
      <c r="Q571" s="744"/>
      <c r="R571" s="739"/>
      <c r="S571" s="744">
        <v>0</v>
      </c>
      <c r="T571" s="743"/>
      <c r="U571" s="738">
        <v>0</v>
      </c>
    </row>
    <row r="572" spans="1:21" ht="14.4" customHeight="1" x14ac:dyDescent="0.3">
      <c r="A572" s="737">
        <v>30</v>
      </c>
      <c r="B572" s="739" t="s">
        <v>505</v>
      </c>
      <c r="C572" s="739" t="s">
        <v>2640</v>
      </c>
      <c r="D572" s="740" t="s">
        <v>3439</v>
      </c>
      <c r="E572" s="741" t="s">
        <v>2650</v>
      </c>
      <c r="F572" s="739" t="s">
        <v>2635</v>
      </c>
      <c r="G572" s="739" t="s">
        <v>3067</v>
      </c>
      <c r="H572" s="739" t="s">
        <v>506</v>
      </c>
      <c r="I572" s="739" t="s">
        <v>864</v>
      </c>
      <c r="J572" s="739" t="s">
        <v>865</v>
      </c>
      <c r="K572" s="739" t="s">
        <v>3068</v>
      </c>
      <c r="L572" s="742">
        <v>107.27</v>
      </c>
      <c r="M572" s="742">
        <v>1287.24</v>
      </c>
      <c r="N572" s="739">
        <v>12</v>
      </c>
      <c r="O572" s="743">
        <v>2</v>
      </c>
      <c r="P572" s="742"/>
      <c r="Q572" s="744">
        <v>0</v>
      </c>
      <c r="R572" s="739"/>
      <c r="S572" s="744">
        <v>0</v>
      </c>
      <c r="T572" s="743"/>
      <c r="U572" s="738">
        <v>0</v>
      </c>
    </row>
    <row r="573" spans="1:21" ht="14.4" customHeight="1" x14ac:dyDescent="0.3">
      <c r="A573" s="737">
        <v>30</v>
      </c>
      <c r="B573" s="739" t="s">
        <v>505</v>
      </c>
      <c r="C573" s="739" t="s">
        <v>2640</v>
      </c>
      <c r="D573" s="740" t="s">
        <v>3439</v>
      </c>
      <c r="E573" s="741" t="s">
        <v>2650</v>
      </c>
      <c r="F573" s="739" t="s">
        <v>2635</v>
      </c>
      <c r="G573" s="739" t="s">
        <v>2861</v>
      </c>
      <c r="H573" s="739" t="s">
        <v>506</v>
      </c>
      <c r="I573" s="739" t="s">
        <v>3340</v>
      </c>
      <c r="J573" s="739" t="s">
        <v>3341</v>
      </c>
      <c r="K573" s="739" t="s">
        <v>1223</v>
      </c>
      <c r="L573" s="742">
        <v>50.64</v>
      </c>
      <c r="M573" s="742">
        <v>151.92000000000002</v>
      </c>
      <c r="N573" s="739">
        <v>3</v>
      </c>
      <c r="O573" s="743">
        <v>0.5</v>
      </c>
      <c r="P573" s="742"/>
      <c r="Q573" s="744">
        <v>0</v>
      </c>
      <c r="R573" s="739"/>
      <c r="S573" s="744">
        <v>0</v>
      </c>
      <c r="T573" s="743"/>
      <c r="U573" s="738">
        <v>0</v>
      </c>
    </row>
    <row r="574" spans="1:21" ht="14.4" customHeight="1" x14ac:dyDescent="0.3">
      <c r="A574" s="737">
        <v>30</v>
      </c>
      <c r="B574" s="739" t="s">
        <v>505</v>
      </c>
      <c r="C574" s="739" t="s">
        <v>2640</v>
      </c>
      <c r="D574" s="740" t="s">
        <v>3439</v>
      </c>
      <c r="E574" s="741" t="s">
        <v>2650</v>
      </c>
      <c r="F574" s="739" t="s">
        <v>2635</v>
      </c>
      <c r="G574" s="739" t="s">
        <v>2706</v>
      </c>
      <c r="H574" s="739" t="s">
        <v>506</v>
      </c>
      <c r="I574" s="739" t="s">
        <v>1372</v>
      </c>
      <c r="J574" s="739" t="s">
        <v>1373</v>
      </c>
      <c r="K574" s="739" t="s">
        <v>2591</v>
      </c>
      <c r="L574" s="742">
        <v>34.6</v>
      </c>
      <c r="M574" s="742">
        <v>173</v>
      </c>
      <c r="N574" s="739">
        <v>5</v>
      </c>
      <c r="O574" s="743">
        <v>3</v>
      </c>
      <c r="P574" s="742"/>
      <c r="Q574" s="744">
        <v>0</v>
      </c>
      <c r="R574" s="739"/>
      <c r="S574" s="744">
        <v>0</v>
      </c>
      <c r="T574" s="743"/>
      <c r="U574" s="738">
        <v>0</v>
      </c>
    </row>
    <row r="575" spans="1:21" ht="14.4" customHeight="1" x14ac:dyDescent="0.3">
      <c r="A575" s="737">
        <v>30</v>
      </c>
      <c r="B575" s="739" t="s">
        <v>505</v>
      </c>
      <c r="C575" s="739" t="s">
        <v>2640</v>
      </c>
      <c r="D575" s="740" t="s">
        <v>3439</v>
      </c>
      <c r="E575" s="741" t="s">
        <v>2650</v>
      </c>
      <c r="F575" s="739" t="s">
        <v>2635</v>
      </c>
      <c r="G575" s="739" t="s">
        <v>3315</v>
      </c>
      <c r="H575" s="739" t="s">
        <v>506</v>
      </c>
      <c r="I575" s="739" t="s">
        <v>3316</v>
      </c>
      <c r="J575" s="739" t="s">
        <v>2302</v>
      </c>
      <c r="K575" s="739" t="s">
        <v>3317</v>
      </c>
      <c r="L575" s="742">
        <v>89.91</v>
      </c>
      <c r="M575" s="742">
        <v>89.91</v>
      </c>
      <c r="N575" s="739">
        <v>1</v>
      </c>
      <c r="O575" s="743">
        <v>1</v>
      </c>
      <c r="P575" s="742">
        <v>89.91</v>
      </c>
      <c r="Q575" s="744">
        <v>1</v>
      </c>
      <c r="R575" s="739">
        <v>1</v>
      </c>
      <c r="S575" s="744">
        <v>1</v>
      </c>
      <c r="T575" s="743">
        <v>1</v>
      </c>
      <c r="U575" s="738">
        <v>1</v>
      </c>
    </row>
    <row r="576" spans="1:21" ht="14.4" customHeight="1" x14ac:dyDescent="0.3">
      <c r="A576" s="737">
        <v>30</v>
      </c>
      <c r="B576" s="739" t="s">
        <v>505</v>
      </c>
      <c r="C576" s="739" t="s">
        <v>2640</v>
      </c>
      <c r="D576" s="740" t="s">
        <v>3439</v>
      </c>
      <c r="E576" s="741" t="s">
        <v>2650</v>
      </c>
      <c r="F576" s="739" t="s">
        <v>2635</v>
      </c>
      <c r="G576" s="739" t="s">
        <v>3342</v>
      </c>
      <c r="H576" s="739" t="s">
        <v>506</v>
      </c>
      <c r="I576" s="739" t="s">
        <v>3343</v>
      </c>
      <c r="J576" s="739" t="s">
        <v>1704</v>
      </c>
      <c r="K576" s="739" t="s">
        <v>1705</v>
      </c>
      <c r="L576" s="742">
        <v>98.75</v>
      </c>
      <c r="M576" s="742">
        <v>296.25</v>
      </c>
      <c r="N576" s="739">
        <v>3</v>
      </c>
      <c r="O576" s="743">
        <v>1</v>
      </c>
      <c r="P576" s="742"/>
      <c r="Q576" s="744">
        <v>0</v>
      </c>
      <c r="R576" s="739"/>
      <c r="S576" s="744">
        <v>0</v>
      </c>
      <c r="T576" s="743"/>
      <c r="U576" s="738">
        <v>0</v>
      </c>
    </row>
    <row r="577" spans="1:21" ht="14.4" customHeight="1" x14ac:dyDescent="0.3">
      <c r="A577" s="737">
        <v>30</v>
      </c>
      <c r="B577" s="739" t="s">
        <v>505</v>
      </c>
      <c r="C577" s="739" t="s">
        <v>2640</v>
      </c>
      <c r="D577" s="740" t="s">
        <v>3439</v>
      </c>
      <c r="E577" s="741" t="s">
        <v>2650</v>
      </c>
      <c r="F577" s="739" t="s">
        <v>2635</v>
      </c>
      <c r="G577" s="739" t="s">
        <v>3344</v>
      </c>
      <c r="H577" s="739" t="s">
        <v>506</v>
      </c>
      <c r="I577" s="739" t="s">
        <v>3345</v>
      </c>
      <c r="J577" s="739" t="s">
        <v>3346</v>
      </c>
      <c r="K577" s="739" t="s">
        <v>539</v>
      </c>
      <c r="L577" s="742">
        <v>0</v>
      </c>
      <c r="M577" s="742">
        <v>0</v>
      </c>
      <c r="N577" s="739">
        <v>1</v>
      </c>
      <c r="O577" s="743">
        <v>1</v>
      </c>
      <c r="P577" s="742"/>
      <c r="Q577" s="744"/>
      <c r="R577" s="739"/>
      <c r="S577" s="744">
        <v>0</v>
      </c>
      <c r="T577" s="743"/>
      <c r="U577" s="738">
        <v>0</v>
      </c>
    </row>
    <row r="578" spans="1:21" ht="14.4" customHeight="1" x14ac:dyDescent="0.3">
      <c r="A578" s="737">
        <v>30</v>
      </c>
      <c r="B578" s="739" t="s">
        <v>505</v>
      </c>
      <c r="C578" s="739" t="s">
        <v>2640</v>
      </c>
      <c r="D578" s="740" t="s">
        <v>3439</v>
      </c>
      <c r="E578" s="741" t="s">
        <v>2650</v>
      </c>
      <c r="F578" s="739" t="s">
        <v>2635</v>
      </c>
      <c r="G578" s="739" t="s">
        <v>2659</v>
      </c>
      <c r="H578" s="739" t="s">
        <v>1720</v>
      </c>
      <c r="I578" s="739" t="s">
        <v>2045</v>
      </c>
      <c r="J578" s="739" t="s">
        <v>2046</v>
      </c>
      <c r="K578" s="739" t="s">
        <v>2047</v>
      </c>
      <c r="L578" s="742">
        <v>93.43</v>
      </c>
      <c r="M578" s="742">
        <v>280.29000000000002</v>
      </c>
      <c r="N578" s="739">
        <v>3</v>
      </c>
      <c r="O578" s="743">
        <v>0.5</v>
      </c>
      <c r="P578" s="742"/>
      <c r="Q578" s="744">
        <v>0</v>
      </c>
      <c r="R578" s="739"/>
      <c r="S578" s="744">
        <v>0</v>
      </c>
      <c r="T578" s="743"/>
      <c r="U578" s="738">
        <v>0</v>
      </c>
    </row>
    <row r="579" spans="1:21" ht="14.4" customHeight="1" x14ac:dyDescent="0.3">
      <c r="A579" s="737">
        <v>30</v>
      </c>
      <c r="B579" s="739" t="s">
        <v>505</v>
      </c>
      <c r="C579" s="739" t="s">
        <v>2640</v>
      </c>
      <c r="D579" s="740" t="s">
        <v>3439</v>
      </c>
      <c r="E579" s="741" t="s">
        <v>2650</v>
      </c>
      <c r="F579" s="739" t="s">
        <v>2635</v>
      </c>
      <c r="G579" s="739" t="s">
        <v>3217</v>
      </c>
      <c r="H579" s="739" t="s">
        <v>506</v>
      </c>
      <c r="I579" s="739" t="s">
        <v>3347</v>
      </c>
      <c r="J579" s="739" t="s">
        <v>3348</v>
      </c>
      <c r="K579" s="739" t="s">
        <v>3349</v>
      </c>
      <c r="L579" s="742">
        <v>0</v>
      </c>
      <c r="M579" s="742">
        <v>0</v>
      </c>
      <c r="N579" s="739">
        <v>2</v>
      </c>
      <c r="O579" s="743">
        <v>1</v>
      </c>
      <c r="P579" s="742">
        <v>0</v>
      </c>
      <c r="Q579" s="744"/>
      <c r="R579" s="739">
        <v>2</v>
      </c>
      <c r="S579" s="744">
        <v>1</v>
      </c>
      <c r="T579" s="743">
        <v>1</v>
      </c>
      <c r="U579" s="738">
        <v>1</v>
      </c>
    </row>
    <row r="580" spans="1:21" ht="14.4" customHeight="1" x14ac:dyDescent="0.3">
      <c r="A580" s="737">
        <v>30</v>
      </c>
      <c r="B580" s="739" t="s">
        <v>505</v>
      </c>
      <c r="C580" s="739" t="s">
        <v>2640</v>
      </c>
      <c r="D580" s="740" t="s">
        <v>3439</v>
      </c>
      <c r="E580" s="741" t="s">
        <v>2650</v>
      </c>
      <c r="F580" s="739" t="s">
        <v>2635</v>
      </c>
      <c r="G580" s="739" t="s">
        <v>3350</v>
      </c>
      <c r="H580" s="739" t="s">
        <v>506</v>
      </c>
      <c r="I580" s="739" t="s">
        <v>3351</v>
      </c>
      <c r="J580" s="739" t="s">
        <v>2830</v>
      </c>
      <c r="K580" s="739"/>
      <c r="L580" s="742">
        <v>0</v>
      </c>
      <c r="M580" s="742">
        <v>0</v>
      </c>
      <c r="N580" s="739">
        <v>3</v>
      </c>
      <c r="O580" s="743">
        <v>0.5</v>
      </c>
      <c r="P580" s="742"/>
      <c r="Q580" s="744"/>
      <c r="R580" s="739"/>
      <c r="S580" s="744">
        <v>0</v>
      </c>
      <c r="T580" s="743"/>
      <c r="U580" s="738">
        <v>0</v>
      </c>
    </row>
    <row r="581" spans="1:21" ht="14.4" customHeight="1" x14ac:dyDescent="0.3">
      <c r="A581" s="737">
        <v>30</v>
      </c>
      <c r="B581" s="739" t="s">
        <v>505</v>
      </c>
      <c r="C581" s="739" t="s">
        <v>2640</v>
      </c>
      <c r="D581" s="740" t="s">
        <v>3439</v>
      </c>
      <c r="E581" s="741" t="s">
        <v>2650</v>
      </c>
      <c r="F581" s="739" t="s">
        <v>2635</v>
      </c>
      <c r="G581" s="739" t="s">
        <v>3350</v>
      </c>
      <c r="H581" s="739" t="s">
        <v>506</v>
      </c>
      <c r="I581" s="739" t="s">
        <v>3352</v>
      </c>
      <c r="J581" s="739" t="s">
        <v>2830</v>
      </c>
      <c r="K581" s="739"/>
      <c r="L581" s="742">
        <v>0</v>
      </c>
      <c r="M581" s="742">
        <v>0</v>
      </c>
      <c r="N581" s="739">
        <v>3</v>
      </c>
      <c r="O581" s="743">
        <v>0.5</v>
      </c>
      <c r="P581" s="742"/>
      <c r="Q581" s="744"/>
      <c r="R581" s="739"/>
      <c r="S581" s="744">
        <v>0</v>
      </c>
      <c r="T581" s="743"/>
      <c r="U581" s="738">
        <v>0</v>
      </c>
    </row>
    <row r="582" spans="1:21" ht="14.4" customHeight="1" x14ac:dyDescent="0.3">
      <c r="A582" s="737">
        <v>30</v>
      </c>
      <c r="B582" s="739" t="s">
        <v>505</v>
      </c>
      <c r="C582" s="739" t="s">
        <v>2640</v>
      </c>
      <c r="D582" s="740" t="s">
        <v>3439</v>
      </c>
      <c r="E582" s="741" t="s">
        <v>2650</v>
      </c>
      <c r="F582" s="739" t="s">
        <v>2635</v>
      </c>
      <c r="G582" s="739" t="s">
        <v>2725</v>
      </c>
      <c r="H582" s="739" t="s">
        <v>506</v>
      </c>
      <c r="I582" s="739" t="s">
        <v>2726</v>
      </c>
      <c r="J582" s="739" t="s">
        <v>2727</v>
      </c>
      <c r="K582" s="739" t="s">
        <v>562</v>
      </c>
      <c r="L582" s="742">
        <v>0</v>
      </c>
      <c r="M582" s="742">
        <v>0</v>
      </c>
      <c r="N582" s="739">
        <v>6</v>
      </c>
      <c r="O582" s="743">
        <v>1.5</v>
      </c>
      <c r="P582" s="742"/>
      <c r="Q582" s="744"/>
      <c r="R582" s="739"/>
      <c r="S582" s="744">
        <v>0</v>
      </c>
      <c r="T582" s="743"/>
      <c r="U582" s="738">
        <v>0</v>
      </c>
    </row>
    <row r="583" spans="1:21" ht="14.4" customHeight="1" x14ac:dyDescent="0.3">
      <c r="A583" s="737">
        <v>30</v>
      </c>
      <c r="B583" s="739" t="s">
        <v>505</v>
      </c>
      <c r="C583" s="739" t="s">
        <v>2640</v>
      </c>
      <c r="D583" s="740" t="s">
        <v>3439</v>
      </c>
      <c r="E583" s="741" t="s">
        <v>2650</v>
      </c>
      <c r="F583" s="739" t="s">
        <v>2635</v>
      </c>
      <c r="G583" s="739" t="s">
        <v>2725</v>
      </c>
      <c r="H583" s="739" t="s">
        <v>506</v>
      </c>
      <c r="I583" s="739" t="s">
        <v>2875</v>
      </c>
      <c r="J583" s="739" t="s">
        <v>1031</v>
      </c>
      <c r="K583" s="739" t="s">
        <v>2864</v>
      </c>
      <c r="L583" s="742">
        <v>26.37</v>
      </c>
      <c r="M583" s="742">
        <v>52.74</v>
      </c>
      <c r="N583" s="739">
        <v>2</v>
      </c>
      <c r="O583" s="743">
        <v>0.5</v>
      </c>
      <c r="P583" s="742"/>
      <c r="Q583" s="744">
        <v>0</v>
      </c>
      <c r="R583" s="739"/>
      <c r="S583" s="744">
        <v>0</v>
      </c>
      <c r="T583" s="743"/>
      <c r="U583" s="738">
        <v>0</v>
      </c>
    </row>
    <row r="584" spans="1:21" ht="14.4" customHeight="1" x14ac:dyDescent="0.3">
      <c r="A584" s="737">
        <v>30</v>
      </c>
      <c r="B584" s="739" t="s">
        <v>505</v>
      </c>
      <c r="C584" s="739" t="s">
        <v>2640</v>
      </c>
      <c r="D584" s="740" t="s">
        <v>3439</v>
      </c>
      <c r="E584" s="741" t="s">
        <v>2650</v>
      </c>
      <c r="F584" s="739" t="s">
        <v>2635</v>
      </c>
      <c r="G584" s="739" t="s">
        <v>2725</v>
      </c>
      <c r="H584" s="739" t="s">
        <v>506</v>
      </c>
      <c r="I584" s="739" t="s">
        <v>1128</v>
      </c>
      <c r="J584" s="739" t="s">
        <v>857</v>
      </c>
      <c r="K584" s="739" t="s">
        <v>1129</v>
      </c>
      <c r="L584" s="742">
        <v>0</v>
      </c>
      <c r="M584" s="742">
        <v>0</v>
      </c>
      <c r="N584" s="739">
        <v>3</v>
      </c>
      <c r="O584" s="743">
        <v>1</v>
      </c>
      <c r="P584" s="742"/>
      <c r="Q584" s="744"/>
      <c r="R584" s="739"/>
      <c r="S584" s="744">
        <v>0</v>
      </c>
      <c r="T584" s="743"/>
      <c r="U584" s="738">
        <v>0</v>
      </c>
    </row>
    <row r="585" spans="1:21" ht="14.4" customHeight="1" x14ac:dyDescent="0.3">
      <c r="A585" s="737">
        <v>30</v>
      </c>
      <c r="B585" s="739" t="s">
        <v>505</v>
      </c>
      <c r="C585" s="739" t="s">
        <v>2640</v>
      </c>
      <c r="D585" s="740" t="s">
        <v>3439</v>
      </c>
      <c r="E585" s="741" t="s">
        <v>2650</v>
      </c>
      <c r="F585" s="739" t="s">
        <v>2635</v>
      </c>
      <c r="G585" s="739" t="s">
        <v>2730</v>
      </c>
      <c r="H585" s="739" t="s">
        <v>506</v>
      </c>
      <c r="I585" s="739" t="s">
        <v>871</v>
      </c>
      <c r="J585" s="739" t="s">
        <v>2731</v>
      </c>
      <c r="K585" s="739" t="s">
        <v>2732</v>
      </c>
      <c r="L585" s="742">
        <v>88.76</v>
      </c>
      <c r="M585" s="742">
        <v>177.52</v>
      </c>
      <c r="N585" s="739">
        <v>2</v>
      </c>
      <c r="O585" s="743">
        <v>1</v>
      </c>
      <c r="P585" s="742"/>
      <c r="Q585" s="744">
        <v>0</v>
      </c>
      <c r="R585" s="739"/>
      <c r="S585" s="744">
        <v>0</v>
      </c>
      <c r="T585" s="743"/>
      <c r="U585" s="738">
        <v>0</v>
      </c>
    </row>
    <row r="586" spans="1:21" ht="14.4" customHeight="1" x14ac:dyDescent="0.3">
      <c r="A586" s="737">
        <v>30</v>
      </c>
      <c r="B586" s="739" t="s">
        <v>505</v>
      </c>
      <c r="C586" s="739" t="s">
        <v>2640</v>
      </c>
      <c r="D586" s="740" t="s">
        <v>3439</v>
      </c>
      <c r="E586" s="741" t="s">
        <v>2650</v>
      </c>
      <c r="F586" s="739" t="s">
        <v>2635</v>
      </c>
      <c r="G586" s="739" t="s">
        <v>2735</v>
      </c>
      <c r="H586" s="739" t="s">
        <v>506</v>
      </c>
      <c r="I586" s="739" t="s">
        <v>867</v>
      </c>
      <c r="J586" s="739" t="s">
        <v>868</v>
      </c>
      <c r="K586" s="739" t="s">
        <v>869</v>
      </c>
      <c r="L586" s="742">
        <v>31.09</v>
      </c>
      <c r="M586" s="742">
        <v>93.27</v>
      </c>
      <c r="N586" s="739">
        <v>3</v>
      </c>
      <c r="O586" s="743">
        <v>1</v>
      </c>
      <c r="P586" s="742"/>
      <c r="Q586" s="744">
        <v>0</v>
      </c>
      <c r="R586" s="739"/>
      <c r="S586" s="744">
        <v>0</v>
      </c>
      <c r="T586" s="743"/>
      <c r="U586" s="738">
        <v>0</v>
      </c>
    </row>
    <row r="587" spans="1:21" ht="14.4" customHeight="1" x14ac:dyDescent="0.3">
      <c r="A587" s="737">
        <v>30</v>
      </c>
      <c r="B587" s="739" t="s">
        <v>505</v>
      </c>
      <c r="C587" s="739" t="s">
        <v>2640</v>
      </c>
      <c r="D587" s="740" t="s">
        <v>3439</v>
      </c>
      <c r="E587" s="741" t="s">
        <v>2650</v>
      </c>
      <c r="F587" s="739" t="s">
        <v>2635</v>
      </c>
      <c r="G587" s="739" t="s">
        <v>3353</v>
      </c>
      <c r="H587" s="739" t="s">
        <v>1720</v>
      </c>
      <c r="I587" s="739" t="s">
        <v>3354</v>
      </c>
      <c r="J587" s="739" t="s">
        <v>1879</v>
      </c>
      <c r="K587" s="739" t="s">
        <v>1873</v>
      </c>
      <c r="L587" s="742">
        <v>207.45</v>
      </c>
      <c r="M587" s="742">
        <v>207.45</v>
      </c>
      <c r="N587" s="739">
        <v>1</v>
      </c>
      <c r="O587" s="743">
        <v>1</v>
      </c>
      <c r="P587" s="742">
        <v>207.45</v>
      </c>
      <c r="Q587" s="744">
        <v>1</v>
      </c>
      <c r="R587" s="739">
        <v>1</v>
      </c>
      <c r="S587" s="744">
        <v>1</v>
      </c>
      <c r="T587" s="743">
        <v>1</v>
      </c>
      <c r="U587" s="738">
        <v>1</v>
      </c>
    </row>
    <row r="588" spans="1:21" ht="14.4" customHeight="1" x14ac:dyDescent="0.3">
      <c r="A588" s="737">
        <v>30</v>
      </c>
      <c r="B588" s="739" t="s">
        <v>505</v>
      </c>
      <c r="C588" s="739" t="s">
        <v>2640</v>
      </c>
      <c r="D588" s="740" t="s">
        <v>3439</v>
      </c>
      <c r="E588" s="741" t="s">
        <v>2650</v>
      </c>
      <c r="F588" s="739" t="s">
        <v>2635</v>
      </c>
      <c r="G588" s="739" t="s">
        <v>3355</v>
      </c>
      <c r="H588" s="739" t="s">
        <v>506</v>
      </c>
      <c r="I588" s="739" t="s">
        <v>3356</v>
      </c>
      <c r="J588" s="739" t="s">
        <v>3357</v>
      </c>
      <c r="K588" s="739" t="s">
        <v>2838</v>
      </c>
      <c r="L588" s="742">
        <v>38.56</v>
      </c>
      <c r="M588" s="742">
        <v>77.12</v>
      </c>
      <c r="N588" s="739">
        <v>2</v>
      </c>
      <c r="O588" s="743">
        <v>0.5</v>
      </c>
      <c r="P588" s="742">
        <v>77.12</v>
      </c>
      <c r="Q588" s="744">
        <v>1</v>
      </c>
      <c r="R588" s="739">
        <v>2</v>
      </c>
      <c r="S588" s="744">
        <v>1</v>
      </c>
      <c r="T588" s="743">
        <v>0.5</v>
      </c>
      <c r="U588" s="738">
        <v>1</v>
      </c>
    </row>
    <row r="589" spans="1:21" ht="14.4" customHeight="1" x14ac:dyDescent="0.3">
      <c r="A589" s="737">
        <v>30</v>
      </c>
      <c r="B589" s="739" t="s">
        <v>505</v>
      </c>
      <c r="C589" s="739" t="s">
        <v>2640</v>
      </c>
      <c r="D589" s="740" t="s">
        <v>3439</v>
      </c>
      <c r="E589" s="741" t="s">
        <v>2650</v>
      </c>
      <c r="F589" s="739" t="s">
        <v>2635</v>
      </c>
      <c r="G589" s="739" t="s">
        <v>3358</v>
      </c>
      <c r="H589" s="739" t="s">
        <v>506</v>
      </c>
      <c r="I589" s="739" t="s">
        <v>3359</v>
      </c>
      <c r="J589" s="739" t="s">
        <v>1137</v>
      </c>
      <c r="K589" s="739" t="s">
        <v>2705</v>
      </c>
      <c r="L589" s="742">
        <v>0</v>
      </c>
      <c r="M589" s="742">
        <v>0</v>
      </c>
      <c r="N589" s="739">
        <v>4</v>
      </c>
      <c r="O589" s="743">
        <v>0.5</v>
      </c>
      <c r="P589" s="742"/>
      <c r="Q589" s="744"/>
      <c r="R589" s="739"/>
      <c r="S589" s="744">
        <v>0</v>
      </c>
      <c r="T589" s="743"/>
      <c r="U589" s="738">
        <v>0</v>
      </c>
    </row>
    <row r="590" spans="1:21" ht="14.4" customHeight="1" x14ac:dyDescent="0.3">
      <c r="A590" s="737">
        <v>30</v>
      </c>
      <c r="B590" s="739" t="s">
        <v>505</v>
      </c>
      <c r="C590" s="739" t="s">
        <v>2640</v>
      </c>
      <c r="D590" s="740" t="s">
        <v>3439</v>
      </c>
      <c r="E590" s="741" t="s">
        <v>2650</v>
      </c>
      <c r="F590" s="739" t="s">
        <v>2635</v>
      </c>
      <c r="G590" s="739" t="s">
        <v>2763</v>
      </c>
      <c r="H590" s="739" t="s">
        <v>506</v>
      </c>
      <c r="I590" s="739" t="s">
        <v>3360</v>
      </c>
      <c r="J590" s="739" t="s">
        <v>3361</v>
      </c>
      <c r="K590" s="739" t="s">
        <v>3362</v>
      </c>
      <c r="L590" s="742">
        <v>54.99</v>
      </c>
      <c r="M590" s="742">
        <v>54.99</v>
      </c>
      <c r="N590" s="739">
        <v>1</v>
      </c>
      <c r="O590" s="743">
        <v>1</v>
      </c>
      <c r="P590" s="742">
        <v>54.99</v>
      </c>
      <c r="Q590" s="744">
        <v>1</v>
      </c>
      <c r="R590" s="739">
        <v>1</v>
      </c>
      <c r="S590" s="744">
        <v>1</v>
      </c>
      <c r="T590" s="743">
        <v>1</v>
      </c>
      <c r="U590" s="738">
        <v>1</v>
      </c>
    </row>
    <row r="591" spans="1:21" ht="14.4" customHeight="1" x14ac:dyDescent="0.3">
      <c r="A591" s="737">
        <v>30</v>
      </c>
      <c r="B591" s="739" t="s">
        <v>505</v>
      </c>
      <c r="C591" s="739" t="s">
        <v>2640</v>
      </c>
      <c r="D591" s="740" t="s">
        <v>3439</v>
      </c>
      <c r="E591" s="741" t="s">
        <v>2650</v>
      </c>
      <c r="F591" s="739" t="s">
        <v>2635</v>
      </c>
      <c r="G591" s="739" t="s">
        <v>2763</v>
      </c>
      <c r="H591" s="739" t="s">
        <v>506</v>
      </c>
      <c r="I591" s="739" t="s">
        <v>2889</v>
      </c>
      <c r="J591" s="739" t="s">
        <v>1710</v>
      </c>
      <c r="K591" s="739" t="s">
        <v>1711</v>
      </c>
      <c r="L591" s="742">
        <v>27.5</v>
      </c>
      <c r="M591" s="742">
        <v>55</v>
      </c>
      <c r="N591" s="739">
        <v>2</v>
      </c>
      <c r="O591" s="743">
        <v>0.5</v>
      </c>
      <c r="P591" s="742"/>
      <c r="Q591" s="744">
        <v>0</v>
      </c>
      <c r="R591" s="739"/>
      <c r="S591" s="744">
        <v>0</v>
      </c>
      <c r="T591" s="743"/>
      <c r="U591" s="738">
        <v>0</v>
      </c>
    </row>
    <row r="592" spans="1:21" ht="14.4" customHeight="1" x14ac:dyDescent="0.3">
      <c r="A592" s="737">
        <v>30</v>
      </c>
      <c r="B592" s="739" t="s">
        <v>505</v>
      </c>
      <c r="C592" s="739" t="s">
        <v>2640</v>
      </c>
      <c r="D592" s="740" t="s">
        <v>3439</v>
      </c>
      <c r="E592" s="741" t="s">
        <v>2650</v>
      </c>
      <c r="F592" s="739" t="s">
        <v>2635</v>
      </c>
      <c r="G592" s="739" t="s">
        <v>2763</v>
      </c>
      <c r="H592" s="739" t="s">
        <v>506</v>
      </c>
      <c r="I592" s="739" t="s">
        <v>2769</v>
      </c>
      <c r="J592" s="739" t="s">
        <v>2770</v>
      </c>
      <c r="K592" s="739" t="s">
        <v>2771</v>
      </c>
      <c r="L592" s="742">
        <v>0</v>
      </c>
      <c r="M592" s="742">
        <v>0</v>
      </c>
      <c r="N592" s="739">
        <v>3</v>
      </c>
      <c r="O592" s="743">
        <v>0.5</v>
      </c>
      <c r="P592" s="742"/>
      <c r="Q592" s="744"/>
      <c r="R592" s="739"/>
      <c r="S592" s="744">
        <v>0</v>
      </c>
      <c r="T592" s="743"/>
      <c r="U592" s="738">
        <v>0</v>
      </c>
    </row>
    <row r="593" spans="1:21" ht="14.4" customHeight="1" x14ac:dyDescent="0.3">
      <c r="A593" s="737">
        <v>30</v>
      </c>
      <c r="B593" s="739" t="s">
        <v>505</v>
      </c>
      <c r="C593" s="739" t="s">
        <v>2640</v>
      </c>
      <c r="D593" s="740" t="s">
        <v>3439</v>
      </c>
      <c r="E593" s="741" t="s">
        <v>2650</v>
      </c>
      <c r="F593" s="739" t="s">
        <v>2635</v>
      </c>
      <c r="G593" s="739" t="s">
        <v>3363</v>
      </c>
      <c r="H593" s="739" t="s">
        <v>1720</v>
      </c>
      <c r="I593" s="739" t="s">
        <v>3364</v>
      </c>
      <c r="J593" s="739" t="s">
        <v>3365</v>
      </c>
      <c r="K593" s="739" t="s">
        <v>3366</v>
      </c>
      <c r="L593" s="742">
        <v>0</v>
      </c>
      <c r="M593" s="742">
        <v>0</v>
      </c>
      <c r="N593" s="739">
        <v>3</v>
      </c>
      <c r="O593" s="743">
        <v>0.5</v>
      </c>
      <c r="P593" s="742"/>
      <c r="Q593" s="744"/>
      <c r="R593" s="739"/>
      <c r="S593" s="744">
        <v>0</v>
      </c>
      <c r="T593" s="743"/>
      <c r="U593" s="738">
        <v>0</v>
      </c>
    </row>
    <row r="594" spans="1:21" ht="14.4" customHeight="1" x14ac:dyDescent="0.3">
      <c r="A594" s="737">
        <v>30</v>
      </c>
      <c r="B594" s="739" t="s">
        <v>505</v>
      </c>
      <c r="C594" s="739" t="s">
        <v>2640</v>
      </c>
      <c r="D594" s="740" t="s">
        <v>3439</v>
      </c>
      <c r="E594" s="741" t="s">
        <v>2650</v>
      </c>
      <c r="F594" s="739" t="s">
        <v>2635</v>
      </c>
      <c r="G594" s="739" t="s">
        <v>2891</v>
      </c>
      <c r="H594" s="739" t="s">
        <v>506</v>
      </c>
      <c r="I594" s="739" t="s">
        <v>3367</v>
      </c>
      <c r="J594" s="739" t="s">
        <v>1652</v>
      </c>
      <c r="K594" s="739" t="s">
        <v>3368</v>
      </c>
      <c r="L594" s="742">
        <v>0</v>
      </c>
      <c r="M594" s="742">
        <v>0</v>
      </c>
      <c r="N594" s="739">
        <v>2</v>
      </c>
      <c r="O594" s="743">
        <v>0.5</v>
      </c>
      <c r="P594" s="742"/>
      <c r="Q594" s="744"/>
      <c r="R594" s="739"/>
      <c r="S594" s="744">
        <v>0</v>
      </c>
      <c r="T594" s="743"/>
      <c r="U594" s="738">
        <v>0</v>
      </c>
    </row>
    <row r="595" spans="1:21" ht="14.4" customHeight="1" x14ac:dyDescent="0.3">
      <c r="A595" s="737">
        <v>30</v>
      </c>
      <c r="B595" s="739" t="s">
        <v>505</v>
      </c>
      <c r="C595" s="739" t="s">
        <v>2640</v>
      </c>
      <c r="D595" s="740" t="s">
        <v>3439</v>
      </c>
      <c r="E595" s="741" t="s">
        <v>2650</v>
      </c>
      <c r="F595" s="739" t="s">
        <v>2635</v>
      </c>
      <c r="G595" s="739" t="s">
        <v>2891</v>
      </c>
      <c r="H595" s="739" t="s">
        <v>506</v>
      </c>
      <c r="I595" s="739" t="s">
        <v>3369</v>
      </c>
      <c r="J595" s="739" t="s">
        <v>3370</v>
      </c>
      <c r="K595" s="739" t="s">
        <v>3371</v>
      </c>
      <c r="L595" s="742">
        <v>0</v>
      </c>
      <c r="M595" s="742">
        <v>0</v>
      </c>
      <c r="N595" s="739">
        <v>4</v>
      </c>
      <c r="O595" s="743">
        <v>0.5</v>
      </c>
      <c r="P595" s="742"/>
      <c r="Q595" s="744"/>
      <c r="R595" s="739"/>
      <c r="S595" s="744">
        <v>0</v>
      </c>
      <c r="T595" s="743"/>
      <c r="U595" s="738">
        <v>0</v>
      </c>
    </row>
    <row r="596" spans="1:21" ht="14.4" customHeight="1" x14ac:dyDescent="0.3">
      <c r="A596" s="737">
        <v>30</v>
      </c>
      <c r="B596" s="739" t="s">
        <v>505</v>
      </c>
      <c r="C596" s="739" t="s">
        <v>2640</v>
      </c>
      <c r="D596" s="740" t="s">
        <v>3439</v>
      </c>
      <c r="E596" s="741" t="s">
        <v>2650</v>
      </c>
      <c r="F596" s="739" t="s">
        <v>2635</v>
      </c>
      <c r="G596" s="739" t="s">
        <v>3254</v>
      </c>
      <c r="H596" s="739" t="s">
        <v>1720</v>
      </c>
      <c r="I596" s="739" t="s">
        <v>1736</v>
      </c>
      <c r="J596" s="739" t="s">
        <v>561</v>
      </c>
      <c r="K596" s="739" t="s">
        <v>562</v>
      </c>
      <c r="L596" s="742">
        <v>36.54</v>
      </c>
      <c r="M596" s="742">
        <v>146.16</v>
      </c>
      <c r="N596" s="739">
        <v>4</v>
      </c>
      <c r="O596" s="743">
        <v>2</v>
      </c>
      <c r="P596" s="742"/>
      <c r="Q596" s="744">
        <v>0</v>
      </c>
      <c r="R596" s="739"/>
      <c r="S596" s="744">
        <v>0</v>
      </c>
      <c r="T596" s="743"/>
      <c r="U596" s="738">
        <v>0</v>
      </c>
    </row>
    <row r="597" spans="1:21" ht="14.4" customHeight="1" x14ac:dyDescent="0.3">
      <c r="A597" s="737">
        <v>30</v>
      </c>
      <c r="B597" s="739" t="s">
        <v>505</v>
      </c>
      <c r="C597" s="739" t="s">
        <v>2640</v>
      </c>
      <c r="D597" s="740" t="s">
        <v>3439</v>
      </c>
      <c r="E597" s="741" t="s">
        <v>2650</v>
      </c>
      <c r="F597" s="739" t="s">
        <v>2635</v>
      </c>
      <c r="G597" s="739" t="s">
        <v>3254</v>
      </c>
      <c r="H597" s="739" t="s">
        <v>506</v>
      </c>
      <c r="I597" s="739" t="s">
        <v>1505</v>
      </c>
      <c r="J597" s="739" t="s">
        <v>561</v>
      </c>
      <c r="K597" s="739" t="s">
        <v>3372</v>
      </c>
      <c r="L597" s="742">
        <v>36.54</v>
      </c>
      <c r="M597" s="742">
        <v>73.08</v>
      </c>
      <c r="N597" s="739">
        <v>2</v>
      </c>
      <c r="O597" s="743">
        <v>1</v>
      </c>
      <c r="P597" s="742">
        <v>73.08</v>
      </c>
      <c r="Q597" s="744">
        <v>1</v>
      </c>
      <c r="R597" s="739">
        <v>2</v>
      </c>
      <c r="S597" s="744">
        <v>1</v>
      </c>
      <c r="T597" s="743">
        <v>1</v>
      </c>
      <c r="U597" s="738">
        <v>1</v>
      </c>
    </row>
    <row r="598" spans="1:21" ht="14.4" customHeight="1" x14ac:dyDescent="0.3">
      <c r="A598" s="737">
        <v>30</v>
      </c>
      <c r="B598" s="739" t="s">
        <v>505</v>
      </c>
      <c r="C598" s="739" t="s">
        <v>2640</v>
      </c>
      <c r="D598" s="740" t="s">
        <v>3439</v>
      </c>
      <c r="E598" s="741" t="s">
        <v>2650</v>
      </c>
      <c r="F598" s="739" t="s">
        <v>2635</v>
      </c>
      <c r="G598" s="739" t="s">
        <v>2774</v>
      </c>
      <c r="H598" s="739" t="s">
        <v>1720</v>
      </c>
      <c r="I598" s="739" t="s">
        <v>3373</v>
      </c>
      <c r="J598" s="739" t="s">
        <v>3374</v>
      </c>
      <c r="K598" s="739" t="s">
        <v>1734</v>
      </c>
      <c r="L598" s="742">
        <v>15.55</v>
      </c>
      <c r="M598" s="742">
        <v>62.2</v>
      </c>
      <c r="N598" s="739">
        <v>4</v>
      </c>
      <c r="O598" s="743">
        <v>0.5</v>
      </c>
      <c r="P598" s="742"/>
      <c r="Q598" s="744">
        <v>0</v>
      </c>
      <c r="R598" s="739"/>
      <c r="S598" s="744">
        <v>0</v>
      </c>
      <c r="T598" s="743"/>
      <c r="U598" s="738">
        <v>0</v>
      </c>
    </row>
    <row r="599" spans="1:21" ht="14.4" customHeight="1" x14ac:dyDescent="0.3">
      <c r="A599" s="737">
        <v>30</v>
      </c>
      <c r="B599" s="739" t="s">
        <v>505</v>
      </c>
      <c r="C599" s="739" t="s">
        <v>2640</v>
      </c>
      <c r="D599" s="740" t="s">
        <v>3439</v>
      </c>
      <c r="E599" s="741" t="s">
        <v>2650</v>
      </c>
      <c r="F599" s="739" t="s">
        <v>2635</v>
      </c>
      <c r="G599" s="739" t="s">
        <v>2774</v>
      </c>
      <c r="H599" s="739" t="s">
        <v>1720</v>
      </c>
      <c r="I599" s="739" t="s">
        <v>1967</v>
      </c>
      <c r="J599" s="739" t="s">
        <v>1968</v>
      </c>
      <c r="K599" s="739" t="s">
        <v>1516</v>
      </c>
      <c r="L599" s="742">
        <v>31.09</v>
      </c>
      <c r="M599" s="742">
        <v>93.27</v>
      </c>
      <c r="N599" s="739">
        <v>3</v>
      </c>
      <c r="O599" s="743">
        <v>0.5</v>
      </c>
      <c r="P599" s="742"/>
      <c r="Q599" s="744">
        <v>0</v>
      </c>
      <c r="R599" s="739"/>
      <c r="S599" s="744">
        <v>0</v>
      </c>
      <c r="T599" s="743"/>
      <c r="U599" s="738">
        <v>0</v>
      </c>
    </row>
    <row r="600" spans="1:21" ht="14.4" customHeight="1" x14ac:dyDescent="0.3">
      <c r="A600" s="737">
        <v>30</v>
      </c>
      <c r="B600" s="739" t="s">
        <v>505</v>
      </c>
      <c r="C600" s="739" t="s">
        <v>2640</v>
      </c>
      <c r="D600" s="740" t="s">
        <v>3439</v>
      </c>
      <c r="E600" s="741" t="s">
        <v>2650</v>
      </c>
      <c r="F600" s="739" t="s">
        <v>2635</v>
      </c>
      <c r="G600" s="739" t="s">
        <v>2774</v>
      </c>
      <c r="H600" s="739" t="s">
        <v>1720</v>
      </c>
      <c r="I600" s="739" t="s">
        <v>3375</v>
      </c>
      <c r="J600" s="739" t="s">
        <v>1968</v>
      </c>
      <c r="K600" s="739" t="s">
        <v>3376</v>
      </c>
      <c r="L600" s="742">
        <v>103.64</v>
      </c>
      <c r="M600" s="742">
        <v>103.64</v>
      </c>
      <c r="N600" s="739">
        <v>1</v>
      </c>
      <c r="O600" s="743">
        <v>0.5</v>
      </c>
      <c r="P600" s="742">
        <v>103.64</v>
      </c>
      <c r="Q600" s="744">
        <v>1</v>
      </c>
      <c r="R600" s="739">
        <v>1</v>
      </c>
      <c r="S600" s="744">
        <v>1</v>
      </c>
      <c r="T600" s="743">
        <v>0.5</v>
      </c>
      <c r="U600" s="738">
        <v>1</v>
      </c>
    </row>
    <row r="601" spans="1:21" ht="14.4" customHeight="1" x14ac:dyDescent="0.3">
      <c r="A601" s="737">
        <v>30</v>
      </c>
      <c r="B601" s="739" t="s">
        <v>505</v>
      </c>
      <c r="C601" s="739" t="s">
        <v>2640</v>
      </c>
      <c r="D601" s="740" t="s">
        <v>3439</v>
      </c>
      <c r="E601" s="741" t="s">
        <v>2650</v>
      </c>
      <c r="F601" s="739" t="s">
        <v>2635</v>
      </c>
      <c r="G601" s="739" t="s">
        <v>2906</v>
      </c>
      <c r="H601" s="739" t="s">
        <v>506</v>
      </c>
      <c r="I601" s="739" t="s">
        <v>2910</v>
      </c>
      <c r="J601" s="739" t="s">
        <v>1685</v>
      </c>
      <c r="K601" s="739" t="s">
        <v>1686</v>
      </c>
      <c r="L601" s="742">
        <v>185.26</v>
      </c>
      <c r="M601" s="742">
        <v>555.78</v>
      </c>
      <c r="N601" s="739">
        <v>3</v>
      </c>
      <c r="O601" s="743">
        <v>2</v>
      </c>
      <c r="P601" s="742">
        <v>185.26</v>
      </c>
      <c r="Q601" s="744">
        <v>0.33333333333333331</v>
      </c>
      <c r="R601" s="739">
        <v>1</v>
      </c>
      <c r="S601" s="744">
        <v>0.33333333333333331</v>
      </c>
      <c r="T601" s="743">
        <v>1</v>
      </c>
      <c r="U601" s="738">
        <v>0.5</v>
      </c>
    </row>
    <row r="602" spans="1:21" ht="14.4" customHeight="1" x14ac:dyDescent="0.3">
      <c r="A602" s="737">
        <v>30</v>
      </c>
      <c r="B602" s="739" t="s">
        <v>505</v>
      </c>
      <c r="C602" s="739" t="s">
        <v>2640</v>
      </c>
      <c r="D602" s="740" t="s">
        <v>3439</v>
      </c>
      <c r="E602" s="741" t="s">
        <v>2650</v>
      </c>
      <c r="F602" s="739" t="s">
        <v>2635</v>
      </c>
      <c r="G602" s="739" t="s">
        <v>2775</v>
      </c>
      <c r="H602" s="739" t="s">
        <v>1720</v>
      </c>
      <c r="I602" s="739" t="s">
        <v>2776</v>
      </c>
      <c r="J602" s="739" t="s">
        <v>555</v>
      </c>
      <c r="K602" s="739" t="s">
        <v>556</v>
      </c>
      <c r="L602" s="742">
        <v>28.81</v>
      </c>
      <c r="M602" s="742">
        <v>86.429999999999993</v>
      </c>
      <c r="N602" s="739">
        <v>3</v>
      </c>
      <c r="O602" s="743">
        <v>0.5</v>
      </c>
      <c r="P602" s="742"/>
      <c r="Q602" s="744">
        <v>0</v>
      </c>
      <c r="R602" s="739"/>
      <c r="S602" s="744">
        <v>0</v>
      </c>
      <c r="T602" s="743"/>
      <c r="U602" s="738">
        <v>0</v>
      </c>
    </row>
    <row r="603" spans="1:21" ht="14.4" customHeight="1" x14ac:dyDescent="0.3">
      <c r="A603" s="737">
        <v>30</v>
      </c>
      <c r="B603" s="739" t="s">
        <v>505</v>
      </c>
      <c r="C603" s="739" t="s">
        <v>2640</v>
      </c>
      <c r="D603" s="740" t="s">
        <v>3439</v>
      </c>
      <c r="E603" s="741" t="s">
        <v>2650</v>
      </c>
      <c r="F603" s="739" t="s">
        <v>2635</v>
      </c>
      <c r="G603" s="739" t="s">
        <v>3377</v>
      </c>
      <c r="H603" s="739" t="s">
        <v>1720</v>
      </c>
      <c r="I603" s="739" t="s">
        <v>3378</v>
      </c>
      <c r="J603" s="739" t="s">
        <v>3379</v>
      </c>
      <c r="K603" s="739" t="s">
        <v>1886</v>
      </c>
      <c r="L603" s="742">
        <v>132</v>
      </c>
      <c r="M603" s="742">
        <v>396</v>
      </c>
      <c r="N603" s="739">
        <v>3</v>
      </c>
      <c r="O603" s="743">
        <v>0.5</v>
      </c>
      <c r="P603" s="742"/>
      <c r="Q603" s="744">
        <v>0</v>
      </c>
      <c r="R603" s="739"/>
      <c r="S603" s="744">
        <v>0</v>
      </c>
      <c r="T603" s="743"/>
      <c r="U603" s="738">
        <v>0</v>
      </c>
    </row>
    <row r="604" spans="1:21" ht="14.4" customHeight="1" x14ac:dyDescent="0.3">
      <c r="A604" s="737">
        <v>30</v>
      </c>
      <c r="B604" s="739" t="s">
        <v>505</v>
      </c>
      <c r="C604" s="739" t="s">
        <v>2640</v>
      </c>
      <c r="D604" s="740" t="s">
        <v>3439</v>
      </c>
      <c r="E604" s="741" t="s">
        <v>2650</v>
      </c>
      <c r="F604" s="739" t="s">
        <v>2635</v>
      </c>
      <c r="G604" s="739" t="s">
        <v>3007</v>
      </c>
      <c r="H604" s="739" t="s">
        <v>506</v>
      </c>
      <c r="I604" s="739" t="s">
        <v>3380</v>
      </c>
      <c r="J604" s="739" t="s">
        <v>3381</v>
      </c>
      <c r="K604" s="739" t="s">
        <v>3382</v>
      </c>
      <c r="L604" s="742">
        <v>173.31</v>
      </c>
      <c r="M604" s="742">
        <v>346.62</v>
      </c>
      <c r="N604" s="739">
        <v>2</v>
      </c>
      <c r="O604" s="743">
        <v>0.5</v>
      </c>
      <c r="P604" s="742"/>
      <c r="Q604" s="744">
        <v>0</v>
      </c>
      <c r="R604" s="739"/>
      <c r="S604" s="744">
        <v>0</v>
      </c>
      <c r="T604" s="743"/>
      <c r="U604" s="738">
        <v>0</v>
      </c>
    </row>
    <row r="605" spans="1:21" ht="14.4" customHeight="1" x14ac:dyDescent="0.3">
      <c r="A605" s="737">
        <v>30</v>
      </c>
      <c r="B605" s="739" t="s">
        <v>505</v>
      </c>
      <c r="C605" s="739" t="s">
        <v>2640</v>
      </c>
      <c r="D605" s="740" t="s">
        <v>3439</v>
      </c>
      <c r="E605" s="741" t="s">
        <v>2650</v>
      </c>
      <c r="F605" s="739" t="s">
        <v>2635</v>
      </c>
      <c r="G605" s="739" t="s">
        <v>2917</v>
      </c>
      <c r="H605" s="739" t="s">
        <v>1720</v>
      </c>
      <c r="I605" s="739" t="s">
        <v>1866</v>
      </c>
      <c r="J605" s="739" t="s">
        <v>1867</v>
      </c>
      <c r="K605" s="739" t="s">
        <v>1304</v>
      </c>
      <c r="L605" s="742">
        <v>48.27</v>
      </c>
      <c r="M605" s="742">
        <v>289.62</v>
      </c>
      <c r="N605" s="739">
        <v>6</v>
      </c>
      <c r="O605" s="743">
        <v>1</v>
      </c>
      <c r="P605" s="742"/>
      <c r="Q605" s="744">
        <v>0</v>
      </c>
      <c r="R605" s="739"/>
      <c r="S605" s="744">
        <v>0</v>
      </c>
      <c r="T605" s="743"/>
      <c r="U605" s="738">
        <v>0</v>
      </c>
    </row>
    <row r="606" spans="1:21" ht="14.4" customHeight="1" x14ac:dyDescent="0.3">
      <c r="A606" s="737">
        <v>30</v>
      </c>
      <c r="B606" s="739" t="s">
        <v>505</v>
      </c>
      <c r="C606" s="739" t="s">
        <v>2640</v>
      </c>
      <c r="D606" s="740" t="s">
        <v>3439</v>
      </c>
      <c r="E606" s="741" t="s">
        <v>2650</v>
      </c>
      <c r="F606" s="739" t="s">
        <v>2635</v>
      </c>
      <c r="G606" s="739" t="s">
        <v>2918</v>
      </c>
      <c r="H606" s="739" t="s">
        <v>1720</v>
      </c>
      <c r="I606" s="739" t="s">
        <v>3383</v>
      </c>
      <c r="J606" s="739" t="s">
        <v>3384</v>
      </c>
      <c r="K606" s="739" t="s">
        <v>1223</v>
      </c>
      <c r="L606" s="742">
        <v>181.94</v>
      </c>
      <c r="M606" s="742">
        <v>545.81999999999994</v>
      </c>
      <c r="N606" s="739">
        <v>3</v>
      </c>
      <c r="O606" s="743">
        <v>0.5</v>
      </c>
      <c r="P606" s="742"/>
      <c r="Q606" s="744">
        <v>0</v>
      </c>
      <c r="R606" s="739"/>
      <c r="S606" s="744">
        <v>0</v>
      </c>
      <c r="T606" s="743"/>
      <c r="U606" s="738">
        <v>0</v>
      </c>
    </row>
    <row r="607" spans="1:21" ht="14.4" customHeight="1" x14ac:dyDescent="0.3">
      <c r="A607" s="737">
        <v>30</v>
      </c>
      <c r="B607" s="739" t="s">
        <v>505</v>
      </c>
      <c r="C607" s="739" t="s">
        <v>2640</v>
      </c>
      <c r="D607" s="740" t="s">
        <v>3439</v>
      </c>
      <c r="E607" s="741" t="s">
        <v>2650</v>
      </c>
      <c r="F607" s="739" t="s">
        <v>2635</v>
      </c>
      <c r="G607" s="739" t="s">
        <v>2777</v>
      </c>
      <c r="H607" s="739" t="s">
        <v>1720</v>
      </c>
      <c r="I607" s="739" t="s">
        <v>1875</v>
      </c>
      <c r="J607" s="739" t="s">
        <v>2517</v>
      </c>
      <c r="K607" s="739" t="s">
        <v>1178</v>
      </c>
      <c r="L607" s="742">
        <v>87.41</v>
      </c>
      <c r="M607" s="742">
        <v>524.46</v>
      </c>
      <c r="N607" s="739">
        <v>6</v>
      </c>
      <c r="O607" s="743">
        <v>1</v>
      </c>
      <c r="P607" s="742"/>
      <c r="Q607" s="744">
        <v>0</v>
      </c>
      <c r="R607" s="739"/>
      <c r="S607" s="744">
        <v>0</v>
      </c>
      <c r="T607" s="743"/>
      <c r="U607" s="738">
        <v>0</v>
      </c>
    </row>
    <row r="608" spans="1:21" ht="14.4" customHeight="1" x14ac:dyDescent="0.3">
      <c r="A608" s="737">
        <v>30</v>
      </c>
      <c r="B608" s="739" t="s">
        <v>505</v>
      </c>
      <c r="C608" s="739" t="s">
        <v>2640</v>
      </c>
      <c r="D608" s="740" t="s">
        <v>3439</v>
      </c>
      <c r="E608" s="741" t="s">
        <v>2650</v>
      </c>
      <c r="F608" s="739" t="s">
        <v>2635</v>
      </c>
      <c r="G608" s="739" t="s">
        <v>2919</v>
      </c>
      <c r="H608" s="739" t="s">
        <v>506</v>
      </c>
      <c r="I608" s="739" t="s">
        <v>791</v>
      </c>
      <c r="J608" s="739" t="s">
        <v>792</v>
      </c>
      <c r="K608" s="739" t="s">
        <v>793</v>
      </c>
      <c r="L608" s="742">
        <v>117.46</v>
      </c>
      <c r="M608" s="742">
        <v>352.38</v>
      </c>
      <c r="N608" s="739">
        <v>3</v>
      </c>
      <c r="O608" s="743">
        <v>0.5</v>
      </c>
      <c r="P608" s="742"/>
      <c r="Q608" s="744">
        <v>0</v>
      </c>
      <c r="R608" s="739"/>
      <c r="S608" s="744">
        <v>0</v>
      </c>
      <c r="T608" s="743"/>
      <c r="U608" s="738">
        <v>0</v>
      </c>
    </row>
    <row r="609" spans="1:21" ht="14.4" customHeight="1" x14ac:dyDescent="0.3">
      <c r="A609" s="737">
        <v>30</v>
      </c>
      <c r="B609" s="739" t="s">
        <v>505</v>
      </c>
      <c r="C609" s="739" t="s">
        <v>2640</v>
      </c>
      <c r="D609" s="740" t="s">
        <v>3439</v>
      </c>
      <c r="E609" s="741" t="s">
        <v>2650</v>
      </c>
      <c r="F609" s="739" t="s">
        <v>2635</v>
      </c>
      <c r="G609" s="739" t="s">
        <v>2922</v>
      </c>
      <c r="H609" s="739" t="s">
        <v>506</v>
      </c>
      <c r="I609" s="739" t="s">
        <v>3272</v>
      </c>
      <c r="J609" s="739" t="s">
        <v>3273</v>
      </c>
      <c r="K609" s="739" t="s">
        <v>3274</v>
      </c>
      <c r="L609" s="742">
        <v>352.3</v>
      </c>
      <c r="M609" s="742">
        <v>1056.9000000000001</v>
      </c>
      <c r="N609" s="739">
        <v>3</v>
      </c>
      <c r="O609" s="743">
        <v>0.5</v>
      </c>
      <c r="P609" s="742"/>
      <c r="Q609" s="744">
        <v>0</v>
      </c>
      <c r="R609" s="739"/>
      <c r="S609" s="744">
        <v>0</v>
      </c>
      <c r="T609" s="743"/>
      <c r="U609" s="738">
        <v>0</v>
      </c>
    </row>
    <row r="610" spans="1:21" ht="14.4" customHeight="1" x14ac:dyDescent="0.3">
      <c r="A610" s="737">
        <v>30</v>
      </c>
      <c r="B610" s="739" t="s">
        <v>505</v>
      </c>
      <c r="C610" s="739" t="s">
        <v>2640</v>
      </c>
      <c r="D610" s="740" t="s">
        <v>3439</v>
      </c>
      <c r="E610" s="741" t="s">
        <v>2650</v>
      </c>
      <c r="F610" s="739" t="s">
        <v>2635</v>
      </c>
      <c r="G610" s="739" t="s">
        <v>2785</v>
      </c>
      <c r="H610" s="739" t="s">
        <v>1720</v>
      </c>
      <c r="I610" s="739" t="s">
        <v>1884</v>
      </c>
      <c r="J610" s="739" t="s">
        <v>1885</v>
      </c>
      <c r="K610" s="739" t="s">
        <v>1886</v>
      </c>
      <c r="L610" s="742">
        <v>181.13</v>
      </c>
      <c r="M610" s="742">
        <v>543.39</v>
      </c>
      <c r="N610" s="739">
        <v>3</v>
      </c>
      <c r="O610" s="743">
        <v>0.5</v>
      </c>
      <c r="P610" s="742"/>
      <c r="Q610" s="744">
        <v>0</v>
      </c>
      <c r="R610" s="739"/>
      <c r="S610" s="744">
        <v>0</v>
      </c>
      <c r="T610" s="743"/>
      <c r="U610" s="738">
        <v>0</v>
      </c>
    </row>
    <row r="611" spans="1:21" ht="14.4" customHeight="1" x14ac:dyDescent="0.3">
      <c r="A611" s="737">
        <v>30</v>
      </c>
      <c r="B611" s="739" t="s">
        <v>505</v>
      </c>
      <c r="C611" s="739" t="s">
        <v>2640</v>
      </c>
      <c r="D611" s="740" t="s">
        <v>3439</v>
      </c>
      <c r="E611" s="741" t="s">
        <v>2650</v>
      </c>
      <c r="F611" s="739" t="s">
        <v>2635</v>
      </c>
      <c r="G611" s="739" t="s">
        <v>2924</v>
      </c>
      <c r="H611" s="739" t="s">
        <v>506</v>
      </c>
      <c r="I611" s="739" t="s">
        <v>2925</v>
      </c>
      <c r="J611" s="739" t="s">
        <v>1038</v>
      </c>
      <c r="K611" s="739" t="s">
        <v>2926</v>
      </c>
      <c r="L611" s="742">
        <v>90.53</v>
      </c>
      <c r="M611" s="742">
        <v>181.06</v>
      </c>
      <c r="N611" s="739">
        <v>2</v>
      </c>
      <c r="O611" s="743">
        <v>0.5</v>
      </c>
      <c r="P611" s="742"/>
      <c r="Q611" s="744">
        <v>0</v>
      </c>
      <c r="R611" s="739"/>
      <c r="S611" s="744">
        <v>0</v>
      </c>
      <c r="T611" s="743"/>
      <c r="U611" s="738">
        <v>0</v>
      </c>
    </row>
    <row r="612" spans="1:21" ht="14.4" customHeight="1" x14ac:dyDescent="0.3">
      <c r="A612" s="737">
        <v>30</v>
      </c>
      <c r="B612" s="739" t="s">
        <v>505</v>
      </c>
      <c r="C612" s="739" t="s">
        <v>2640</v>
      </c>
      <c r="D612" s="740" t="s">
        <v>3439</v>
      </c>
      <c r="E612" s="741" t="s">
        <v>2650</v>
      </c>
      <c r="F612" s="739" t="s">
        <v>2635</v>
      </c>
      <c r="G612" s="739" t="s">
        <v>3023</v>
      </c>
      <c r="H612" s="739" t="s">
        <v>1720</v>
      </c>
      <c r="I612" s="739" t="s">
        <v>2012</v>
      </c>
      <c r="J612" s="739" t="s">
        <v>2610</v>
      </c>
      <c r="K612" s="739" t="s">
        <v>2611</v>
      </c>
      <c r="L612" s="742">
        <v>123.2</v>
      </c>
      <c r="M612" s="742">
        <v>369.6</v>
      </c>
      <c r="N612" s="739">
        <v>3</v>
      </c>
      <c r="O612" s="743">
        <v>1</v>
      </c>
      <c r="P612" s="742">
        <v>369.6</v>
      </c>
      <c r="Q612" s="744">
        <v>1</v>
      </c>
      <c r="R612" s="739">
        <v>3</v>
      </c>
      <c r="S612" s="744">
        <v>1</v>
      </c>
      <c r="T612" s="743">
        <v>1</v>
      </c>
      <c r="U612" s="738">
        <v>1</v>
      </c>
    </row>
    <row r="613" spans="1:21" ht="14.4" customHeight="1" x14ac:dyDescent="0.3">
      <c r="A613" s="737">
        <v>30</v>
      </c>
      <c r="B613" s="739" t="s">
        <v>505</v>
      </c>
      <c r="C613" s="739" t="s">
        <v>2640</v>
      </c>
      <c r="D613" s="740" t="s">
        <v>3439</v>
      </c>
      <c r="E613" s="741" t="s">
        <v>2650</v>
      </c>
      <c r="F613" s="739" t="s">
        <v>2635</v>
      </c>
      <c r="G613" s="739" t="s">
        <v>2804</v>
      </c>
      <c r="H613" s="739" t="s">
        <v>506</v>
      </c>
      <c r="I613" s="739" t="s">
        <v>2805</v>
      </c>
      <c r="J613" s="739" t="s">
        <v>1177</v>
      </c>
      <c r="K613" s="739" t="s">
        <v>2806</v>
      </c>
      <c r="L613" s="742">
        <v>33.549999999999997</v>
      </c>
      <c r="M613" s="742">
        <v>67.099999999999994</v>
      </c>
      <c r="N613" s="739">
        <v>2</v>
      </c>
      <c r="O613" s="743">
        <v>0.5</v>
      </c>
      <c r="P613" s="742"/>
      <c r="Q613" s="744">
        <v>0</v>
      </c>
      <c r="R613" s="739"/>
      <c r="S613" s="744">
        <v>0</v>
      </c>
      <c r="T613" s="743"/>
      <c r="U613" s="738">
        <v>0</v>
      </c>
    </row>
    <row r="614" spans="1:21" ht="14.4" customHeight="1" x14ac:dyDescent="0.3">
      <c r="A614" s="737">
        <v>30</v>
      </c>
      <c r="B614" s="739" t="s">
        <v>505</v>
      </c>
      <c r="C614" s="739" t="s">
        <v>2640</v>
      </c>
      <c r="D614" s="740" t="s">
        <v>3439</v>
      </c>
      <c r="E614" s="741" t="s">
        <v>2650</v>
      </c>
      <c r="F614" s="739" t="s">
        <v>2635</v>
      </c>
      <c r="G614" s="739" t="s">
        <v>3044</v>
      </c>
      <c r="H614" s="739" t="s">
        <v>506</v>
      </c>
      <c r="I614" s="739" t="s">
        <v>1334</v>
      </c>
      <c r="J614" s="739" t="s">
        <v>1335</v>
      </c>
      <c r="K614" s="739" t="s">
        <v>3293</v>
      </c>
      <c r="L614" s="742">
        <v>264</v>
      </c>
      <c r="M614" s="742">
        <v>528</v>
      </c>
      <c r="N614" s="739">
        <v>2</v>
      </c>
      <c r="O614" s="743">
        <v>0.5</v>
      </c>
      <c r="P614" s="742"/>
      <c r="Q614" s="744">
        <v>0</v>
      </c>
      <c r="R614" s="739"/>
      <c r="S614" s="744">
        <v>0</v>
      </c>
      <c r="T614" s="743"/>
      <c r="U614" s="738">
        <v>0</v>
      </c>
    </row>
    <row r="615" spans="1:21" ht="14.4" customHeight="1" x14ac:dyDescent="0.3">
      <c r="A615" s="737">
        <v>30</v>
      </c>
      <c r="B615" s="739" t="s">
        <v>505</v>
      </c>
      <c r="C615" s="739" t="s">
        <v>2640</v>
      </c>
      <c r="D615" s="740" t="s">
        <v>3439</v>
      </c>
      <c r="E615" s="741" t="s">
        <v>2650</v>
      </c>
      <c r="F615" s="739" t="s">
        <v>2635</v>
      </c>
      <c r="G615" s="739" t="s">
        <v>2930</v>
      </c>
      <c r="H615" s="739" t="s">
        <v>506</v>
      </c>
      <c r="I615" s="739" t="s">
        <v>1132</v>
      </c>
      <c r="J615" s="739" t="s">
        <v>1133</v>
      </c>
      <c r="K615" s="739" t="s">
        <v>1134</v>
      </c>
      <c r="L615" s="742">
        <v>271.94</v>
      </c>
      <c r="M615" s="742">
        <v>543.88</v>
      </c>
      <c r="N615" s="739">
        <v>2</v>
      </c>
      <c r="O615" s="743">
        <v>1</v>
      </c>
      <c r="P615" s="742"/>
      <c r="Q615" s="744">
        <v>0</v>
      </c>
      <c r="R615" s="739"/>
      <c r="S615" s="744">
        <v>0</v>
      </c>
      <c r="T615" s="743"/>
      <c r="U615" s="738">
        <v>0</v>
      </c>
    </row>
    <row r="616" spans="1:21" ht="14.4" customHeight="1" x14ac:dyDescent="0.3">
      <c r="A616" s="737">
        <v>30</v>
      </c>
      <c r="B616" s="739" t="s">
        <v>505</v>
      </c>
      <c r="C616" s="739" t="s">
        <v>2640</v>
      </c>
      <c r="D616" s="740" t="s">
        <v>3439</v>
      </c>
      <c r="E616" s="741" t="s">
        <v>2650</v>
      </c>
      <c r="F616" s="739" t="s">
        <v>2635</v>
      </c>
      <c r="G616" s="739" t="s">
        <v>2934</v>
      </c>
      <c r="H616" s="739" t="s">
        <v>506</v>
      </c>
      <c r="I616" s="739" t="s">
        <v>1599</v>
      </c>
      <c r="J616" s="739" t="s">
        <v>1594</v>
      </c>
      <c r="K616" s="739" t="s">
        <v>1600</v>
      </c>
      <c r="L616" s="742">
        <v>0</v>
      </c>
      <c r="M616" s="742">
        <v>0</v>
      </c>
      <c r="N616" s="739">
        <v>1</v>
      </c>
      <c r="O616" s="743">
        <v>1</v>
      </c>
      <c r="P616" s="742">
        <v>0</v>
      </c>
      <c r="Q616" s="744"/>
      <c r="R616" s="739">
        <v>1</v>
      </c>
      <c r="S616" s="744">
        <v>1</v>
      </c>
      <c r="T616" s="743">
        <v>1</v>
      </c>
      <c r="U616" s="738">
        <v>1</v>
      </c>
    </row>
    <row r="617" spans="1:21" ht="14.4" customHeight="1" x14ac:dyDescent="0.3">
      <c r="A617" s="737">
        <v>30</v>
      </c>
      <c r="B617" s="739" t="s">
        <v>505</v>
      </c>
      <c r="C617" s="739" t="s">
        <v>2640</v>
      </c>
      <c r="D617" s="740" t="s">
        <v>3439</v>
      </c>
      <c r="E617" s="741" t="s">
        <v>2650</v>
      </c>
      <c r="F617" s="739" t="s">
        <v>2635</v>
      </c>
      <c r="G617" s="739" t="s">
        <v>2827</v>
      </c>
      <c r="H617" s="739" t="s">
        <v>1720</v>
      </c>
      <c r="I617" s="739" t="s">
        <v>1820</v>
      </c>
      <c r="J617" s="739" t="s">
        <v>1821</v>
      </c>
      <c r="K617" s="739" t="s">
        <v>1822</v>
      </c>
      <c r="L617" s="742">
        <v>53.57</v>
      </c>
      <c r="M617" s="742">
        <v>160.71</v>
      </c>
      <c r="N617" s="739">
        <v>3</v>
      </c>
      <c r="O617" s="743">
        <v>0.5</v>
      </c>
      <c r="P617" s="742"/>
      <c r="Q617" s="744">
        <v>0</v>
      </c>
      <c r="R617" s="739"/>
      <c r="S617" s="744">
        <v>0</v>
      </c>
      <c r="T617" s="743"/>
      <c r="U617" s="738">
        <v>0</v>
      </c>
    </row>
    <row r="618" spans="1:21" ht="14.4" customHeight="1" x14ac:dyDescent="0.3">
      <c r="A618" s="737">
        <v>30</v>
      </c>
      <c r="B618" s="739" t="s">
        <v>505</v>
      </c>
      <c r="C618" s="739" t="s">
        <v>2640</v>
      </c>
      <c r="D618" s="740" t="s">
        <v>3439</v>
      </c>
      <c r="E618" s="741" t="s">
        <v>2650</v>
      </c>
      <c r="F618" s="739" t="s">
        <v>2636</v>
      </c>
      <c r="G618" s="739" t="s">
        <v>2828</v>
      </c>
      <c r="H618" s="739" t="s">
        <v>506</v>
      </c>
      <c r="I618" s="739" t="s">
        <v>3112</v>
      </c>
      <c r="J618" s="739" t="s">
        <v>2830</v>
      </c>
      <c r="K618" s="739"/>
      <c r="L618" s="742">
        <v>0</v>
      </c>
      <c r="M618" s="742">
        <v>0</v>
      </c>
      <c r="N618" s="739">
        <v>11</v>
      </c>
      <c r="O618" s="743">
        <v>11</v>
      </c>
      <c r="P618" s="742">
        <v>0</v>
      </c>
      <c r="Q618" s="744"/>
      <c r="R618" s="739">
        <v>9</v>
      </c>
      <c r="S618" s="744">
        <v>0.81818181818181823</v>
      </c>
      <c r="T618" s="743">
        <v>9</v>
      </c>
      <c r="U618" s="738">
        <v>0.81818181818181823</v>
      </c>
    </row>
    <row r="619" spans="1:21" ht="14.4" customHeight="1" x14ac:dyDescent="0.3">
      <c r="A619" s="737">
        <v>30</v>
      </c>
      <c r="B619" s="739" t="s">
        <v>505</v>
      </c>
      <c r="C619" s="739" t="s">
        <v>2640</v>
      </c>
      <c r="D619" s="740" t="s">
        <v>3439</v>
      </c>
      <c r="E619" s="741" t="s">
        <v>2651</v>
      </c>
      <c r="F619" s="739" t="s">
        <v>2635</v>
      </c>
      <c r="G619" s="739" t="s">
        <v>2670</v>
      </c>
      <c r="H619" s="739" t="s">
        <v>1720</v>
      </c>
      <c r="I619" s="739" t="s">
        <v>3385</v>
      </c>
      <c r="J619" s="739" t="s">
        <v>3386</v>
      </c>
      <c r="K619" s="739" t="s">
        <v>1971</v>
      </c>
      <c r="L619" s="742">
        <v>176.59</v>
      </c>
      <c r="M619" s="742">
        <v>353.18</v>
      </c>
      <c r="N619" s="739">
        <v>2</v>
      </c>
      <c r="O619" s="743">
        <v>1</v>
      </c>
      <c r="P619" s="742"/>
      <c r="Q619" s="744">
        <v>0</v>
      </c>
      <c r="R619" s="739"/>
      <c r="S619" s="744">
        <v>0</v>
      </c>
      <c r="T619" s="743"/>
      <c r="U619" s="738">
        <v>0</v>
      </c>
    </row>
    <row r="620" spans="1:21" ht="14.4" customHeight="1" x14ac:dyDescent="0.3">
      <c r="A620" s="737">
        <v>30</v>
      </c>
      <c r="B620" s="739" t="s">
        <v>505</v>
      </c>
      <c r="C620" s="739" t="s">
        <v>2640</v>
      </c>
      <c r="D620" s="740" t="s">
        <v>3439</v>
      </c>
      <c r="E620" s="741" t="s">
        <v>2651</v>
      </c>
      <c r="F620" s="739" t="s">
        <v>2635</v>
      </c>
      <c r="G620" s="739" t="s">
        <v>2672</v>
      </c>
      <c r="H620" s="739" t="s">
        <v>1720</v>
      </c>
      <c r="I620" s="739" t="s">
        <v>2673</v>
      </c>
      <c r="J620" s="739" t="s">
        <v>1779</v>
      </c>
      <c r="K620" s="739" t="s">
        <v>1522</v>
      </c>
      <c r="L620" s="742">
        <v>65.540000000000006</v>
      </c>
      <c r="M620" s="742">
        <v>65.540000000000006</v>
      </c>
      <c r="N620" s="739">
        <v>1</v>
      </c>
      <c r="O620" s="743">
        <v>0.5</v>
      </c>
      <c r="P620" s="742">
        <v>65.540000000000006</v>
      </c>
      <c r="Q620" s="744">
        <v>1</v>
      </c>
      <c r="R620" s="739">
        <v>1</v>
      </c>
      <c r="S620" s="744">
        <v>1</v>
      </c>
      <c r="T620" s="743">
        <v>0.5</v>
      </c>
      <c r="U620" s="738">
        <v>1</v>
      </c>
    </row>
    <row r="621" spans="1:21" ht="14.4" customHeight="1" x14ac:dyDescent="0.3">
      <c r="A621" s="737">
        <v>30</v>
      </c>
      <c r="B621" s="739" t="s">
        <v>505</v>
      </c>
      <c r="C621" s="739" t="s">
        <v>2640</v>
      </c>
      <c r="D621" s="740" t="s">
        <v>3439</v>
      </c>
      <c r="E621" s="741" t="s">
        <v>2651</v>
      </c>
      <c r="F621" s="739" t="s">
        <v>2635</v>
      </c>
      <c r="G621" s="739" t="s">
        <v>2841</v>
      </c>
      <c r="H621" s="739" t="s">
        <v>506</v>
      </c>
      <c r="I621" s="739" t="s">
        <v>907</v>
      </c>
      <c r="J621" s="739" t="s">
        <v>2842</v>
      </c>
      <c r="K621" s="739" t="s">
        <v>2843</v>
      </c>
      <c r="L621" s="742">
        <v>0</v>
      </c>
      <c r="M621" s="742">
        <v>0</v>
      </c>
      <c r="N621" s="739">
        <v>1</v>
      </c>
      <c r="O621" s="743">
        <v>0.5</v>
      </c>
      <c r="P621" s="742">
        <v>0</v>
      </c>
      <c r="Q621" s="744"/>
      <c r="R621" s="739">
        <v>1</v>
      </c>
      <c r="S621" s="744">
        <v>1</v>
      </c>
      <c r="T621" s="743">
        <v>0.5</v>
      </c>
      <c r="U621" s="738">
        <v>1</v>
      </c>
    </row>
    <row r="622" spans="1:21" ht="14.4" customHeight="1" x14ac:dyDescent="0.3">
      <c r="A622" s="737">
        <v>30</v>
      </c>
      <c r="B622" s="739" t="s">
        <v>505</v>
      </c>
      <c r="C622" s="739" t="s">
        <v>2640</v>
      </c>
      <c r="D622" s="740" t="s">
        <v>3439</v>
      </c>
      <c r="E622" s="741" t="s">
        <v>2651</v>
      </c>
      <c r="F622" s="739" t="s">
        <v>2635</v>
      </c>
      <c r="G622" s="739" t="s">
        <v>2849</v>
      </c>
      <c r="H622" s="739" t="s">
        <v>1720</v>
      </c>
      <c r="I622" s="739" t="s">
        <v>2006</v>
      </c>
      <c r="J622" s="739" t="s">
        <v>2007</v>
      </c>
      <c r="K622" s="739" t="s">
        <v>1886</v>
      </c>
      <c r="L622" s="742">
        <v>132</v>
      </c>
      <c r="M622" s="742">
        <v>264</v>
      </c>
      <c r="N622" s="739">
        <v>2</v>
      </c>
      <c r="O622" s="743">
        <v>0.5</v>
      </c>
      <c r="P622" s="742">
        <v>264</v>
      </c>
      <c r="Q622" s="744">
        <v>1</v>
      </c>
      <c r="R622" s="739">
        <v>2</v>
      </c>
      <c r="S622" s="744">
        <v>1</v>
      </c>
      <c r="T622" s="743">
        <v>0.5</v>
      </c>
      <c r="U622" s="738">
        <v>1</v>
      </c>
    </row>
    <row r="623" spans="1:21" ht="14.4" customHeight="1" x14ac:dyDescent="0.3">
      <c r="A623" s="737">
        <v>30</v>
      </c>
      <c r="B623" s="739" t="s">
        <v>505</v>
      </c>
      <c r="C623" s="739" t="s">
        <v>2640</v>
      </c>
      <c r="D623" s="740" t="s">
        <v>3439</v>
      </c>
      <c r="E623" s="741" t="s">
        <v>2651</v>
      </c>
      <c r="F623" s="739" t="s">
        <v>2635</v>
      </c>
      <c r="G623" s="739" t="s">
        <v>2677</v>
      </c>
      <c r="H623" s="739" t="s">
        <v>506</v>
      </c>
      <c r="I623" s="739" t="s">
        <v>712</v>
      </c>
      <c r="J623" s="739" t="s">
        <v>713</v>
      </c>
      <c r="K623" s="739" t="s">
        <v>2678</v>
      </c>
      <c r="L623" s="742">
        <v>91.11</v>
      </c>
      <c r="M623" s="742">
        <v>91.11</v>
      </c>
      <c r="N623" s="739">
        <v>1</v>
      </c>
      <c r="O623" s="743">
        <v>1</v>
      </c>
      <c r="P623" s="742">
        <v>91.11</v>
      </c>
      <c r="Q623" s="744">
        <v>1</v>
      </c>
      <c r="R623" s="739">
        <v>1</v>
      </c>
      <c r="S623" s="744">
        <v>1</v>
      </c>
      <c r="T623" s="743">
        <v>1</v>
      </c>
      <c r="U623" s="738">
        <v>1</v>
      </c>
    </row>
    <row r="624" spans="1:21" ht="14.4" customHeight="1" x14ac:dyDescent="0.3">
      <c r="A624" s="737">
        <v>30</v>
      </c>
      <c r="B624" s="739" t="s">
        <v>505</v>
      </c>
      <c r="C624" s="739" t="s">
        <v>2640</v>
      </c>
      <c r="D624" s="740" t="s">
        <v>3439</v>
      </c>
      <c r="E624" s="741" t="s">
        <v>2651</v>
      </c>
      <c r="F624" s="739" t="s">
        <v>2635</v>
      </c>
      <c r="G624" s="739" t="s">
        <v>3174</v>
      </c>
      <c r="H624" s="739" t="s">
        <v>506</v>
      </c>
      <c r="I624" s="739" t="s">
        <v>2289</v>
      </c>
      <c r="J624" s="739" t="s">
        <v>2268</v>
      </c>
      <c r="K624" s="739" t="s">
        <v>3387</v>
      </c>
      <c r="L624" s="742">
        <v>186.99</v>
      </c>
      <c r="M624" s="742">
        <v>186.99</v>
      </c>
      <c r="N624" s="739">
        <v>1</v>
      </c>
      <c r="O624" s="743">
        <v>1</v>
      </c>
      <c r="P624" s="742">
        <v>186.99</v>
      </c>
      <c r="Q624" s="744">
        <v>1</v>
      </c>
      <c r="R624" s="739">
        <v>1</v>
      </c>
      <c r="S624" s="744">
        <v>1</v>
      </c>
      <c r="T624" s="743">
        <v>1</v>
      </c>
      <c r="U624" s="738">
        <v>1</v>
      </c>
    </row>
    <row r="625" spans="1:21" ht="14.4" customHeight="1" x14ac:dyDescent="0.3">
      <c r="A625" s="737">
        <v>30</v>
      </c>
      <c r="B625" s="739" t="s">
        <v>505</v>
      </c>
      <c r="C625" s="739" t="s">
        <v>2640</v>
      </c>
      <c r="D625" s="740" t="s">
        <v>3439</v>
      </c>
      <c r="E625" s="741" t="s">
        <v>2651</v>
      </c>
      <c r="F625" s="739" t="s">
        <v>2635</v>
      </c>
      <c r="G625" s="739" t="s">
        <v>3388</v>
      </c>
      <c r="H625" s="739" t="s">
        <v>506</v>
      </c>
      <c r="I625" s="739" t="s">
        <v>3389</v>
      </c>
      <c r="J625" s="739" t="s">
        <v>3390</v>
      </c>
      <c r="K625" s="739" t="s">
        <v>1540</v>
      </c>
      <c r="L625" s="742">
        <v>132</v>
      </c>
      <c r="M625" s="742">
        <v>528</v>
      </c>
      <c r="N625" s="739">
        <v>4</v>
      </c>
      <c r="O625" s="743">
        <v>1.5</v>
      </c>
      <c r="P625" s="742">
        <v>528</v>
      </c>
      <c r="Q625" s="744">
        <v>1</v>
      </c>
      <c r="R625" s="739">
        <v>4</v>
      </c>
      <c r="S625" s="744">
        <v>1</v>
      </c>
      <c r="T625" s="743">
        <v>1.5</v>
      </c>
      <c r="U625" s="738">
        <v>1</v>
      </c>
    </row>
    <row r="626" spans="1:21" ht="14.4" customHeight="1" x14ac:dyDescent="0.3">
      <c r="A626" s="737">
        <v>30</v>
      </c>
      <c r="B626" s="739" t="s">
        <v>505</v>
      </c>
      <c r="C626" s="739" t="s">
        <v>2640</v>
      </c>
      <c r="D626" s="740" t="s">
        <v>3439</v>
      </c>
      <c r="E626" s="741" t="s">
        <v>2651</v>
      </c>
      <c r="F626" s="739" t="s">
        <v>2635</v>
      </c>
      <c r="G626" s="739" t="s">
        <v>2706</v>
      </c>
      <c r="H626" s="739" t="s">
        <v>506</v>
      </c>
      <c r="I626" s="739" t="s">
        <v>1372</v>
      </c>
      <c r="J626" s="739" t="s">
        <v>1373</v>
      </c>
      <c r="K626" s="739" t="s">
        <v>2591</v>
      </c>
      <c r="L626" s="742">
        <v>34.6</v>
      </c>
      <c r="M626" s="742">
        <v>34.6</v>
      </c>
      <c r="N626" s="739">
        <v>1</v>
      </c>
      <c r="O626" s="743">
        <v>0.5</v>
      </c>
      <c r="P626" s="742">
        <v>34.6</v>
      </c>
      <c r="Q626" s="744">
        <v>1</v>
      </c>
      <c r="R626" s="739">
        <v>1</v>
      </c>
      <c r="S626" s="744">
        <v>1</v>
      </c>
      <c r="T626" s="743">
        <v>0.5</v>
      </c>
      <c r="U626" s="738">
        <v>1</v>
      </c>
    </row>
    <row r="627" spans="1:21" ht="14.4" customHeight="1" x14ac:dyDescent="0.3">
      <c r="A627" s="737">
        <v>30</v>
      </c>
      <c r="B627" s="739" t="s">
        <v>505</v>
      </c>
      <c r="C627" s="739" t="s">
        <v>2640</v>
      </c>
      <c r="D627" s="740" t="s">
        <v>3439</v>
      </c>
      <c r="E627" s="741" t="s">
        <v>2651</v>
      </c>
      <c r="F627" s="739" t="s">
        <v>2635</v>
      </c>
      <c r="G627" s="739" t="s">
        <v>2719</v>
      </c>
      <c r="H627" s="739" t="s">
        <v>506</v>
      </c>
      <c r="I627" s="739" t="s">
        <v>720</v>
      </c>
      <c r="J627" s="739" t="s">
        <v>2720</v>
      </c>
      <c r="K627" s="739" t="s">
        <v>2721</v>
      </c>
      <c r="L627" s="742">
        <v>23.61</v>
      </c>
      <c r="M627" s="742">
        <v>23.61</v>
      </c>
      <c r="N627" s="739">
        <v>1</v>
      </c>
      <c r="O627" s="743">
        <v>1</v>
      </c>
      <c r="P627" s="742">
        <v>23.61</v>
      </c>
      <c r="Q627" s="744">
        <v>1</v>
      </c>
      <c r="R627" s="739">
        <v>1</v>
      </c>
      <c r="S627" s="744">
        <v>1</v>
      </c>
      <c r="T627" s="743">
        <v>1</v>
      </c>
      <c r="U627" s="738">
        <v>1</v>
      </c>
    </row>
    <row r="628" spans="1:21" ht="14.4" customHeight="1" x14ac:dyDescent="0.3">
      <c r="A628" s="737">
        <v>30</v>
      </c>
      <c r="B628" s="739" t="s">
        <v>505</v>
      </c>
      <c r="C628" s="739" t="s">
        <v>2640</v>
      </c>
      <c r="D628" s="740" t="s">
        <v>3439</v>
      </c>
      <c r="E628" s="741" t="s">
        <v>2651</v>
      </c>
      <c r="F628" s="739" t="s">
        <v>2635</v>
      </c>
      <c r="G628" s="739" t="s">
        <v>2659</v>
      </c>
      <c r="H628" s="739" t="s">
        <v>506</v>
      </c>
      <c r="I628" s="739" t="s">
        <v>3094</v>
      </c>
      <c r="J628" s="739" t="s">
        <v>3095</v>
      </c>
      <c r="K628" s="739" t="s">
        <v>3096</v>
      </c>
      <c r="L628" s="742">
        <v>300.33</v>
      </c>
      <c r="M628" s="742">
        <v>300.33</v>
      </c>
      <c r="N628" s="739">
        <v>1</v>
      </c>
      <c r="O628" s="743">
        <v>0.5</v>
      </c>
      <c r="P628" s="742">
        <v>300.33</v>
      </c>
      <c r="Q628" s="744">
        <v>1</v>
      </c>
      <c r="R628" s="739">
        <v>1</v>
      </c>
      <c r="S628" s="744">
        <v>1</v>
      </c>
      <c r="T628" s="743">
        <v>0.5</v>
      </c>
      <c r="U628" s="738">
        <v>1</v>
      </c>
    </row>
    <row r="629" spans="1:21" ht="14.4" customHeight="1" x14ac:dyDescent="0.3">
      <c r="A629" s="737">
        <v>30</v>
      </c>
      <c r="B629" s="739" t="s">
        <v>505</v>
      </c>
      <c r="C629" s="739" t="s">
        <v>2640</v>
      </c>
      <c r="D629" s="740" t="s">
        <v>3439</v>
      </c>
      <c r="E629" s="741" t="s">
        <v>2651</v>
      </c>
      <c r="F629" s="739" t="s">
        <v>2635</v>
      </c>
      <c r="G629" s="739" t="s">
        <v>2872</v>
      </c>
      <c r="H629" s="739" t="s">
        <v>506</v>
      </c>
      <c r="I629" s="739" t="s">
        <v>1247</v>
      </c>
      <c r="J629" s="739" t="s">
        <v>3391</v>
      </c>
      <c r="K629" s="739" t="s">
        <v>2874</v>
      </c>
      <c r="L629" s="742">
        <v>16.23</v>
      </c>
      <c r="M629" s="742">
        <v>16.23</v>
      </c>
      <c r="N629" s="739">
        <v>1</v>
      </c>
      <c r="O629" s="743">
        <v>1</v>
      </c>
      <c r="P629" s="742">
        <v>16.23</v>
      </c>
      <c r="Q629" s="744">
        <v>1</v>
      </c>
      <c r="R629" s="739">
        <v>1</v>
      </c>
      <c r="S629" s="744">
        <v>1</v>
      </c>
      <c r="T629" s="743">
        <v>1</v>
      </c>
      <c r="U629" s="738">
        <v>1</v>
      </c>
    </row>
    <row r="630" spans="1:21" ht="14.4" customHeight="1" x14ac:dyDescent="0.3">
      <c r="A630" s="737">
        <v>30</v>
      </c>
      <c r="B630" s="739" t="s">
        <v>505</v>
      </c>
      <c r="C630" s="739" t="s">
        <v>2640</v>
      </c>
      <c r="D630" s="740" t="s">
        <v>3439</v>
      </c>
      <c r="E630" s="741" t="s">
        <v>2651</v>
      </c>
      <c r="F630" s="739" t="s">
        <v>2635</v>
      </c>
      <c r="G630" s="739" t="s">
        <v>2725</v>
      </c>
      <c r="H630" s="739" t="s">
        <v>506</v>
      </c>
      <c r="I630" s="739" t="s">
        <v>999</v>
      </c>
      <c r="J630" s="739" t="s">
        <v>2727</v>
      </c>
      <c r="K630" s="739" t="s">
        <v>3097</v>
      </c>
      <c r="L630" s="742">
        <v>31.65</v>
      </c>
      <c r="M630" s="742">
        <v>31.65</v>
      </c>
      <c r="N630" s="739">
        <v>1</v>
      </c>
      <c r="O630" s="743">
        <v>1</v>
      </c>
      <c r="P630" s="742"/>
      <c r="Q630" s="744">
        <v>0</v>
      </c>
      <c r="R630" s="739"/>
      <c r="S630" s="744">
        <v>0</v>
      </c>
      <c r="T630" s="743"/>
      <c r="U630" s="738">
        <v>0</v>
      </c>
    </row>
    <row r="631" spans="1:21" ht="14.4" customHeight="1" x14ac:dyDescent="0.3">
      <c r="A631" s="737">
        <v>30</v>
      </c>
      <c r="B631" s="739" t="s">
        <v>505</v>
      </c>
      <c r="C631" s="739" t="s">
        <v>2640</v>
      </c>
      <c r="D631" s="740" t="s">
        <v>3439</v>
      </c>
      <c r="E631" s="741" t="s">
        <v>2651</v>
      </c>
      <c r="F631" s="739" t="s">
        <v>2635</v>
      </c>
      <c r="G631" s="739" t="s">
        <v>2730</v>
      </c>
      <c r="H631" s="739" t="s">
        <v>506</v>
      </c>
      <c r="I631" s="739" t="s">
        <v>871</v>
      </c>
      <c r="J631" s="739" t="s">
        <v>2731</v>
      </c>
      <c r="K631" s="739" t="s">
        <v>2732</v>
      </c>
      <c r="L631" s="742">
        <v>88.76</v>
      </c>
      <c r="M631" s="742">
        <v>88.76</v>
      </c>
      <c r="N631" s="739">
        <v>1</v>
      </c>
      <c r="O631" s="743">
        <v>0.5</v>
      </c>
      <c r="P631" s="742">
        <v>88.76</v>
      </c>
      <c r="Q631" s="744">
        <v>1</v>
      </c>
      <c r="R631" s="739">
        <v>1</v>
      </c>
      <c r="S631" s="744">
        <v>1</v>
      </c>
      <c r="T631" s="743">
        <v>0.5</v>
      </c>
      <c r="U631" s="738">
        <v>1</v>
      </c>
    </row>
    <row r="632" spans="1:21" ht="14.4" customHeight="1" x14ac:dyDescent="0.3">
      <c r="A632" s="737">
        <v>30</v>
      </c>
      <c r="B632" s="739" t="s">
        <v>505</v>
      </c>
      <c r="C632" s="739" t="s">
        <v>2640</v>
      </c>
      <c r="D632" s="740" t="s">
        <v>3439</v>
      </c>
      <c r="E632" s="741" t="s">
        <v>2651</v>
      </c>
      <c r="F632" s="739" t="s">
        <v>2635</v>
      </c>
      <c r="G632" s="739" t="s">
        <v>2741</v>
      </c>
      <c r="H632" s="739" t="s">
        <v>506</v>
      </c>
      <c r="I632" s="739" t="s">
        <v>2983</v>
      </c>
      <c r="J632" s="739" t="s">
        <v>2984</v>
      </c>
      <c r="K632" s="739" t="s">
        <v>2985</v>
      </c>
      <c r="L632" s="742">
        <v>79.03</v>
      </c>
      <c r="M632" s="742">
        <v>79.03</v>
      </c>
      <c r="N632" s="739">
        <v>1</v>
      </c>
      <c r="O632" s="743">
        <v>0.5</v>
      </c>
      <c r="P632" s="742">
        <v>79.03</v>
      </c>
      <c r="Q632" s="744">
        <v>1</v>
      </c>
      <c r="R632" s="739">
        <v>1</v>
      </c>
      <c r="S632" s="744">
        <v>1</v>
      </c>
      <c r="T632" s="743">
        <v>0.5</v>
      </c>
      <c r="U632" s="738">
        <v>1</v>
      </c>
    </row>
    <row r="633" spans="1:21" ht="14.4" customHeight="1" x14ac:dyDescent="0.3">
      <c r="A633" s="737">
        <v>30</v>
      </c>
      <c r="B633" s="739" t="s">
        <v>505</v>
      </c>
      <c r="C633" s="739" t="s">
        <v>2640</v>
      </c>
      <c r="D633" s="740" t="s">
        <v>3439</v>
      </c>
      <c r="E633" s="741" t="s">
        <v>2651</v>
      </c>
      <c r="F633" s="739" t="s">
        <v>2635</v>
      </c>
      <c r="G633" s="739" t="s">
        <v>3392</v>
      </c>
      <c r="H633" s="739" t="s">
        <v>506</v>
      </c>
      <c r="I633" s="739" t="s">
        <v>3393</v>
      </c>
      <c r="J633" s="739" t="s">
        <v>3394</v>
      </c>
      <c r="K633" s="739" t="s">
        <v>3395</v>
      </c>
      <c r="L633" s="742">
        <v>285.89</v>
      </c>
      <c r="M633" s="742">
        <v>285.89</v>
      </c>
      <c r="N633" s="739">
        <v>1</v>
      </c>
      <c r="O633" s="743">
        <v>0.5</v>
      </c>
      <c r="P633" s="742">
        <v>285.89</v>
      </c>
      <c r="Q633" s="744">
        <v>1</v>
      </c>
      <c r="R633" s="739">
        <v>1</v>
      </c>
      <c r="S633" s="744">
        <v>1</v>
      </c>
      <c r="T633" s="743">
        <v>0.5</v>
      </c>
      <c r="U633" s="738">
        <v>1</v>
      </c>
    </row>
    <row r="634" spans="1:21" ht="14.4" customHeight="1" x14ac:dyDescent="0.3">
      <c r="A634" s="737">
        <v>30</v>
      </c>
      <c r="B634" s="739" t="s">
        <v>505</v>
      </c>
      <c r="C634" s="739" t="s">
        <v>2640</v>
      </c>
      <c r="D634" s="740" t="s">
        <v>3439</v>
      </c>
      <c r="E634" s="741" t="s">
        <v>2651</v>
      </c>
      <c r="F634" s="739" t="s">
        <v>2635</v>
      </c>
      <c r="G634" s="739" t="s">
        <v>2772</v>
      </c>
      <c r="H634" s="739" t="s">
        <v>1720</v>
      </c>
      <c r="I634" s="739" t="s">
        <v>3075</v>
      </c>
      <c r="J634" s="739" t="s">
        <v>1813</v>
      </c>
      <c r="K634" s="739" t="s">
        <v>2490</v>
      </c>
      <c r="L634" s="742">
        <v>1385.62</v>
      </c>
      <c r="M634" s="742">
        <v>1385.62</v>
      </c>
      <c r="N634" s="739">
        <v>1</v>
      </c>
      <c r="O634" s="743">
        <v>1</v>
      </c>
      <c r="P634" s="742">
        <v>1385.62</v>
      </c>
      <c r="Q634" s="744">
        <v>1</v>
      </c>
      <c r="R634" s="739">
        <v>1</v>
      </c>
      <c r="S634" s="744">
        <v>1</v>
      </c>
      <c r="T634" s="743">
        <v>1</v>
      </c>
      <c r="U634" s="738">
        <v>1</v>
      </c>
    </row>
    <row r="635" spans="1:21" ht="14.4" customHeight="1" x14ac:dyDescent="0.3">
      <c r="A635" s="737">
        <v>30</v>
      </c>
      <c r="B635" s="739" t="s">
        <v>505</v>
      </c>
      <c r="C635" s="739" t="s">
        <v>2640</v>
      </c>
      <c r="D635" s="740" t="s">
        <v>3439</v>
      </c>
      <c r="E635" s="741" t="s">
        <v>2651</v>
      </c>
      <c r="F635" s="739" t="s">
        <v>2635</v>
      </c>
      <c r="G635" s="739" t="s">
        <v>2774</v>
      </c>
      <c r="H635" s="739" t="s">
        <v>1720</v>
      </c>
      <c r="I635" s="739" t="s">
        <v>1967</v>
      </c>
      <c r="J635" s="739" t="s">
        <v>1968</v>
      </c>
      <c r="K635" s="739" t="s">
        <v>1516</v>
      </c>
      <c r="L635" s="742">
        <v>31.09</v>
      </c>
      <c r="M635" s="742">
        <v>31.09</v>
      </c>
      <c r="N635" s="739">
        <v>1</v>
      </c>
      <c r="O635" s="743">
        <v>0.5</v>
      </c>
      <c r="P635" s="742">
        <v>31.09</v>
      </c>
      <c r="Q635" s="744">
        <v>1</v>
      </c>
      <c r="R635" s="739">
        <v>1</v>
      </c>
      <c r="S635" s="744">
        <v>1</v>
      </c>
      <c r="T635" s="743">
        <v>0.5</v>
      </c>
      <c r="U635" s="738">
        <v>1</v>
      </c>
    </row>
    <row r="636" spans="1:21" ht="14.4" customHeight="1" x14ac:dyDescent="0.3">
      <c r="A636" s="737">
        <v>30</v>
      </c>
      <c r="B636" s="739" t="s">
        <v>505</v>
      </c>
      <c r="C636" s="739" t="s">
        <v>2640</v>
      </c>
      <c r="D636" s="740" t="s">
        <v>3439</v>
      </c>
      <c r="E636" s="741" t="s">
        <v>2651</v>
      </c>
      <c r="F636" s="739" t="s">
        <v>2635</v>
      </c>
      <c r="G636" s="739" t="s">
        <v>3396</v>
      </c>
      <c r="H636" s="739" t="s">
        <v>506</v>
      </c>
      <c r="I636" s="739" t="s">
        <v>1251</v>
      </c>
      <c r="J636" s="739" t="s">
        <v>3397</v>
      </c>
      <c r="K636" s="739" t="s">
        <v>3398</v>
      </c>
      <c r="L636" s="742">
        <v>18.809999999999999</v>
      </c>
      <c r="M636" s="742">
        <v>75.239999999999995</v>
      </c>
      <c r="N636" s="739">
        <v>4</v>
      </c>
      <c r="O636" s="743">
        <v>3</v>
      </c>
      <c r="P636" s="742">
        <v>56.429999999999993</v>
      </c>
      <c r="Q636" s="744">
        <v>0.75</v>
      </c>
      <c r="R636" s="739">
        <v>3</v>
      </c>
      <c r="S636" s="744">
        <v>0.75</v>
      </c>
      <c r="T636" s="743">
        <v>2</v>
      </c>
      <c r="U636" s="738">
        <v>0.66666666666666663</v>
      </c>
    </row>
    <row r="637" spans="1:21" ht="14.4" customHeight="1" x14ac:dyDescent="0.3">
      <c r="A637" s="737">
        <v>30</v>
      </c>
      <c r="B637" s="739" t="s">
        <v>505</v>
      </c>
      <c r="C637" s="739" t="s">
        <v>2640</v>
      </c>
      <c r="D637" s="740" t="s">
        <v>3439</v>
      </c>
      <c r="E637" s="741" t="s">
        <v>2651</v>
      </c>
      <c r="F637" s="739" t="s">
        <v>2635</v>
      </c>
      <c r="G637" s="739" t="s">
        <v>2918</v>
      </c>
      <c r="H637" s="739" t="s">
        <v>1720</v>
      </c>
      <c r="I637" s="739" t="s">
        <v>3399</v>
      </c>
      <c r="J637" s="739" t="s">
        <v>1959</v>
      </c>
      <c r="K637" s="739" t="s">
        <v>2023</v>
      </c>
      <c r="L637" s="742">
        <v>352.37</v>
      </c>
      <c r="M637" s="742">
        <v>352.37</v>
      </c>
      <c r="N637" s="739">
        <v>1</v>
      </c>
      <c r="O637" s="743">
        <v>0.5</v>
      </c>
      <c r="P637" s="742"/>
      <c r="Q637" s="744">
        <v>0</v>
      </c>
      <c r="R637" s="739"/>
      <c r="S637" s="744">
        <v>0</v>
      </c>
      <c r="T637" s="743"/>
      <c r="U637" s="738">
        <v>0</v>
      </c>
    </row>
    <row r="638" spans="1:21" ht="14.4" customHeight="1" x14ac:dyDescent="0.3">
      <c r="A638" s="737">
        <v>30</v>
      </c>
      <c r="B638" s="739" t="s">
        <v>505</v>
      </c>
      <c r="C638" s="739" t="s">
        <v>2640</v>
      </c>
      <c r="D638" s="740" t="s">
        <v>3439</v>
      </c>
      <c r="E638" s="741" t="s">
        <v>2651</v>
      </c>
      <c r="F638" s="739" t="s">
        <v>2635</v>
      </c>
      <c r="G638" s="739" t="s">
        <v>3400</v>
      </c>
      <c r="H638" s="739" t="s">
        <v>506</v>
      </c>
      <c r="I638" s="739" t="s">
        <v>1086</v>
      </c>
      <c r="J638" s="739" t="s">
        <v>1087</v>
      </c>
      <c r="K638" s="739" t="s">
        <v>1088</v>
      </c>
      <c r="L638" s="742">
        <v>70.08</v>
      </c>
      <c r="M638" s="742">
        <v>70.08</v>
      </c>
      <c r="N638" s="739">
        <v>1</v>
      </c>
      <c r="O638" s="743">
        <v>0.5</v>
      </c>
      <c r="P638" s="742">
        <v>70.08</v>
      </c>
      <c r="Q638" s="744">
        <v>1</v>
      </c>
      <c r="R638" s="739">
        <v>1</v>
      </c>
      <c r="S638" s="744">
        <v>1</v>
      </c>
      <c r="T638" s="743">
        <v>0.5</v>
      </c>
      <c r="U638" s="738">
        <v>1</v>
      </c>
    </row>
    <row r="639" spans="1:21" ht="14.4" customHeight="1" x14ac:dyDescent="0.3">
      <c r="A639" s="737">
        <v>30</v>
      </c>
      <c r="B639" s="739" t="s">
        <v>505</v>
      </c>
      <c r="C639" s="739" t="s">
        <v>2640</v>
      </c>
      <c r="D639" s="740" t="s">
        <v>3439</v>
      </c>
      <c r="E639" s="741" t="s">
        <v>2651</v>
      </c>
      <c r="F639" s="739" t="s">
        <v>2635</v>
      </c>
      <c r="G639" s="739" t="s">
        <v>2782</v>
      </c>
      <c r="H639" s="739" t="s">
        <v>1720</v>
      </c>
      <c r="I639" s="739" t="s">
        <v>1721</v>
      </c>
      <c r="J639" s="739" t="s">
        <v>1722</v>
      </c>
      <c r="K639" s="739" t="s">
        <v>1723</v>
      </c>
      <c r="L639" s="742">
        <v>10.41</v>
      </c>
      <c r="M639" s="742">
        <v>93.69</v>
      </c>
      <c r="N639" s="739">
        <v>9</v>
      </c>
      <c r="O639" s="743">
        <v>1</v>
      </c>
      <c r="P639" s="742">
        <v>93.69</v>
      </c>
      <c r="Q639" s="744">
        <v>1</v>
      </c>
      <c r="R639" s="739">
        <v>9</v>
      </c>
      <c r="S639" s="744">
        <v>1</v>
      </c>
      <c r="T639" s="743">
        <v>1</v>
      </c>
      <c r="U639" s="738">
        <v>1</v>
      </c>
    </row>
    <row r="640" spans="1:21" ht="14.4" customHeight="1" x14ac:dyDescent="0.3">
      <c r="A640" s="737">
        <v>30</v>
      </c>
      <c r="B640" s="739" t="s">
        <v>505</v>
      </c>
      <c r="C640" s="739" t="s">
        <v>2640</v>
      </c>
      <c r="D640" s="740" t="s">
        <v>3439</v>
      </c>
      <c r="E640" s="741" t="s">
        <v>2651</v>
      </c>
      <c r="F640" s="739" t="s">
        <v>2635</v>
      </c>
      <c r="G640" s="739" t="s">
        <v>2924</v>
      </c>
      <c r="H640" s="739" t="s">
        <v>506</v>
      </c>
      <c r="I640" s="739" t="s">
        <v>1037</v>
      </c>
      <c r="J640" s="739" t="s">
        <v>1038</v>
      </c>
      <c r="K640" s="739" t="s">
        <v>3401</v>
      </c>
      <c r="L640" s="742">
        <v>181.04</v>
      </c>
      <c r="M640" s="742">
        <v>181.04</v>
      </c>
      <c r="N640" s="739">
        <v>1</v>
      </c>
      <c r="O640" s="743">
        <v>0.5</v>
      </c>
      <c r="P640" s="742">
        <v>181.04</v>
      </c>
      <c r="Q640" s="744">
        <v>1</v>
      </c>
      <c r="R640" s="739">
        <v>1</v>
      </c>
      <c r="S640" s="744">
        <v>1</v>
      </c>
      <c r="T640" s="743">
        <v>0.5</v>
      </c>
      <c r="U640" s="738">
        <v>1</v>
      </c>
    </row>
    <row r="641" spans="1:21" ht="14.4" customHeight="1" x14ac:dyDescent="0.3">
      <c r="A641" s="737">
        <v>30</v>
      </c>
      <c r="B641" s="739" t="s">
        <v>505</v>
      </c>
      <c r="C641" s="739" t="s">
        <v>2640</v>
      </c>
      <c r="D641" s="740" t="s">
        <v>3439</v>
      </c>
      <c r="E641" s="741" t="s">
        <v>2651</v>
      </c>
      <c r="F641" s="739" t="s">
        <v>2635</v>
      </c>
      <c r="G641" s="739" t="s">
        <v>2924</v>
      </c>
      <c r="H641" s="739" t="s">
        <v>506</v>
      </c>
      <c r="I641" s="739" t="s">
        <v>3402</v>
      </c>
      <c r="J641" s="739" t="s">
        <v>3403</v>
      </c>
      <c r="K641" s="739" t="s">
        <v>3404</v>
      </c>
      <c r="L641" s="742">
        <v>87.42</v>
      </c>
      <c r="M641" s="742">
        <v>87.42</v>
      </c>
      <c r="N641" s="739">
        <v>1</v>
      </c>
      <c r="O641" s="743">
        <v>1</v>
      </c>
      <c r="P641" s="742">
        <v>87.42</v>
      </c>
      <c r="Q641" s="744">
        <v>1</v>
      </c>
      <c r="R641" s="739">
        <v>1</v>
      </c>
      <c r="S641" s="744">
        <v>1</v>
      </c>
      <c r="T641" s="743">
        <v>1</v>
      </c>
      <c r="U641" s="738">
        <v>1</v>
      </c>
    </row>
    <row r="642" spans="1:21" ht="14.4" customHeight="1" x14ac:dyDescent="0.3">
      <c r="A642" s="737">
        <v>30</v>
      </c>
      <c r="B642" s="739" t="s">
        <v>505</v>
      </c>
      <c r="C642" s="739" t="s">
        <v>2640</v>
      </c>
      <c r="D642" s="740" t="s">
        <v>3439</v>
      </c>
      <c r="E642" s="741" t="s">
        <v>2651</v>
      </c>
      <c r="F642" s="739" t="s">
        <v>2635</v>
      </c>
      <c r="G642" s="739" t="s">
        <v>3044</v>
      </c>
      <c r="H642" s="739" t="s">
        <v>506</v>
      </c>
      <c r="I642" s="739" t="s">
        <v>1117</v>
      </c>
      <c r="J642" s="739" t="s">
        <v>1118</v>
      </c>
      <c r="K642" s="739" t="s">
        <v>3045</v>
      </c>
      <c r="L642" s="742">
        <v>65.989999999999995</v>
      </c>
      <c r="M642" s="742">
        <v>65.989999999999995</v>
      </c>
      <c r="N642" s="739">
        <v>1</v>
      </c>
      <c r="O642" s="743">
        <v>1</v>
      </c>
      <c r="P642" s="742">
        <v>65.989999999999995</v>
      </c>
      <c r="Q642" s="744">
        <v>1</v>
      </c>
      <c r="R642" s="739">
        <v>1</v>
      </c>
      <c r="S642" s="744">
        <v>1</v>
      </c>
      <c r="T642" s="743">
        <v>1</v>
      </c>
      <c r="U642" s="738">
        <v>1</v>
      </c>
    </row>
    <row r="643" spans="1:21" ht="14.4" customHeight="1" x14ac:dyDescent="0.3">
      <c r="A643" s="737">
        <v>30</v>
      </c>
      <c r="B643" s="739" t="s">
        <v>505</v>
      </c>
      <c r="C643" s="739" t="s">
        <v>2640</v>
      </c>
      <c r="D643" s="740" t="s">
        <v>3439</v>
      </c>
      <c r="E643" s="741" t="s">
        <v>2651</v>
      </c>
      <c r="F643" s="739" t="s">
        <v>2635</v>
      </c>
      <c r="G643" s="739" t="s">
        <v>3123</v>
      </c>
      <c r="H643" s="739" t="s">
        <v>506</v>
      </c>
      <c r="I643" s="739" t="s">
        <v>1619</v>
      </c>
      <c r="J643" s="739" t="s">
        <v>1620</v>
      </c>
      <c r="K643" s="739" t="s">
        <v>3405</v>
      </c>
      <c r="L643" s="742">
        <v>140.38</v>
      </c>
      <c r="M643" s="742">
        <v>140.38</v>
      </c>
      <c r="N643" s="739">
        <v>1</v>
      </c>
      <c r="O643" s="743">
        <v>0.5</v>
      </c>
      <c r="P643" s="742"/>
      <c r="Q643" s="744">
        <v>0</v>
      </c>
      <c r="R643" s="739"/>
      <c r="S643" s="744">
        <v>0</v>
      </c>
      <c r="T643" s="743"/>
      <c r="U643" s="738">
        <v>0</v>
      </c>
    </row>
    <row r="644" spans="1:21" ht="14.4" customHeight="1" x14ac:dyDescent="0.3">
      <c r="A644" s="737">
        <v>30</v>
      </c>
      <c r="B644" s="739" t="s">
        <v>505</v>
      </c>
      <c r="C644" s="739" t="s">
        <v>2640</v>
      </c>
      <c r="D644" s="740" t="s">
        <v>3439</v>
      </c>
      <c r="E644" s="741" t="s">
        <v>2651</v>
      </c>
      <c r="F644" s="739" t="s">
        <v>2636</v>
      </c>
      <c r="G644" s="739" t="s">
        <v>2828</v>
      </c>
      <c r="H644" s="739" t="s">
        <v>506</v>
      </c>
      <c r="I644" s="739" t="s">
        <v>3112</v>
      </c>
      <c r="J644" s="739" t="s">
        <v>2830</v>
      </c>
      <c r="K644" s="739"/>
      <c r="L644" s="742">
        <v>0</v>
      </c>
      <c r="M644" s="742">
        <v>0</v>
      </c>
      <c r="N644" s="739">
        <v>3</v>
      </c>
      <c r="O644" s="743">
        <v>3</v>
      </c>
      <c r="P644" s="742">
        <v>0</v>
      </c>
      <c r="Q644" s="744"/>
      <c r="R644" s="739">
        <v>1</v>
      </c>
      <c r="S644" s="744">
        <v>0.33333333333333331</v>
      </c>
      <c r="T644" s="743">
        <v>1</v>
      </c>
      <c r="U644" s="738">
        <v>0.33333333333333331</v>
      </c>
    </row>
    <row r="645" spans="1:21" ht="14.4" customHeight="1" x14ac:dyDescent="0.3">
      <c r="A645" s="737">
        <v>30</v>
      </c>
      <c r="B645" s="739" t="s">
        <v>505</v>
      </c>
      <c r="C645" s="739" t="s">
        <v>2640</v>
      </c>
      <c r="D645" s="740" t="s">
        <v>3439</v>
      </c>
      <c r="E645" s="741" t="s">
        <v>2651</v>
      </c>
      <c r="F645" s="739" t="s">
        <v>2636</v>
      </c>
      <c r="G645" s="739" t="s">
        <v>2828</v>
      </c>
      <c r="H645" s="739" t="s">
        <v>506</v>
      </c>
      <c r="I645" s="739" t="s">
        <v>3406</v>
      </c>
      <c r="J645" s="739" t="s">
        <v>2830</v>
      </c>
      <c r="K645" s="739"/>
      <c r="L645" s="742">
        <v>0</v>
      </c>
      <c r="M645" s="742">
        <v>0</v>
      </c>
      <c r="N645" s="739">
        <v>1</v>
      </c>
      <c r="O645" s="743">
        <v>1</v>
      </c>
      <c r="P645" s="742">
        <v>0</v>
      </c>
      <c r="Q645" s="744"/>
      <c r="R645" s="739">
        <v>1</v>
      </c>
      <c r="S645" s="744">
        <v>1</v>
      </c>
      <c r="T645" s="743">
        <v>1</v>
      </c>
      <c r="U645" s="738">
        <v>1</v>
      </c>
    </row>
    <row r="646" spans="1:21" ht="14.4" customHeight="1" x14ac:dyDescent="0.3">
      <c r="A646" s="737">
        <v>30</v>
      </c>
      <c r="B646" s="739" t="s">
        <v>505</v>
      </c>
      <c r="C646" s="739" t="s">
        <v>2640</v>
      </c>
      <c r="D646" s="740" t="s">
        <v>3439</v>
      </c>
      <c r="E646" s="741" t="s">
        <v>2651</v>
      </c>
      <c r="F646" s="739" t="s">
        <v>2637</v>
      </c>
      <c r="G646" s="739" t="s">
        <v>2940</v>
      </c>
      <c r="H646" s="739" t="s">
        <v>506</v>
      </c>
      <c r="I646" s="739" t="s">
        <v>3407</v>
      </c>
      <c r="J646" s="739" t="s">
        <v>3408</v>
      </c>
      <c r="K646" s="739" t="s">
        <v>3409</v>
      </c>
      <c r="L646" s="742">
        <v>410</v>
      </c>
      <c r="M646" s="742">
        <v>1640</v>
      </c>
      <c r="N646" s="739">
        <v>4</v>
      </c>
      <c r="O646" s="743">
        <v>4</v>
      </c>
      <c r="P646" s="742"/>
      <c r="Q646" s="744">
        <v>0</v>
      </c>
      <c r="R646" s="739"/>
      <c r="S646" s="744">
        <v>0</v>
      </c>
      <c r="T646" s="743"/>
      <c r="U646" s="738">
        <v>0</v>
      </c>
    </row>
    <row r="647" spans="1:21" ht="14.4" customHeight="1" x14ac:dyDescent="0.3">
      <c r="A647" s="737">
        <v>30</v>
      </c>
      <c r="B647" s="739" t="s">
        <v>505</v>
      </c>
      <c r="C647" s="739" t="s">
        <v>2640</v>
      </c>
      <c r="D647" s="740" t="s">
        <v>3439</v>
      </c>
      <c r="E647" s="741" t="s">
        <v>2652</v>
      </c>
      <c r="F647" s="739" t="s">
        <v>2635</v>
      </c>
      <c r="G647" s="739" t="s">
        <v>2662</v>
      </c>
      <c r="H647" s="739" t="s">
        <v>506</v>
      </c>
      <c r="I647" s="739" t="s">
        <v>3410</v>
      </c>
      <c r="J647" s="739" t="s">
        <v>2945</v>
      </c>
      <c r="K647" s="739" t="s">
        <v>1024</v>
      </c>
      <c r="L647" s="742">
        <v>0</v>
      </c>
      <c r="M647" s="742">
        <v>0</v>
      </c>
      <c r="N647" s="739">
        <v>4</v>
      </c>
      <c r="O647" s="743">
        <v>1.5</v>
      </c>
      <c r="P647" s="742"/>
      <c r="Q647" s="744"/>
      <c r="R647" s="739"/>
      <c r="S647" s="744">
        <v>0</v>
      </c>
      <c r="T647" s="743"/>
      <c r="U647" s="738">
        <v>0</v>
      </c>
    </row>
    <row r="648" spans="1:21" ht="14.4" customHeight="1" x14ac:dyDescent="0.3">
      <c r="A648" s="737">
        <v>30</v>
      </c>
      <c r="B648" s="739" t="s">
        <v>505</v>
      </c>
      <c r="C648" s="739" t="s">
        <v>2640</v>
      </c>
      <c r="D648" s="740" t="s">
        <v>3439</v>
      </c>
      <c r="E648" s="741" t="s">
        <v>2652</v>
      </c>
      <c r="F648" s="739" t="s">
        <v>2635</v>
      </c>
      <c r="G648" s="739" t="s">
        <v>2662</v>
      </c>
      <c r="H648" s="739" t="s">
        <v>506</v>
      </c>
      <c r="I648" s="739" t="s">
        <v>662</v>
      </c>
      <c r="J648" s="739" t="s">
        <v>2945</v>
      </c>
      <c r="K648" s="739" t="s">
        <v>2803</v>
      </c>
      <c r="L648" s="742">
        <v>36.270000000000003</v>
      </c>
      <c r="M648" s="742">
        <v>108.81</v>
      </c>
      <c r="N648" s="739">
        <v>3</v>
      </c>
      <c r="O648" s="743">
        <v>1</v>
      </c>
      <c r="P648" s="742"/>
      <c r="Q648" s="744">
        <v>0</v>
      </c>
      <c r="R648" s="739"/>
      <c r="S648" s="744">
        <v>0</v>
      </c>
      <c r="T648" s="743"/>
      <c r="U648" s="738">
        <v>0</v>
      </c>
    </row>
    <row r="649" spans="1:21" ht="14.4" customHeight="1" x14ac:dyDescent="0.3">
      <c r="A649" s="737">
        <v>30</v>
      </c>
      <c r="B649" s="739" t="s">
        <v>505</v>
      </c>
      <c r="C649" s="739" t="s">
        <v>2640</v>
      </c>
      <c r="D649" s="740" t="s">
        <v>3439</v>
      </c>
      <c r="E649" s="741" t="s">
        <v>2652</v>
      </c>
      <c r="F649" s="739" t="s">
        <v>2635</v>
      </c>
      <c r="G649" s="739" t="s">
        <v>2662</v>
      </c>
      <c r="H649" s="739" t="s">
        <v>506</v>
      </c>
      <c r="I649" s="739" t="s">
        <v>3131</v>
      </c>
      <c r="J649" s="739" t="s">
        <v>2945</v>
      </c>
      <c r="K649" s="739" t="s">
        <v>3132</v>
      </c>
      <c r="L649" s="742">
        <v>0</v>
      </c>
      <c r="M649" s="742">
        <v>0</v>
      </c>
      <c r="N649" s="739">
        <v>1</v>
      </c>
      <c r="O649" s="743">
        <v>0.5</v>
      </c>
      <c r="P649" s="742">
        <v>0</v>
      </c>
      <c r="Q649" s="744"/>
      <c r="R649" s="739">
        <v>1</v>
      </c>
      <c r="S649" s="744">
        <v>1</v>
      </c>
      <c r="T649" s="743">
        <v>0.5</v>
      </c>
      <c r="U649" s="738">
        <v>1</v>
      </c>
    </row>
    <row r="650" spans="1:21" ht="14.4" customHeight="1" x14ac:dyDescent="0.3">
      <c r="A650" s="737">
        <v>30</v>
      </c>
      <c r="B650" s="739" t="s">
        <v>505</v>
      </c>
      <c r="C650" s="739" t="s">
        <v>2640</v>
      </c>
      <c r="D650" s="740" t="s">
        <v>3439</v>
      </c>
      <c r="E650" s="741" t="s">
        <v>2652</v>
      </c>
      <c r="F650" s="739" t="s">
        <v>2635</v>
      </c>
      <c r="G650" s="739" t="s">
        <v>2664</v>
      </c>
      <c r="H650" s="739" t="s">
        <v>506</v>
      </c>
      <c r="I650" s="739" t="s">
        <v>3134</v>
      </c>
      <c r="J650" s="739" t="s">
        <v>1042</v>
      </c>
      <c r="K650" s="739" t="s">
        <v>3135</v>
      </c>
      <c r="L650" s="742">
        <v>0</v>
      </c>
      <c r="M650" s="742">
        <v>0</v>
      </c>
      <c r="N650" s="739">
        <v>2</v>
      </c>
      <c r="O650" s="743">
        <v>0.5</v>
      </c>
      <c r="P650" s="742">
        <v>0</v>
      </c>
      <c r="Q650" s="744"/>
      <c r="R650" s="739">
        <v>2</v>
      </c>
      <c r="S650" s="744">
        <v>1</v>
      </c>
      <c r="T650" s="743">
        <v>0.5</v>
      </c>
      <c r="U650" s="738">
        <v>1</v>
      </c>
    </row>
    <row r="651" spans="1:21" ht="14.4" customHeight="1" x14ac:dyDescent="0.3">
      <c r="A651" s="737">
        <v>30</v>
      </c>
      <c r="B651" s="739" t="s">
        <v>505</v>
      </c>
      <c r="C651" s="739" t="s">
        <v>2640</v>
      </c>
      <c r="D651" s="740" t="s">
        <v>3439</v>
      </c>
      <c r="E651" s="741" t="s">
        <v>2652</v>
      </c>
      <c r="F651" s="739" t="s">
        <v>2635</v>
      </c>
      <c r="G651" s="739" t="s">
        <v>2670</v>
      </c>
      <c r="H651" s="739" t="s">
        <v>506</v>
      </c>
      <c r="I651" s="739" t="s">
        <v>3411</v>
      </c>
      <c r="J651" s="739" t="s">
        <v>1857</v>
      </c>
      <c r="K651" s="739" t="s">
        <v>3143</v>
      </c>
      <c r="L651" s="742">
        <v>0</v>
      </c>
      <c r="M651" s="742">
        <v>0</v>
      </c>
      <c r="N651" s="739">
        <v>3</v>
      </c>
      <c r="O651" s="743">
        <v>1.5</v>
      </c>
      <c r="P651" s="742"/>
      <c r="Q651" s="744"/>
      <c r="R651" s="739"/>
      <c r="S651" s="744">
        <v>0</v>
      </c>
      <c r="T651" s="743"/>
      <c r="U651" s="738">
        <v>0</v>
      </c>
    </row>
    <row r="652" spans="1:21" ht="14.4" customHeight="1" x14ac:dyDescent="0.3">
      <c r="A652" s="737">
        <v>30</v>
      </c>
      <c r="B652" s="739" t="s">
        <v>505</v>
      </c>
      <c r="C652" s="739" t="s">
        <v>2640</v>
      </c>
      <c r="D652" s="740" t="s">
        <v>3439</v>
      </c>
      <c r="E652" s="741" t="s">
        <v>2652</v>
      </c>
      <c r="F652" s="739" t="s">
        <v>2635</v>
      </c>
      <c r="G652" s="739" t="s">
        <v>2670</v>
      </c>
      <c r="H652" s="739" t="s">
        <v>506</v>
      </c>
      <c r="I652" s="739" t="s">
        <v>3412</v>
      </c>
      <c r="J652" s="739" t="s">
        <v>2527</v>
      </c>
      <c r="K652" s="739" t="s">
        <v>1971</v>
      </c>
      <c r="L652" s="742">
        <v>0</v>
      </c>
      <c r="M652" s="742">
        <v>0</v>
      </c>
      <c r="N652" s="739">
        <v>1</v>
      </c>
      <c r="O652" s="743">
        <v>0.5</v>
      </c>
      <c r="P652" s="742"/>
      <c r="Q652" s="744"/>
      <c r="R652" s="739"/>
      <c r="S652" s="744">
        <v>0</v>
      </c>
      <c r="T652" s="743"/>
      <c r="U652" s="738">
        <v>0</v>
      </c>
    </row>
    <row r="653" spans="1:21" ht="14.4" customHeight="1" x14ac:dyDescent="0.3">
      <c r="A653" s="737">
        <v>30</v>
      </c>
      <c r="B653" s="739" t="s">
        <v>505</v>
      </c>
      <c r="C653" s="739" t="s">
        <v>2640</v>
      </c>
      <c r="D653" s="740" t="s">
        <v>3439</v>
      </c>
      <c r="E653" s="741" t="s">
        <v>2652</v>
      </c>
      <c r="F653" s="739" t="s">
        <v>2635</v>
      </c>
      <c r="G653" s="739" t="s">
        <v>2670</v>
      </c>
      <c r="H653" s="739" t="s">
        <v>506</v>
      </c>
      <c r="I653" s="739" t="s">
        <v>3413</v>
      </c>
      <c r="J653" s="739" t="s">
        <v>2527</v>
      </c>
      <c r="K653" s="739" t="s">
        <v>1971</v>
      </c>
      <c r="L653" s="742">
        <v>0</v>
      </c>
      <c r="M653" s="742">
        <v>0</v>
      </c>
      <c r="N653" s="739">
        <v>3</v>
      </c>
      <c r="O653" s="743">
        <v>1.5</v>
      </c>
      <c r="P653" s="742">
        <v>0</v>
      </c>
      <c r="Q653" s="744"/>
      <c r="R653" s="739">
        <v>1</v>
      </c>
      <c r="S653" s="744">
        <v>0.33333333333333331</v>
      </c>
      <c r="T653" s="743">
        <v>0.5</v>
      </c>
      <c r="U653" s="738">
        <v>0.33333333333333331</v>
      </c>
    </row>
    <row r="654" spans="1:21" ht="14.4" customHeight="1" x14ac:dyDescent="0.3">
      <c r="A654" s="737">
        <v>30</v>
      </c>
      <c r="B654" s="739" t="s">
        <v>505</v>
      </c>
      <c r="C654" s="739" t="s">
        <v>2640</v>
      </c>
      <c r="D654" s="740" t="s">
        <v>3439</v>
      </c>
      <c r="E654" s="741" t="s">
        <v>2652</v>
      </c>
      <c r="F654" s="739" t="s">
        <v>2635</v>
      </c>
      <c r="G654" s="739" t="s">
        <v>2670</v>
      </c>
      <c r="H654" s="739" t="s">
        <v>506</v>
      </c>
      <c r="I654" s="739" t="s">
        <v>3414</v>
      </c>
      <c r="J654" s="739" t="s">
        <v>1942</v>
      </c>
      <c r="K654" s="739" t="s">
        <v>3415</v>
      </c>
      <c r="L654" s="742">
        <v>0</v>
      </c>
      <c r="M654" s="742">
        <v>0</v>
      </c>
      <c r="N654" s="739">
        <v>1</v>
      </c>
      <c r="O654" s="743">
        <v>0.5</v>
      </c>
      <c r="P654" s="742">
        <v>0</v>
      </c>
      <c r="Q654" s="744"/>
      <c r="R654" s="739">
        <v>1</v>
      </c>
      <c r="S654" s="744">
        <v>1</v>
      </c>
      <c r="T654" s="743">
        <v>0.5</v>
      </c>
      <c r="U654" s="738">
        <v>1</v>
      </c>
    </row>
    <row r="655" spans="1:21" ht="14.4" customHeight="1" x14ac:dyDescent="0.3">
      <c r="A655" s="737">
        <v>30</v>
      </c>
      <c r="B655" s="739" t="s">
        <v>505</v>
      </c>
      <c r="C655" s="739" t="s">
        <v>2640</v>
      </c>
      <c r="D655" s="740" t="s">
        <v>3439</v>
      </c>
      <c r="E655" s="741" t="s">
        <v>2652</v>
      </c>
      <c r="F655" s="739" t="s">
        <v>2635</v>
      </c>
      <c r="G655" s="739" t="s">
        <v>2675</v>
      </c>
      <c r="H655" s="739" t="s">
        <v>1720</v>
      </c>
      <c r="I655" s="739" t="s">
        <v>1970</v>
      </c>
      <c r="J655" s="739" t="s">
        <v>1729</v>
      </c>
      <c r="K655" s="739" t="s">
        <v>1971</v>
      </c>
      <c r="L655" s="742">
        <v>207.45</v>
      </c>
      <c r="M655" s="742">
        <v>207.45</v>
      </c>
      <c r="N655" s="739">
        <v>1</v>
      </c>
      <c r="O655" s="743">
        <v>0.5</v>
      </c>
      <c r="P655" s="742"/>
      <c r="Q655" s="744">
        <v>0</v>
      </c>
      <c r="R655" s="739"/>
      <c r="S655" s="744">
        <v>0</v>
      </c>
      <c r="T655" s="743"/>
      <c r="U655" s="738">
        <v>0</v>
      </c>
    </row>
    <row r="656" spans="1:21" ht="14.4" customHeight="1" x14ac:dyDescent="0.3">
      <c r="A656" s="737">
        <v>30</v>
      </c>
      <c r="B656" s="739" t="s">
        <v>505</v>
      </c>
      <c r="C656" s="739" t="s">
        <v>2640</v>
      </c>
      <c r="D656" s="740" t="s">
        <v>3439</v>
      </c>
      <c r="E656" s="741" t="s">
        <v>2652</v>
      </c>
      <c r="F656" s="739" t="s">
        <v>2635</v>
      </c>
      <c r="G656" s="739" t="s">
        <v>3174</v>
      </c>
      <c r="H656" s="739" t="s">
        <v>506</v>
      </c>
      <c r="I656" s="739" t="s">
        <v>3178</v>
      </c>
      <c r="J656" s="739" t="s">
        <v>3179</v>
      </c>
      <c r="K656" s="739" t="s">
        <v>3180</v>
      </c>
      <c r="L656" s="742">
        <v>46.75</v>
      </c>
      <c r="M656" s="742">
        <v>140.25</v>
      </c>
      <c r="N656" s="739">
        <v>3</v>
      </c>
      <c r="O656" s="743">
        <v>0.5</v>
      </c>
      <c r="P656" s="742"/>
      <c r="Q656" s="744">
        <v>0</v>
      </c>
      <c r="R656" s="739"/>
      <c r="S656" s="744">
        <v>0</v>
      </c>
      <c r="T656" s="743"/>
      <c r="U656" s="738">
        <v>0</v>
      </c>
    </row>
    <row r="657" spans="1:21" ht="14.4" customHeight="1" x14ac:dyDescent="0.3">
      <c r="A657" s="737">
        <v>30</v>
      </c>
      <c r="B657" s="739" t="s">
        <v>505</v>
      </c>
      <c r="C657" s="739" t="s">
        <v>2640</v>
      </c>
      <c r="D657" s="740" t="s">
        <v>3439</v>
      </c>
      <c r="E657" s="741" t="s">
        <v>2652</v>
      </c>
      <c r="F657" s="739" t="s">
        <v>2635</v>
      </c>
      <c r="G657" s="739" t="s">
        <v>3174</v>
      </c>
      <c r="H657" s="739" t="s">
        <v>506</v>
      </c>
      <c r="I657" s="739" t="s">
        <v>3416</v>
      </c>
      <c r="J657" s="739" t="s">
        <v>3179</v>
      </c>
      <c r="K657" s="739" t="s">
        <v>3417</v>
      </c>
      <c r="L657" s="742">
        <v>0</v>
      </c>
      <c r="M657" s="742">
        <v>0</v>
      </c>
      <c r="N657" s="739">
        <v>3</v>
      </c>
      <c r="O657" s="743">
        <v>1</v>
      </c>
      <c r="P657" s="742">
        <v>0</v>
      </c>
      <c r="Q657" s="744"/>
      <c r="R657" s="739">
        <v>1</v>
      </c>
      <c r="S657" s="744">
        <v>0.33333333333333331</v>
      </c>
      <c r="T657" s="743">
        <v>0.5</v>
      </c>
      <c r="U657" s="738">
        <v>0.5</v>
      </c>
    </row>
    <row r="658" spans="1:21" ht="14.4" customHeight="1" x14ac:dyDescent="0.3">
      <c r="A658" s="737">
        <v>30</v>
      </c>
      <c r="B658" s="739" t="s">
        <v>505</v>
      </c>
      <c r="C658" s="739" t="s">
        <v>2640</v>
      </c>
      <c r="D658" s="740" t="s">
        <v>3439</v>
      </c>
      <c r="E658" s="741" t="s">
        <v>2652</v>
      </c>
      <c r="F658" s="739" t="s">
        <v>2635</v>
      </c>
      <c r="G658" s="739" t="s">
        <v>3418</v>
      </c>
      <c r="H658" s="739" t="s">
        <v>506</v>
      </c>
      <c r="I658" s="739" t="s">
        <v>3419</v>
      </c>
      <c r="J658" s="739" t="s">
        <v>973</v>
      </c>
      <c r="K658" s="739" t="s">
        <v>3420</v>
      </c>
      <c r="L658" s="742">
        <v>0</v>
      </c>
      <c r="M658" s="742">
        <v>0</v>
      </c>
      <c r="N658" s="739">
        <v>2</v>
      </c>
      <c r="O658" s="743">
        <v>0.5</v>
      </c>
      <c r="P658" s="742"/>
      <c r="Q658" s="744"/>
      <c r="R658" s="739"/>
      <c r="S658" s="744">
        <v>0</v>
      </c>
      <c r="T658" s="743"/>
      <c r="U658" s="738">
        <v>0</v>
      </c>
    </row>
    <row r="659" spans="1:21" ht="14.4" customHeight="1" x14ac:dyDescent="0.3">
      <c r="A659" s="737">
        <v>30</v>
      </c>
      <c r="B659" s="739" t="s">
        <v>505</v>
      </c>
      <c r="C659" s="739" t="s">
        <v>2640</v>
      </c>
      <c r="D659" s="740" t="s">
        <v>3439</v>
      </c>
      <c r="E659" s="741" t="s">
        <v>2652</v>
      </c>
      <c r="F659" s="739" t="s">
        <v>2635</v>
      </c>
      <c r="G659" s="739" t="s">
        <v>3067</v>
      </c>
      <c r="H659" s="739" t="s">
        <v>506</v>
      </c>
      <c r="I659" s="739" t="s">
        <v>864</v>
      </c>
      <c r="J659" s="739" t="s">
        <v>865</v>
      </c>
      <c r="K659" s="739" t="s">
        <v>3068</v>
      </c>
      <c r="L659" s="742">
        <v>107.27</v>
      </c>
      <c r="M659" s="742">
        <v>107.27</v>
      </c>
      <c r="N659" s="739">
        <v>1</v>
      </c>
      <c r="O659" s="743">
        <v>1</v>
      </c>
      <c r="P659" s="742"/>
      <c r="Q659" s="744">
        <v>0</v>
      </c>
      <c r="R659" s="739"/>
      <c r="S659" s="744">
        <v>0</v>
      </c>
      <c r="T659" s="743"/>
      <c r="U659" s="738">
        <v>0</v>
      </c>
    </row>
    <row r="660" spans="1:21" ht="14.4" customHeight="1" x14ac:dyDescent="0.3">
      <c r="A660" s="737">
        <v>30</v>
      </c>
      <c r="B660" s="739" t="s">
        <v>505</v>
      </c>
      <c r="C660" s="739" t="s">
        <v>2640</v>
      </c>
      <c r="D660" s="740" t="s">
        <v>3439</v>
      </c>
      <c r="E660" s="741" t="s">
        <v>2652</v>
      </c>
      <c r="F660" s="739" t="s">
        <v>2635</v>
      </c>
      <c r="G660" s="739" t="s">
        <v>3067</v>
      </c>
      <c r="H660" s="739" t="s">
        <v>506</v>
      </c>
      <c r="I660" s="739" t="s">
        <v>3201</v>
      </c>
      <c r="J660" s="739" t="s">
        <v>865</v>
      </c>
      <c r="K660" s="739" t="s">
        <v>3068</v>
      </c>
      <c r="L660" s="742">
        <v>107.27</v>
      </c>
      <c r="M660" s="742">
        <v>321.81</v>
      </c>
      <c r="N660" s="739">
        <v>3</v>
      </c>
      <c r="O660" s="743">
        <v>1</v>
      </c>
      <c r="P660" s="742">
        <v>321.81</v>
      </c>
      <c r="Q660" s="744">
        <v>1</v>
      </c>
      <c r="R660" s="739">
        <v>3</v>
      </c>
      <c r="S660" s="744">
        <v>1</v>
      </c>
      <c r="T660" s="743">
        <v>1</v>
      </c>
      <c r="U660" s="738">
        <v>1</v>
      </c>
    </row>
    <row r="661" spans="1:21" ht="14.4" customHeight="1" x14ac:dyDescent="0.3">
      <c r="A661" s="737">
        <v>30</v>
      </c>
      <c r="B661" s="739" t="s">
        <v>505</v>
      </c>
      <c r="C661" s="739" t="s">
        <v>2640</v>
      </c>
      <c r="D661" s="740" t="s">
        <v>3439</v>
      </c>
      <c r="E661" s="741" t="s">
        <v>2652</v>
      </c>
      <c r="F661" s="739" t="s">
        <v>2635</v>
      </c>
      <c r="G661" s="739" t="s">
        <v>2706</v>
      </c>
      <c r="H661" s="739" t="s">
        <v>506</v>
      </c>
      <c r="I661" s="739" t="s">
        <v>1372</v>
      </c>
      <c r="J661" s="739" t="s">
        <v>1373</v>
      </c>
      <c r="K661" s="739" t="s">
        <v>2591</v>
      </c>
      <c r="L661" s="742">
        <v>34.6</v>
      </c>
      <c r="M661" s="742">
        <v>553.6</v>
      </c>
      <c r="N661" s="739">
        <v>16</v>
      </c>
      <c r="O661" s="743">
        <v>4</v>
      </c>
      <c r="P661" s="742">
        <v>103.80000000000001</v>
      </c>
      <c r="Q661" s="744">
        <v>0.1875</v>
      </c>
      <c r="R661" s="739">
        <v>3</v>
      </c>
      <c r="S661" s="744">
        <v>0.1875</v>
      </c>
      <c r="T661" s="743">
        <v>1</v>
      </c>
      <c r="U661" s="738">
        <v>0.25</v>
      </c>
    </row>
    <row r="662" spans="1:21" ht="14.4" customHeight="1" x14ac:dyDescent="0.3">
      <c r="A662" s="737">
        <v>30</v>
      </c>
      <c r="B662" s="739" t="s">
        <v>505</v>
      </c>
      <c r="C662" s="739" t="s">
        <v>2640</v>
      </c>
      <c r="D662" s="740" t="s">
        <v>3439</v>
      </c>
      <c r="E662" s="741" t="s">
        <v>2652</v>
      </c>
      <c r="F662" s="739" t="s">
        <v>2635</v>
      </c>
      <c r="G662" s="739" t="s">
        <v>3421</v>
      </c>
      <c r="H662" s="739" t="s">
        <v>506</v>
      </c>
      <c r="I662" s="739" t="s">
        <v>3422</v>
      </c>
      <c r="J662" s="739" t="s">
        <v>3423</v>
      </c>
      <c r="K662" s="739" t="s">
        <v>3250</v>
      </c>
      <c r="L662" s="742">
        <v>0</v>
      </c>
      <c r="M662" s="742">
        <v>0</v>
      </c>
      <c r="N662" s="739">
        <v>1</v>
      </c>
      <c r="O662" s="743">
        <v>0.5</v>
      </c>
      <c r="P662" s="742"/>
      <c r="Q662" s="744"/>
      <c r="R662" s="739"/>
      <c r="S662" s="744">
        <v>0</v>
      </c>
      <c r="T662" s="743"/>
      <c r="U662" s="738">
        <v>0</v>
      </c>
    </row>
    <row r="663" spans="1:21" ht="14.4" customHeight="1" x14ac:dyDescent="0.3">
      <c r="A663" s="737">
        <v>30</v>
      </c>
      <c r="B663" s="739" t="s">
        <v>505</v>
      </c>
      <c r="C663" s="739" t="s">
        <v>2640</v>
      </c>
      <c r="D663" s="740" t="s">
        <v>3439</v>
      </c>
      <c r="E663" s="741" t="s">
        <v>2652</v>
      </c>
      <c r="F663" s="739" t="s">
        <v>2635</v>
      </c>
      <c r="G663" s="739" t="s">
        <v>3424</v>
      </c>
      <c r="H663" s="739" t="s">
        <v>506</v>
      </c>
      <c r="I663" s="739" t="s">
        <v>1587</v>
      </c>
      <c r="J663" s="739" t="s">
        <v>1588</v>
      </c>
      <c r="K663" s="739" t="s">
        <v>1589</v>
      </c>
      <c r="L663" s="742">
        <v>0</v>
      </c>
      <c r="M663" s="742">
        <v>0</v>
      </c>
      <c r="N663" s="739">
        <v>2</v>
      </c>
      <c r="O663" s="743">
        <v>0.5</v>
      </c>
      <c r="P663" s="742"/>
      <c r="Q663" s="744"/>
      <c r="R663" s="739"/>
      <c r="S663" s="744">
        <v>0</v>
      </c>
      <c r="T663" s="743"/>
      <c r="U663" s="738">
        <v>0</v>
      </c>
    </row>
    <row r="664" spans="1:21" ht="14.4" customHeight="1" x14ac:dyDescent="0.3">
      <c r="A664" s="737">
        <v>30</v>
      </c>
      <c r="B664" s="739" t="s">
        <v>505</v>
      </c>
      <c r="C664" s="739" t="s">
        <v>2640</v>
      </c>
      <c r="D664" s="740" t="s">
        <v>3439</v>
      </c>
      <c r="E664" s="741" t="s">
        <v>2652</v>
      </c>
      <c r="F664" s="739" t="s">
        <v>2635</v>
      </c>
      <c r="G664" s="739" t="s">
        <v>2741</v>
      </c>
      <c r="H664" s="739" t="s">
        <v>1720</v>
      </c>
      <c r="I664" s="739" t="s">
        <v>2053</v>
      </c>
      <c r="J664" s="739" t="s">
        <v>2054</v>
      </c>
      <c r="K664" s="739" t="s">
        <v>2055</v>
      </c>
      <c r="L664" s="742">
        <v>59.27</v>
      </c>
      <c r="M664" s="742">
        <v>59.27</v>
      </c>
      <c r="N664" s="739">
        <v>1</v>
      </c>
      <c r="O664" s="743">
        <v>1</v>
      </c>
      <c r="P664" s="742">
        <v>59.27</v>
      </c>
      <c r="Q664" s="744">
        <v>1</v>
      </c>
      <c r="R664" s="739">
        <v>1</v>
      </c>
      <c r="S664" s="744">
        <v>1</v>
      </c>
      <c r="T664" s="743">
        <v>1</v>
      </c>
      <c r="U664" s="738">
        <v>1</v>
      </c>
    </row>
    <row r="665" spans="1:21" ht="14.4" customHeight="1" x14ac:dyDescent="0.3">
      <c r="A665" s="737">
        <v>30</v>
      </c>
      <c r="B665" s="739" t="s">
        <v>505</v>
      </c>
      <c r="C665" s="739" t="s">
        <v>2640</v>
      </c>
      <c r="D665" s="740" t="s">
        <v>3439</v>
      </c>
      <c r="E665" s="741" t="s">
        <v>2652</v>
      </c>
      <c r="F665" s="739" t="s">
        <v>2635</v>
      </c>
      <c r="G665" s="739" t="s">
        <v>2748</v>
      </c>
      <c r="H665" s="739" t="s">
        <v>1720</v>
      </c>
      <c r="I665" s="739" t="s">
        <v>3236</v>
      </c>
      <c r="J665" s="739" t="s">
        <v>2750</v>
      </c>
      <c r="K665" s="739" t="s">
        <v>1134</v>
      </c>
      <c r="L665" s="742">
        <v>145.66999999999999</v>
      </c>
      <c r="M665" s="742">
        <v>145.66999999999999</v>
      </c>
      <c r="N665" s="739">
        <v>1</v>
      </c>
      <c r="O665" s="743">
        <v>0.5</v>
      </c>
      <c r="P665" s="742"/>
      <c r="Q665" s="744">
        <v>0</v>
      </c>
      <c r="R665" s="739"/>
      <c r="S665" s="744">
        <v>0</v>
      </c>
      <c r="T665" s="743"/>
      <c r="U665" s="738">
        <v>0</v>
      </c>
    </row>
    <row r="666" spans="1:21" ht="14.4" customHeight="1" x14ac:dyDescent="0.3">
      <c r="A666" s="737">
        <v>30</v>
      </c>
      <c r="B666" s="739" t="s">
        <v>505</v>
      </c>
      <c r="C666" s="739" t="s">
        <v>2640</v>
      </c>
      <c r="D666" s="740" t="s">
        <v>3439</v>
      </c>
      <c r="E666" s="741" t="s">
        <v>2652</v>
      </c>
      <c r="F666" s="739" t="s">
        <v>2635</v>
      </c>
      <c r="G666" s="739" t="s">
        <v>2759</v>
      </c>
      <c r="H666" s="739" t="s">
        <v>506</v>
      </c>
      <c r="I666" s="739" t="s">
        <v>1267</v>
      </c>
      <c r="J666" s="739" t="s">
        <v>1268</v>
      </c>
      <c r="K666" s="739" t="s">
        <v>3425</v>
      </c>
      <c r="L666" s="742">
        <v>1228</v>
      </c>
      <c r="M666" s="742">
        <v>3684</v>
      </c>
      <c r="N666" s="739">
        <v>3</v>
      </c>
      <c r="O666" s="743">
        <v>1</v>
      </c>
      <c r="P666" s="742">
        <v>3684</v>
      </c>
      <c r="Q666" s="744">
        <v>1</v>
      </c>
      <c r="R666" s="739">
        <v>3</v>
      </c>
      <c r="S666" s="744">
        <v>1</v>
      </c>
      <c r="T666" s="743">
        <v>1</v>
      </c>
      <c r="U666" s="738">
        <v>1</v>
      </c>
    </row>
    <row r="667" spans="1:21" ht="14.4" customHeight="1" x14ac:dyDescent="0.3">
      <c r="A667" s="737">
        <v>30</v>
      </c>
      <c r="B667" s="739" t="s">
        <v>505</v>
      </c>
      <c r="C667" s="739" t="s">
        <v>2640</v>
      </c>
      <c r="D667" s="740" t="s">
        <v>3439</v>
      </c>
      <c r="E667" s="741" t="s">
        <v>2652</v>
      </c>
      <c r="F667" s="739" t="s">
        <v>2635</v>
      </c>
      <c r="G667" s="739" t="s">
        <v>2777</v>
      </c>
      <c r="H667" s="739" t="s">
        <v>1720</v>
      </c>
      <c r="I667" s="739" t="s">
        <v>1956</v>
      </c>
      <c r="J667" s="739" t="s">
        <v>2517</v>
      </c>
      <c r="K667" s="739" t="s">
        <v>1134</v>
      </c>
      <c r="L667" s="742">
        <v>262.23</v>
      </c>
      <c r="M667" s="742">
        <v>786.69</v>
      </c>
      <c r="N667" s="739">
        <v>3</v>
      </c>
      <c r="O667" s="743">
        <v>1</v>
      </c>
      <c r="P667" s="742"/>
      <c r="Q667" s="744">
        <v>0</v>
      </c>
      <c r="R667" s="739"/>
      <c r="S667" s="744">
        <v>0</v>
      </c>
      <c r="T667" s="743"/>
      <c r="U667" s="738">
        <v>0</v>
      </c>
    </row>
    <row r="668" spans="1:21" ht="14.4" customHeight="1" x14ac:dyDescent="0.3">
      <c r="A668" s="737">
        <v>30</v>
      </c>
      <c r="B668" s="739" t="s">
        <v>505</v>
      </c>
      <c r="C668" s="739" t="s">
        <v>2640</v>
      </c>
      <c r="D668" s="740" t="s">
        <v>3439</v>
      </c>
      <c r="E668" s="741" t="s">
        <v>2652</v>
      </c>
      <c r="F668" s="739" t="s">
        <v>2635</v>
      </c>
      <c r="G668" s="739" t="s">
        <v>3426</v>
      </c>
      <c r="H668" s="739" t="s">
        <v>506</v>
      </c>
      <c r="I668" s="739" t="s">
        <v>3427</v>
      </c>
      <c r="J668" s="739" t="s">
        <v>3428</v>
      </c>
      <c r="K668" s="739" t="s">
        <v>3429</v>
      </c>
      <c r="L668" s="742">
        <v>99.11</v>
      </c>
      <c r="M668" s="742">
        <v>297.33</v>
      </c>
      <c r="N668" s="739">
        <v>3</v>
      </c>
      <c r="O668" s="743">
        <v>1</v>
      </c>
      <c r="P668" s="742">
        <v>297.33</v>
      </c>
      <c r="Q668" s="744">
        <v>1</v>
      </c>
      <c r="R668" s="739">
        <v>3</v>
      </c>
      <c r="S668" s="744">
        <v>1</v>
      </c>
      <c r="T668" s="743">
        <v>1</v>
      </c>
      <c r="U668" s="738">
        <v>1</v>
      </c>
    </row>
    <row r="669" spans="1:21" ht="14.4" customHeight="1" x14ac:dyDescent="0.3">
      <c r="A669" s="737">
        <v>30</v>
      </c>
      <c r="B669" s="739" t="s">
        <v>505</v>
      </c>
      <c r="C669" s="739" t="s">
        <v>2640</v>
      </c>
      <c r="D669" s="740" t="s">
        <v>3439</v>
      </c>
      <c r="E669" s="741" t="s">
        <v>2652</v>
      </c>
      <c r="F669" s="739" t="s">
        <v>2635</v>
      </c>
      <c r="G669" s="739" t="s">
        <v>3015</v>
      </c>
      <c r="H669" s="739" t="s">
        <v>506</v>
      </c>
      <c r="I669" s="739" t="s">
        <v>3430</v>
      </c>
      <c r="J669" s="739" t="s">
        <v>3431</v>
      </c>
      <c r="K669" s="739" t="s">
        <v>3432</v>
      </c>
      <c r="L669" s="742">
        <v>320.20999999999998</v>
      </c>
      <c r="M669" s="742">
        <v>640.41999999999996</v>
      </c>
      <c r="N669" s="739">
        <v>2</v>
      </c>
      <c r="O669" s="743">
        <v>1</v>
      </c>
      <c r="P669" s="742">
        <v>640.41999999999996</v>
      </c>
      <c r="Q669" s="744">
        <v>1</v>
      </c>
      <c r="R669" s="739">
        <v>2</v>
      </c>
      <c r="S669" s="744">
        <v>1</v>
      </c>
      <c r="T669" s="743">
        <v>1</v>
      </c>
      <c r="U669" s="738">
        <v>1</v>
      </c>
    </row>
    <row r="670" spans="1:21" ht="14.4" customHeight="1" x14ac:dyDescent="0.3">
      <c r="A670" s="737">
        <v>30</v>
      </c>
      <c r="B670" s="739" t="s">
        <v>505</v>
      </c>
      <c r="C670" s="739" t="s">
        <v>2640</v>
      </c>
      <c r="D670" s="740" t="s">
        <v>3439</v>
      </c>
      <c r="E670" s="741" t="s">
        <v>2652</v>
      </c>
      <c r="F670" s="739" t="s">
        <v>2635</v>
      </c>
      <c r="G670" s="739" t="s">
        <v>2790</v>
      </c>
      <c r="H670" s="739" t="s">
        <v>506</v>
      </c>
      <c r="I670" s="739" t="s">
        <v>740</v>
      </c>
      <c r="J670" s="739" t="s">
        <v>741</v>
      </c>
      <c r="K670" s="739" t="s">
        <v>3433</v>
      </c>
      <c r="L670" s="742">
        <v>0</v>
      </c>
      <c r="M670" s="742">
        <v>0</v>
      </c>
      <c r="N670" s="739">
        <v>7</v>
      </c>
      <c r="O670" s="743">
        <v>1.5</v>
      </c>
      <c r="P670" s="742">
        <v>0</v>
      </c>
      <c r="Q670" s="744"/>
      <c r="R670" s="739">
        <v>2</v>
      </c>
      <c r="S670" s="744">
        <v>0.2857142857142857</v>
      </c>
      <c r="T670" s="743">
        <v>0.5</v>
      </c>
      <c r="U670" s="738">
        <v>0.33333333333333331</v>
      </c>
    </row>
    <row r="671" spans="1:21" ht="14.4" customHeight="1" x14ac:dyDescent="0.3">
      <c r="A671" s="737">
        <v>30</v>
      </c>
      <c r="B671" s="739" t="s">
        <v>505</v>
      </c>
      <c r="C671" s="739" t="s">
        <v>2640</v>
      </c>
      <c r="D671" s="740" t="s">
        <v>3439</v>
      </c>
      <c r="E671" s="741" t="s">
        <v>2652</v>
      </c>
      <c r="F671" s="739" t="s">
        <v>2635</v>
      </c>
      <c r="G671" s="739" t="s">
        <v>3434</v>
      </c>
      <c r="H671" s="739" t="s">
        <v>506</v>
      </c>
      <c r="I671" s="739" t="s">
        <v>3435</v>
      </c>
      <c r="J671" s="739" t="s">
        <v>3436</v>
      </c>
      <c r="K671" s="739" t="s">
        <v>3437</v>
      </c>
      <c r="L671" s="742">
        <v>96.81</v>
      </c>
      <c r="M671" s="742">
        <v>96.81</v>
      </c>
      <c r="N671" s="739">
        <v>1</v>
      </c>
      <c r="O671" s="743">
        <v>1</v>
      </c>
      <c r="P671" s="742">
        <v>96.81</v>
      </c>
      <c r="Q671" s="744">
        <v>1</v>
      </c>
      <c r="R671" s="739">
        <v>1</v>
      </c>
      <c r="S671" s="744">
        <v>1</v>
      </c>
      <c r="T671" s="743">
        <v>1</v>
      </c>
      <c r="U671" s="738">
        <v>1</v>
      </c>
    </row>
    <row r="672" spans="1:21" ht="14.4" customHeight="1" thickBot="1" x14ac:dyDescent="0.35">
      <c r="A672" s="745">
        <v>30</v>
      </c>
      <c r="B672" s="746" t="s">
        <v>505</v>
      </c>
      <c r="C672" s="746" t="s">
        <v>2640</v>
      </c>
      <c r="D672" s="747" t="s">
        <v>3439</v>
      </c>
      <c r="E672" s="748" t="s">
        <v>2652</v>
      </c>
      <c r="F672" s="746" t="s">
        <v>2636</v>
      </c>
      <c r="G672" s="746" t="s">
        <v>2828</v>
      </c>
      <c r="H672" s="746" t="s">
        <v>506</v>
      </c>
      <c r="I672" s="746" t="s">
        <v>3112</v>
      </c>
      <c r="J672" s="746" t="s">
        <v>2830</v>
      </c>
      <c r="K672" s="746"/>
      <c r="L672" s="749">
        <v>0</v>
      </c>
      <c r="M672" s="749">
        <v>0</v>
      </c>
      <c r="N672" s="746">
        <v>6</v>
      </c>
      <c r="O672" s="750">
        <v>6</v>
      </c>
      <c r="P672" s="749">
        <v>0</v>
      </c>
      <c r="Q672" s="751"/>
      <c r="R672" s="746">
        <v>5</v>
      </c>
      <c r="S672" s="751">
        <v>0.83333333333333337</v>
      </c>
      <c r="T672" s="750">
        <v>5</v>
      </c>
      <c r="U672" s="752">
        <v>0.83333333333333337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05" t="s">
        <v>3441</v>
      </c>
      <c r="B1" s="506"/>
      <c r="C1" s="506"/>
      <c r="D1" s="506"/>
      <c r="E1" s="506"/>
      <c r="F1" s="506"/>
    </row>
    <row r="2" spans="1:6" ht="14.4" customHeight="1" thickBot="1" x14ac:dyDescent="0.35">
      <c r="A2" s="382" t="s">
        <v>307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07" t="s">
        <v>161</v>
      </c>
      <c r="C3" s="508"/>
      <c r="D3" s="509" t="s">
        <v>160</v>
      </c>
      <c r="E3" s="508"/>
      <c r="F3" s="105" t="s">
        <v>3</v>
      </c>
    </row>
    <row r="4" spans="1:6" ht="14.4" customHeight="1" thickBot="1" x14ac:dyDescent="0.35">
      <c r="A4" s="753" t="s">
        <v>212</v>
      </c>
      <c r="B4" s="666" t="s">
        <v>14</v>
      </c>
      <c r="C4" s="667" t="s">
        <v>2</v>
      </c>
      <c r="D4" s="666" t="s">
        <v>14</v>
      </c>
      <c r="E4" s="667" t="s">
        <v>2</v>
      </c>
      <c r="F4" s="668" t="s">
        <v>14</v>
      </c>
    </row>
    <row r="5" spans="1:6" ht="14.4" customHeight="1" x14ac:dyDescent="0.3">
      <c r="A5" s="762" t="s">
        <v>2651</v>
      </c>
      <c r="B5" s="229">
        <v>763.42</v>
      </c>
      <c r="C5" s="736">
        <v>5.5957926371149512E-2</v>
      </c>
      <c r="D5" s="229">
        <v>12879.33</v>
      </c>
      <c r="E5" s="736">
        <v>0.94404207362885051</v>
      </c>
      <c r="F5" s="754">
        <v>13642.75</v>
      </c>
    </row>
    <row r="6" spans="1:6" ht="14.4" customHeight="1" x14ac:dyDescent="0.3">
      <c r="A6" s="763" t="s">
        <v>2652</v>
      </c>
      <c r="B6" s="755">
        <v>640.41999999999996</v>
      </c>
      <c r="C6" s="744">
        <v>0.34814895351997821</v>
      </c>
      <c r="D6" s="755">
        <v>1199.08</v>
      </c>
      <c r="E6" s="744">
        <v>0.65185104648002168</v>
      </c>
      <c r="F6" s="756">
        <v>1839.5</v>
      </c>
    </row>
    <row r="7" spans="1:6" ht="14.4" customHeight="1" x14ac:dyDescent="0.3">
      <c r="A7" s="763" t="s">
        <v>2645</v>
      </c>
      <c r="B7" s="755">
        <v>329.17</v>
      </c>
      <c r="C7" s="744">
        <v>1.7413767017266168E-2</v>
      </c>
      <c r="D7" s="755">
        <v>18573.690000000006</v>
      </c>
      <c r="E7" s="744">
        <v>0.98258623298273395</v>
      </c>
      <c r="F7" s="756">
        <v>18902.860000000004</v>
      </c>
    </row>
    <row r="8" spans="1:6" ht="14.4" customHeight="1" x14ac:dyDescent="0.3">
      <c r="A8" s="763" t="s">
        <v>2649</v>
      </c>
      <c r="B8" s="755">
        <v>79.03</v>
      </c>
      <c r="C8" s="744">
        <v>5.3680835744657736E-3</v>
      </c>
      <c r="D8" s="755">
        <v>14643.169999999998</v>
      </c>
      <c r="E8" s="744">
        <v>0.99463191642553417</v>
      </c>
      <c r="F8" s="756">
        <v>14722.199999999999</v>
      </c>
    </row>
    <row r="9" spans="1:6" ht="14.4" customHeight="1" x14ac:dyDescent="0.3">
      <c r="A9" s="763" t="s">
        <v>2647</v>
      </c>
      <c r="B9" s="755">
        <v>45.32</v>
      </c>
      <c r="C9" s="744">
        <v>5.0312957251749061E-3</v>
      </c>
      <c r="D9" s="755">
        <v>8962.3000000000029</v>
      </c>
      <c r="E9" s="744">
        <v>0.99496870427482509</v>
      </c>
      <c r="F9" s="756">
        <v>9007.6200000000026</v>
      </c>
    </row>
    <row r="10" spans="1:6" ht="14.4" customHeight="1" x14ac:dyDescent="0.3">
      <c r="A10" s="763" t="s">
        <v>2648</v>
      </c>
      <c r="B10" s="755">
        <v>44.57</v>
      </c>
      <c r="C10" s="744">
        <v>5.6208185939756227E-3</v>
      </c>
      <c r="D10" s="755">
        <v>7884.88</v>
      </c>
      <c r="E10" s="744">
        <v>0.99437918140602444</v>
      </c>
      <c r="F10" s="756">
        <v>7929.45</v>
      </c>
    </row>
    <row r="11" spans="1:6" ht="14.4" customHeight="1" x14ac:dyDescent="0.3">
      <c r="A11" s="763" t="s">
        <v>2654</v>
      </c>
      <c r="B11" s="755">
        <v>0</v>
      </c>
      <c r="C11" s="744">
        <v>0</v>
      </c>
      <c r="D11" s="755">
        <v>851.2</v>
      </c>
      <c r="E11" s="744">
        <v>1</v>
      </c>
      <c r="F11" s="756">
        <v>851.2</v>
      </c>
    </row>
    <row r="12" spans="1:6" ht="14.4" customHeight="1" x14ac:dyDescent="0.3">
      <c r="A12" s="763" t="s">
        <v>2653</v>
      </c>
      <c r="B12" s="755"/>
      <c r="C12" s="744">
        <v>0</v>
      </c>
      <c r="D12" s="755">
        <v>3997.9</v>
      </c>
      <c r="E12" s="744">
        <v>1</v>
      </c>
      <c r="F12" s="756">
        <v>3997.9</v>
      </c>
    </row>
    <row r="13" spans="1:6" ht="14.4" customHeight="1" x14ac:dyDescent="0.3">
      <c r="A13" s="763" t="s">
        <v>2646</v>
      </c>
      <c r="B13" s="755"/>
      <c r="C13" s="744">
        <v>0</v>
      </c>
      <c r="D13" s="755">
        <v>186.87</v>
      </c>
      <c r="E13" s="744">
        <v>1</v>
      </c>
      <c r="F13" s="756">
        <v>186.87</v>
      </c>
    </row>
    <row r="14" spans="1:6" ht="14.4" customHeight="1" thickBot="1" x14ac:dyDescent="0.35">
      <c r="A14" s="764" t="s">
        <v>2650</v>
      </c>
      <c r="B14" s="759"/>
      <c r="C14" s="760">
        <v>0</v>
      </c>
      <c r="D14" s="759">
        <v>12072.960000000001</v>
      </c>
      <c r="E14" s="760">
        <v>1</v>
      </c>
      <c r="F14" s="761">
        <v>12072.960000000001</v>
      </c>
    </row>
    <row r="15" spans="1:6" ht="14.4" customHeight="1" thickBot="1" x14ac:dyDescent="0.35">
      <c r="A15" s="672" t="s">
        <v>3</v>
      </c>
      <c r="B15" s="673">
        <v>1901.9299999999998</v>
      </c>
      <c r="C15" s="674">
        <v>2.2872571158021254E-2</v>
      </c>
      <c r="D15" s="673">
        <v>81251.37999999999</v>
      </c>
      <c r="E15" s="674">
        <v>0.97712742884197878</v>
      </c>
      <c r="F15" s="675">
        <v>83153.309999999983</v>
      </c>
    </row>
    <row r="16" spans="1:6" ht="14.4" customHeight="1" thickBot="1" x14ac:dyDescent="0.35"/>
    <row r="17" spans="1:6" ht="14.4" customHeight="1" x14ac:dyDescent="0.3">
      <c r="A17" s="762" t="s">
        <v>3442</v>
      </c>
      <c r="B17" s="229">
        <v>640.41999999999996</v>
      </c>
      <c r="C17" s="736">
        <v>0.80000499675211112</v>
      </c>
      <c r="D17" s="229">
        <v>160.1</v>
      </c>
      <c r="E17" s="736">
        <v>0.19999500324788888</v>
      </c>
      <c r="F17" s="754">
        <v>800.52</v>
      </c>
    </row>
    <row r="18" spans="1:6" ht="14.4" customHeight="1" x14ac:dyDescent="0.3">
      <c r="A18" s="763" t="s">
        <v>2404</v>
      </c>
      <c r="B18" s="755">
        <v>600.66</v>
      </c>
      <c r="C18" s="744">
        <v>0.24325309401930928</v>
      </c>
      <c r="D18" s="755">
        <v>1868.62</v>
      </c>
      <c r="E18" s="744">
        <v>0.75674690598069072</v>
      </c>
      <c r="F18" s="756">
        <v>2469.2799999999997</v>
      </c>
    </row>
    <row r="19" spans="1:6" ht="14.4" customHeight="1" x14ac:dyDescent="0.3">
      <c r="A19" s="763" t="s">
        <v>2450</v>
      </c>
      <c r="B19" s="755">
        <v>316.12</v>
      </c>
      <c r="C19" s="744">
        <v>0.21284245537728164</v>
      </c>
      <c r="D19" s="755">
        <v>1169.1100000000001</v>
      </c>
      <c r="E19" s="744">
        <v>0.78715754462271847</v>
      </c>
      <c r="F19" s="756">
        <v>1485.23</v>
      </c>
    </row>
    <row r="20" spans="1:6" ht="14.4" customHeight="1" x14ac:dyDescent="0.3">
      <c r="A20" s="763" t="s">
        <v>2401</v>
      </c>
      <c r="B20" s="755">
        <v>144.81</v>
      </c>
      <c r="C20" s="744">
        <v>0.20000276227832717</v>
      </c>
      <c r="D20" s="755">
        <v>579.23</v>
      </c>
      <c r="E20" s="744">
        <v>0.79999723772167286</v>
      </c>
      <c r="F20" s="756">
        <v>724.04</v>
      </c>
    </row>
    <row r="21" spans="1:6" ht="14.4" customHeight="1" x14ac:dyDescent="0.3">
      <c r="A21" s="763" t="s">
        <v>2411</v>
      </c>
      <c r="B21" s="755">
        <v>105.33</v>
      </c>
      <c r="C21" s="744">
        <v>9.9997151889721178E-2</v>
      </c>
      <c r="D21" s="755">
        <v>948</v>
      </c>
      <c r="E21" s="744">
        <v>0.90000284811027886</v>
      </c>
      <c r="F21" s="756">
        <v>1053.33</v>
      </c>
    </row>
    <row r="22" spans="1:6" ht="14.4" customHeight="1" x14ac:dyDescent="0.3">
      <c r="A22" s="763" t="s">
        <v>3443</v>
      </c>
      <c r="B22" s="755">
        <v>45.32</v>
      </c>
      <c r="C22" s="744">
        <v>8.5364475419099653E-2</v>
      </c>
      <c r="D22" s="755">
        <v>485.58</v>
      </c>
      <c r="E22" s="744">
        <v>0.91463552458090036</v>
      </c>
      <c r="F22" s="756">
        <v>530.9</v>
      </c>
    </row>
    <row r="23" spans="1:6" ht="14.4" customHeight="1" x14ac:dyDescent="0.3">
      <c r="A23" s="763" t="s">
        <v>2417</v>
      </c>
      <c r="B23" s="755">
        <v>44.57</v>
      </c>
      <c r="C23" s="744">
        <v>0.11228114372087165</v>
      </c>
      <c r="D23" s="755">
        <v>352.38</v>
      </c>
      <c r="E23" s="744">
        <v>0.88771885627912839</v>
      </c>
      <c r="F23" s="756">
        <v>396.95</v>
      </c>
    </row>
    <row r="24" spans="1:6" ht="14.4" customHeight="1" x14ac:dyDescent="0.3">
      <c r="A24" s="763" t="s">
        <v>2449</v>
      </c>
      <c r="B24" s="755">
        <v>4.7</v>
      </c>
      <c r="C24" s="744">
        <v>7.6923076923076913E-2</v>
      </c>
      <c r="D24" s="755">
        <v>56.400000000000006</v>
      </c>
      <c r="E24" s="744">
        <v>0.92307692307692302</v>
      </c>
      <c r="F24" s="756">
        <v>61.100000000000009</v>
      </c>
    </row>
    <row r="25" spans="1:6" ht="14.4" customHeight="1" x14ac:dyDescent="0.3">
      <c r="A25" s="763" t="s">
        <v>2453</v>
      </c>
      <c r="B25" s="755"/>
      <c r="C25" s="744">
        <v>0</v>
      </c>
      <c r="D25" s="755">
        <v>133.38999999999999</v>
      </c>
      <c r="E25" s="744">
        <v>1</v>
      </c>
      <c r="F25" s="756">
        <v>133.38999999999999</v>
      </c>
    </row>
    <row r="26" spans="1:6" ht="14.4" customHeight="1" x14ac:dyDescent="0.3">
      <c r="A26" s="763" t="s">
        <v>2400</v>
      </c>
      <c r="B26" s="755"/>
      <c r="C26" s="744">
        <v>0</v>
      </c>
      <c r="D26" s="755">
        <v>219.24</v>
      </c>
      <c r="E26" s="744">
        <v>1</v>
      </c>
      <c r="F26" s="756">
        <v>219.24</v>
      </c>
    </row>
    <row r="27" spans="1:6" ht="14.4" customHeight="1" x14ac:dyDescent="0.3">
      <c r="A27" s="763" t="s">
        <v>2442</v>
      </c>
      <c r="B27" s="755"/>
      <c r="C27" s="744">
        <v>0</v>
      </c>
      <c r="D27" s="755">
        <v>24457.94</v>
      </c>
      <c r="E27" s="744">
        <v>1</v>
      </c>
      <c r="F27" s="756">
        <v>24457.94</v>
      </c>
    </row>
    <row r="28" spans="1:6" ht="14.4" customHeight="1" x14ac:dyDescent="0.3">
      <c r="A28" s="763" t="s">
        <v>2402</v>
      </c>
      <c r="B28" s="755"/>
      <c r="C28" s="744">
        <v>0</v>
      </c>
      <c r="D28" s="755">
        <v>86.45</v>
      </c>
      <c r="E28" s="744">
        <v>1</v>
      </c>
      <c r="F28" s="756">
        <v>86.45</v>
      </c>
    </row>
    <row r="29" spans="1:6" ht="14.4" customHeight="1" x14ac:dyDescent="0.3">
      <c r="A29" s="763" t="s">
        <v>2423</v>
      </c>
      <c r="B29" s="755"/>
      <c r="C29" s="744">
        <v>0</v>
      </c>
      <c r="D29" s="755">
        <v>1451.98</v>
      </c>
      <c r="E29" s="744">
        <v>1</v>
      </c>
      <c r="F29" s="756">
        <v>1451.98</v>
      </c>
    </row>
    <row r="30" spans="1:6" ht="14.4" customHeight="1" x14ac:dyDescent="0.3">
      <c r="A30" s="763" t="s">
        <v>2422</v>
      </c>
      <c r="B30" s="755"/>
      <c r="C30" s="744">
        <v>0</v>
      </c>
      <c r="D30" s="755">
        <v>360.01</v>
      </c>
      <c r="E30" s="744">
        <v>1</v>
      </c>
      <c r="F30" s="756">
        <v>360.01</v>
      </c>
    </row>
    <row r="31" spans="1:6" ht="14.4" customHeight="1" x14ac:dyDescent="0.3">
      <c r="A31" s="763" t="s">
        <v>2459</v>
      </c>
      <c r="B31" s="755"/>
      <c r="C31" s="744">
        <v>0</v>
      </c>
      <c r="D31" s="755">
        <v>207.45</v>
      </c>
      <c r="E31" s="744">
        <v>1</v>
      </c>
      <c r="F31" s="756">
        <v>207.45</v>
      </c>
    </row>
    <row r="32" spans="1:6" ht="14.4" customHeight="1" x14ac:dyDescent="0.3">
      <c r="A32" s="763" t="s">
        <v>2405</v>
      </c>
      <c r="B32" s="755"/>
      <c r="C32" s="744">
        <v>0</v>
      </c>
      <c r="D32" s="755">
        <v>281.21999999999997</v>
      </c>
      <c r="E32" s="744">
        <v>1</v>
      </c>
      <c r="F32" s="756">
        <v>281.21999999999997</v>
      </c>
    </row>
    <row r="33" spans="1:6" ht="14.4" customHeight="1" x14ac:dyDescent="0.3">
      <c r="A33" s="763" t="s">
        <v>2419</v>
      </c>
      <c r="B33" s="755"/>
      <c r="C33" s="744">
        <v>0</v>
      </c>
      <c r="D33" s="755">
        <v>169.57999999999998</v>
      </c>
      <c r="E33" s="744">
        <v>1</v>
      </c>
      <c r="F33" s="756">
        <v>169.57999999999998</v>
      </c>
    </row>
    <row r="34" spans="1:6" ht="14.4" customHeight="1" x14ac:dyDescent="0.3">
      <c r="A34" s="763" t="s">
        <v>2409</v>
      </c>
      <c r="B34" s="755"/>
      <c r="C34" s="744">
        <v>0</v>
      </c>
      <c r="D34" s="755">
        <v>720.94</v>
      </c>
      <c r="E34" s="744">
        <v>1</v>
      </c>
      <c r="F34" s="756">
        <v>720.94</v>
      </c>
    </row>
    <row r="35" spans="1:6" ht="14.4" customHeight="1" x14ac:dyDescent="0.3">
      <c r="A35" s="763" t="s">
        <v>2398</v>
      </c>
      <c r="B35" s="755"/>
      <c r="C35" s="744">
        <v>0</v>
      </c>
      <c r="D35" s="755">
        <v>1373.0499999999993</v>
      </c>
      <c r="E35" s="744">
        <v>1</v>
      </c>
      <c r="F35" s="756">
        <v>1373.0499999999993</v>
      </c>
    </row>
    <row r="36" spans="1:6" ht="14.4" customHeight="1" x14ac:dyDescent="0.3">
      <c r="A36" s="763" t="s">
        <v>2420</v>
      </c>
      <c r="B36" s="755"/>
      <c r="C36" s="744">
        <v>0</v>
      </c>
      <c r="D36" s="755">
        <v>549.45000000000005</v>
      </c>
      <c r="E36" s="744">
        <v>1</v>
      </c>
      <c r="F36" s="756">
        <v>549.45000000000005</v>
      </c>
    </row>
    <row r="37" spans="1:6" ht="14.4" customHeight="1" x14ac:dyDescent="0.3">
      <c r="A37" s="763" t="s">
        <v>2462</v>
      </c>
      <c r="B37" s="755"/>
      <c r="C37" s="744"/>
      <c r="D37" s="755">
        <v>0</v>
      </c>
      <c r="E37" s="744"/>
      <c r="F37" s="756">
        <v>0</v>
      </c>
    </row>
    <row r="38" spans="1:6" ht="14.4" customHeight="1" x14ac:dyDescent="0.3">
      <c r="A38" s="763" t="s">
        <v>2451</v>
      </c>
      <c r="B38" s="755">
        <v>0</v>
      </c>
      <c r="C38" s="744">
        <v>0</v>
      </c>
      <c r="D38" s="755">
        <v>949.18000000000006</v>
      </c>
      <c r="E38" s="744">
        <v>1</v>
      </c>
      <c r="F38" s="756">
        <v>949.18000000000006</v>
      </c>
    </row>
    <row r="39" spans="1:6" ht="14.4" customHeight="1" x14ac:dyDescent="0.3">
      <c r="A39" s="763" t="s">
        <v>2413</v>
      </c>
      <c r="B39" s="755"/>
      <c r="C39" s="744">
        <v>0</v>
      </c>
      <c r="D39" s="755">
        <v>35.11</v>
      </c>
      <c r="E39" s="744">
        <v>1</v>
      </c>
      <c r="F39" s="756">
        <v>35.11</v>
      </c>
    </row>
    <row r="40" spans="1:6" ht="14.4" customHeight="1" x14ac:dyDescent="0.3">
      <c r="A40" s="763" t="s">
        <v>2455</v>
      </c>
      <c r="B40" s="755"/>
      <c r="C40" s="744">
        <v>0</v>
      </c>
      <c r="D40" s="755">
        <v>916.90000000000009</v>
      </c>
      <c r="E40" s="744">
        <v>1</v>
      </c>
      <c r="F40" s="756">
        <v>916.90000000000009</v>
      </c>
    </row>
    <row r="41" spans="1:6" ht="14.4" customHeight="1" x14ac:dyDescent="0.3">
      <c r="A41" s="763" t="s">
        <v>2415</v>
      </c>
      <c r="B41" s="755"/>
      <c r="C41" s="744">
        <v>0</v>
      </c>
      <c r="D41" s="755">
        <v>57.83</v>
      </c>
      <c r="E41" s="744">
        <v>1</v>
      </c>
      <c r="F41" s="756">
        <v>57.83</v>
      </c>
    </row>
    <row r="42" spans="1:6" ht="14.4" customHeight="1" x14ac:dyDescent="0.3">
      <c r="A42" s="763" t="s">
        <v>2461</v>
      </c>
      <c r="B42" s="755"/>
      <c r="C42" s="744">
        <v>0</v>
      </c>
      <c r="D42" s="755">
        <v>10415.720000000001</v>
      </c>
      <c r="E42" s="744">
        <v>1</v>
      </c>
      <c r="F42" s="756">
        <v>10415.720000000001</v>
      </c>
    </row>
    <row r="43" spans="1:6" ht="14.4" customHeight="1" x14ac:dyDescent="0.3">
      <c r="A43" s="763" t="s">
        <v>2457</v>
      </c>
      <c r="B43" s="755"/>
      <c r="C43" s="744">
        <v>0</v>
      </c>
      <c r="D43" s="755">
        <v>795.44</v>
      </c>
      <c r="E43" s="744">
        <v>1</v>
      </c>
      <c r="F43" s="756">
        <v>795.44</v>
      </c>
    </row>
    <row r="44" spans="1:6" ht="14.4" customHeight="1" x14ac:dyDescent="0.3">
      <c r="A44" s="763" t="s">
        <v>2444</v>
      </c>
      <c r="B44" s="755"/>
      <c r="C44" s="744">
        <v>0</v>
      </c>
      <c r="D44" s="755">
        <v>1112.06</v>
      </c>
      <c r="E44" s="744">
        <v>1</v>
      </c>
      <c r="F44" s="756">
        <v>1112.06</v>
      </c>
    </row>
    <row r="45" spans="1:6" ht="14.4" customHeight="1" x14ac:dyDescent="0.3">
      <c r="A45" s="763" t="s">
        <v>2448</v>
      </c>
      <c r="B45" s="755"/>
      <c r="C45" s="744">
        <v>0</v>
      </c>
      <c r="D45" s="755">
        <v>247.78</v>
      </c>
      <c r="E45" s="744">
        <v>1</v>
      </c>
      <c r="F45" s="756">
        <v>247.78</v>
      </c>
    </row>
    <row r="46" spans="1:6" ht="14.4" customHeight="1" x14ac:dyDescent="0.3">
      <c r="A46" s="763" t="s">
        <v>2397</v>
      </c>
      <c r="B46" s="755"/>
      <c r="C46" s="744">
        <v>0</v>
      </c>
      <c r="D46" s="755">
        <v>503.04</v>
      </c>
      <c r="E46" s="744">
        <v>1</v>
      </c>
      <c r="F46" s="756">
        <v>503.04</v>
      </c>
    </row>
    <row r="47" spans="1:6" ht="14.4" customHeight="1" x14ac:dyDescent="0.3">
      <c r="A47" s="763" t="s">
        <v>2396</v>
      </c>
      <c r="B47" s="755"/>
      <c r="C47" s="744">
        <v>0</v>
      </c>
      <c r="D47" s="755">
        <v>225.06</v>
      </c>
      <c r="E47" s="744">
        <v>1</v>
      </c>
      <c r="F47" s="756">
        <v>225.06</v>
      </c>
    </row>
    <row r="48" spans="1:6" ht="14.4" customHeight="1" x14ac:dyDescent="0.3">
      <c r="A48" s="763" t="s">
        <v>2463</v>
      </c>
      <c r="B48" s="755"/>
      <c r="C48" s="744">
        <v>0</v>
      </c>
      <c r="D48" s="755">
        <v>466.63</v>
      </c>
      <c r="E48" s="744">
        <v>1</v>
      </c>
      <c r="F48" s="756">
        <v>466.63</v>
      </c>
    </row>
    <row r="49" spans="1:6" ht="14.4" customHeight="1" x14ac:dyDescent="0.3">
      <c r="A49" s="763" t="s">
        <v>2399</v>
      </c>
      <c r="B49" s="755"/>
      <c r="C49" s="744">
        <v>0</v>
      </c>
      <c r="D49" s="755">
        <v>344.53</v>
      </c>
      <c r="E49" s="744">
        <v>1</v>
      </c>
      <c r="F49" s="756">
        <v>344.53</v>
      </c>
    </row>
    <row r="50" spans="1:6" ht="14.4" customHeight="1" x14ac:dyDescent="0.3">
      <c r="A50" s="763" t="s">
        <v>2425</v>
      </c>
      <c r="B50" s="755"/>
      <c r="C50" s="744">
        <v>0</v>
      </c>
      <c r="D50" s="755">
        <v>264.99</v>
      </c>
      <c r="E50" s="744">
        <v>1</v>
      </c>
      <c r="F50" s="756">
        <v>264.99</v>
      </c>
    </row>
    <row r="51" spans="1:6" ht="14.4" customHeight="1" x14ac:dyDescent="0.3">
      <c r="A51" s="763" t="s">
        <v>2410</v>
      </c>
      <c r="B51" s="755"/>
      <c r="C51" s="744">
        <v>0</v>
      </c>
      <c r="D51" s="755">
        <v>4242.43</v>
      </c>
      <c r="E51" s="744">
        <v>1</v>
      </c>
      <c r="F51" s="756">
        <v>4242.43</v>
      </c>
    </row>
    <row r="52" spans="1:6" ht="14.4" customHeight="1" x14ac:dyDescent="0.3">
      <c r="A52" s="763" t="s">
        <v>2427</v>
      </c>
      <c r="B52" s="755"/>
      <c r="C52" s="744">
        <v>0</v>
      </c>
      <c r="D52" s="755">
        <v>3819.15</v>
      </c>
      <c r="E52" s="744">
        <v>1</v>
      </c>
      <c r="F52" s="756">
        <v>3819.15</v>
      </c>
    </row>
    <row r="53" spans="1:6" ht="14.4" customHeight="1" x14ac:dyDescent="0.3">
      <c r="A53" s="763" t="s">
        <v>3444</v>
      </c>
      <c r="B53" s="755"/>
      <c r="C53" s="744"/>
      <c r="D53" s="755">
        <v>0</v>
      </c>
      <c r="E53" s="744"/>
      <c r="F53" s="756">
        <v>0</v>
      </c>
    </row>
    <row r="54" spans="1:6" ht="14.4" customHeight="1" x14ac:dyDescent="0.3">
      <c r="A54" s="763" t="s">
        <v>2429</v>
      </c>
      <c r="B54" s="755"/>
      <c r="C54" s="744">
        <v>0</v>
      </c>
      <c r="D54" s="755">
        <v>32.200000000000003</v>
      </c>
      <c r="E54" s="744">
        <v>1</v>
      </c>
      <c r="F54" s="756">
        <v>32.200000000000003</v>
      </c>
    </row>
    <row r="55" spans="1:6" ht="14.4" customHeight="1" x14ac:dyDescent="0.3">
      <c r="A55" s="763" t="s">
        <v>3445</v>
      </c>
      <c r="B55" s="755"/>
      <c r="C55" s="744">
        <v>0</v>
      </c>
      <c r="D55" s="755">
        <v>396</v>
      </c>
      <c r="E55" s="744">
        <v>1</v>
      </c>
      <c r="F55" s="756">
        <v>396</v>
      </c>
    </row>
    <row r="56" spans="1:6" ht="14.4" customHeight="1" x14ac:dyDescent="0.3">
      <c r="A56" s="763" t="s">
        <v>2431</v>
      </c>
      <c r="B56" s="755"/>
      <c r="C56" s="744">
        <v>0</v>
      </c>
      <c r="D56" s="755">
        <v>1303.5299999999997</v>
      </c>
      <c r="E56" s="744">
        <v>1</v>
      </c>
      <c r="F56" s="756">
        <v>1303.5299999999997</v>
      </c>
    </row>
    <row r="57" spans="1:6" ht="14.4" customHeight="1" x14ac:dyDescent="0.3">
      <c r="A57" s="763" t="s">
        <v>2424</v>
      </c>
      <c r="B57" s="755"/>
      <c r="C57" s="744">
        <v>0</v>
      </c>
      <c r="D57" s="755">
        <v>1452</v>
      </c>
      <c r="E57" s="744">
        <v>1</v>
      </c>
      <c r="F57" s="756">
        <v>1452</v>
      </c>
    </row>
    <row r="58" spans="1:6" ht="14.4" customHeight="1" x14ac:dyDescent="0.3">
      <c r="A58" s="763" t="s">
        <v>2433</v>
      </c>
      <c r="B58" s="755">
        <v>0</v>
      </c>
      <c r="C58" s="744">
        <v>0</v>
      </c>
      <c r="D58" s="755">
        <v>219.92</v>
      </c>
      <c r="E58" s="744">
        <v>1</v>
      </c>
      <c r="F58" s="756">
        <v>219.92</v>
      </c>
    </row>
    <row r="59" spans="1:6" ht="14.4" customHeight="1" x14ac:dyDescent="0.3">
      <c r="A59" s="763" t="s">
        <v>2403</v>
      </c>
      <c r="B59" s="755"/>
      <c r="C59" s="744"/>
      <c r="D59" s="755">
        <v>0</v>
      </c>
      <c r="E59" s="744"/>
      <c r="F59" s="756">
        <v>0</v>
      </c>
    </row>
    <row r="60" spans="1:6" ht="14.4" customHeight="1" x14ac:dyDescent="0.3">
      <c r="A60" s="763" t="s">
        <v>2435</v>
      </c>
      <c r="B60" s="755"/>
      <c r="C60" s="744">
        <v>0</v>
      </c>
      <c r="D60" s="755">
        <v>203.43</v>
      </c>
      <c r="E60" s="744">
        <v>1</v>
      </c>
      <c r="F60" s="756">
        <v>203.43</v>
      </c>
    </row>
    <row r="61" spans="1:6" ht="14.4" customHeight="1" x14ac:dyDescent="0.3">
      <c r="A61" s="763" t="s">
        <v>2458</v>
      </c>
      <c r="B61" s="755"/>
      <c r="C61" s="744">
        <v>0</v>
      </c>
      <c r="D61" s="755">
        <v>553.23</v>
      </c>
      <c r="E61" s="744">
        <v>1</v>
      </c>
      <c r="F61" s="756">
        <v>553.23</v>
      </c>
    </row>
    <row r="62" spans="1:6" ht="14.4" customHeight="1" x14ac:dyDescent="0.3">
      <c r="A62" s="763" t="s">
        <v>3446</v>
      </c>
      <c r="B62" s="755">
        <v>0</v>
      </c>
      <c r="C62" s="744"/>
      <c r="D62" s="755"/>
      <c r="E62" s="744"/>
      <c r="F62" s="756">
        <v>0</v>
      </c>
    </row>
    <row r="63" spans="1:6" ht="14.4" customHeight="1" x14ac:dyDescent="0.3">
      <c r="A63" s="763" t="s">
        <v>2412</v>
      </c>
      <c r="B63" s="755"/>
      <c r="C63" s="744">
        <v>0</v>
      </c>
      <c r="D63" s="755">
        <v>7294.5</v>
      </c>
      <c r="E63" s="744">
        <v>1</v>
      </c>
      <c r="F63" s="756">
        <v>7294.5</v>
      </c>
    </row>
    <row r="64" spans="1:6" ht="14.4" customHeight="1" x14ac:dyDescent="0.3">
      <c r="A64" s="763" t="s">
        <v>2437</v>
      </c>
      <c r="B64" s="755"/>
      <c r="C64" s="744">
        <v>0</v>
      </c>
      <c r="D64" s="755">
        <v>29.43</v>
      </c>
      <c r="E64" s="744">
        <v>1</v>
      </c>
      <c r="F64" s="756">
        <v>29.43</v>
      </c>
    </row>
    <row r="65" spans="1:6" ht="14.4" customHeight="1" x14ac:dyDescent="0.3">
      <c r="A65" s="763" t="s">
        <v>2428</v>
      </c>
      <c r="B65" s="755"/>
      <c r="C65" s="744">
        <v>0</v>
      </c>
      <c r="D65" s="755">
        <v>1285.77</v>
      </c>
      <c r="E65" s="744">
        <v>1</v>
      </c>
      <c r="F65" s="756">
        <v>1285.77</v>
      </c>
    </row>
    <row r="66" spans="1:6" ht="14.4" customHeight="1" x14ac:dyDescent="0.3">
      <c r="A66" s="763" t="s">
        <v>2439</v>
      </c>
      <c r="B66" s="755">
        <v>0</v>
      </c>
      <c r="C66" s="744">
        <v>0</v>
      </c>
      <c r="D66" s="755">
        <v>7069.7899999999981</v>
      </c>
      <c r="E66" s="744">
        <v>1</v>
      </c>
      <c r="F66" s="756">
        <v>7069.7899999999981</v>
      </c>
    </row>
    <row r="67" spans="1:6" ht="14.4" customHeight="1" thickBot="1" x14ac:dyDescent="0.35">
      <c r="A67" s="764" t="s">
        <v>2441</v>
      </c>
      <c r="B67" s="759"/>
      <c r="C67" s="760">
        <v>0</v>
      </c>
      <c r="D67" s="759">
        <v>1385.6100000000001</v>
      </c>
      <c r="E67" s="760">
        <v>1</v>
      </c>
      <c r="F67" s="761">
        <v>1385.6100000000001</v>
      </c>
    </row>
    <row r="68" spans="1:6" ht="14.4" customHeight="1" thickBot="1" x14ac:dyDescent="0.35">
      <c r="A68" s="672" t="s">
        <v>3</v>
      </c>
      <c r="B68" s="673">
        <v>1901.9299999999996</v>
      </c>
      <c r="C68" s="674">
        <v>2.287257115802125E-2</v>
      </c>
      <c r="D68" s="673">
        <v>81251.37999999999</v>
      </c>
      <c r="E68" s="674">
        <v>0.97712742884197878</v>
      </c>
      <c r="F68" s="675">
        <v>83153.309999999983</v>
      </c>
    </row>
  </sheetData>
  <mergeCells count="3">
    <mergeCell ref="A1:F1"/>
    <mergeCell ref="B3:C3"/>
    <mergeCell ref="D3:E3"/>
  </mergeCells>
  <conditionalFormatting sqref="C5:C1048576">
    <cfRule type="cellIs" dxfId="41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{052F95B3-87E5-4AB6-9E8A-40063952D88D}</x14:id>
        </ext>
      </extLst>
    </cfRule>
  </conditionalFormatting>
  <conditionalFormatting sqref="F17:F6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{3B5E3D29-E1D0-4480-80E7-A23878BCFA78}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52F95B3-87E5-4AB6-9E8A-40063952D88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3B5E3D29-E1D0-4480-80E7-A23878BCFA7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F17:F67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4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6" customWidth="1"/>
    <col min="7" max="7" width="10" style="336" customWidth="1"/>
    <col min="8" max="8" width="6.77734375" style="339" customWidth="1"/>
    <col min="9" max="9" width="6.6640625" style="336" customWidth="1"/>
    <col min="10" max="10" width="10" style="336" customWidth="1"/>
    <col min="11" max="11" width="6.77734375" style="339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06" t="s">
        <v>3452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468"/>
      <c r="M1" s="468"/>
    </row>
    <row r="2" spans="1:13" ht="14.4" customHeight="1" thickBot="1" x14ac:dyDescent="0.35">
      <c r="A2" s="382" t="s">
        <v>307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35</v>
      </c>
      <c r="G3" s="47">
        <f>SUBTOTAL(9,G6:G1048576)</f>
        <v>1901.9299999999998</v>
      </c>
      <c r="H3" s="48">
        <f>IF(M3=0,0,G3/M3)</f>
        <v>2.2872571158021254E-2</v>
      </c>
      <c r="I3" s="47">
        <f>SUBTOTAL(9,I6:I1048576)</f>
        <v>492</v>
      </c>
      <c r="J3" s="47">
        <f>SUBTOTAL(9,J6:J1048576)</f>
        <v>81251.379999999976</v>
      </c>
      <c r="K3" s="48">
        <f>IF(M3=0,0,J3/M3)</f>
        <v>0.97712742884197867</v>
      </c>
      <c r="L3" s="47">
        <f>SUBTOTAL(9,L6:L1048576)</f>
        <v>527</v>
      </c>
      <c r="M3" s="49">
        <f>SUBTOTAL(9,M6:M1048576)</f>
        <v>83153.309999999983</v>
      </c>
    </row>
    <row r="4" spans="1:13" ht="14.4" customHeight="1" thickBot="1" x14ac:dyDescent="0.35">
      <c r="A4" s="45"/>
      <c r="B4" s="45"/>
      <c r="C4" s="45"/>
      <c r="D4" s="45"/>
      <c r="E4" s="46"/>
      <c r="F4" s="510" t="s">
        <v>161</v>
      </c>
      <c r="G4" s="511"/>
      <c r="H4" s="512"/>
      <c r="I4" s="513" t="s">
        <v>160</v>
      </c>
      <c r="J4" s="511"/>
      <c r="K4" s="512"/>
      <c r="L4" s="514" t="s">
        <v>3</v>
      </c>
      <c r="M4" s="515"/>
    </row>
    <row r="5" spans="1:13" ht="14.4" customHeight="1" thickBot="1" x14ac:dyDescent="0.35">
      <c r="A5" s="753" t="s">
        <v>167</v>
      </c>
      <c r="B5" s="765" t="s">
        <v>163</v>
      </c>
      <c r="C5" s="765" t="s">
        <v>90</v>
      </c>
      <c r="D5" s="765" t="s">
        <v>164</v>
      </c>
      <c r="E5" s="765" t="s">
        <v>165</v>
      </c>
      <c r="F5" s="686" t="s">
        <v>28</v>
      </c>
      <c r="G5" s="686" t="s">
        <v>14</v>
      </c>
      <c r="H5" s="667" t="s">
        <v>166</v>
      </c>
      <c r="I5" s="666" t="s">
        <v>28</v>
      </c>
      <c r="J5" s="686" t="s">
        <v>14</v>
      </c>
      <c r="K5" s="667" t="s">
        <v>166</v>
      </c>
      <c r="L5" s="666" t="s">
        <v>28</v>
      </c>
      <c r="M5" s="687" t="s">
        <v>14</v>
      </c>
    </row>
    <row r="6" spans="1:13" ht="14.4" customHeight="1" x14ac:dyDescent="0.3">
      <c r="A6" s="730" t="s">
        <v>2653</v>
      </c>
      <c r="B6" s="731" t="s">
        <v>2465</v>
      </c>
      <c r="C6" s="731" t="s">
        <v>2776</v>
      </c>
      <c r="D6" s="731" t="s">
        <v>555</v>
      </c>
      <c r="E6" s="731" t="s">
        <v>556</v>
      </c>
      <c r="F6" s="229"/>
      <c r="G6" s="229"/>
      <c r="H6" s="736">
        <v>0</v>
      </c>
      <c r="I6" s="229">
        <v>1</v>
      </c>
      <c r="J6" s="229">
        <v>28.81</v>
      </c>
      <c r="K6" s="736">
        <v>1</v>
      </c>
      <c r="L6" s="229">
        <v>1</v>
      </c>
      <c r="M6" s="754">
        <v>28.81</v>
      </c>
    </row>
    <row r="7" spans="1:13" ht="14.4" customHeight="1" x14ac:dyDescent="0.3">
      <c r="A7" s="737" t="s">
        <v>2653</v>
      </c>
      <c r="B7" s="739" t="s">
        <v>2465</v>
      </c>
      <c r="C7" s="739" t="s">
        <v>3003</v>
      </c>
      <c r="D7" s="739" t="s">
        <v>558</v>
      </c>
      <c r="E7" s="739" t="s">
        <v>3004</v>
      </c>
      <c r="F7" s="755"/>
      <c r="G7" s="755"/>
      <c r="H7" s="744"/>
      <c r="I7" s="755">
        <v>1</v>
      </c>
      <c r="J7" s="755">
        <v>0</v>
      </c>
      <c r="K7" s="744"/>
      <c r="L7" s="755">
        <v>1</v>
      </c>
      <c r="M7" s="756">
        <v>0</v>
      </c>
    </row>
    <row r="8" spans="1:13" ht="14.4" customHeight="1" x14ac:dyDescent="0.3">
      <c r="A8" s="737" t="s">
        <v>2653</v>
      </c>
      <c r="B8" s="739" t="s">
        <v>2489</v>
      </c>
      <c r="C8" s="739" t="s">
        <v>3075</v>
      </c>
      <c r="D8" s="739" t="s">
        <v>1813</v>
      </c>
      <c r="E8" s="739" t="s">
        <v>2490</v>
      </c>
      <c r="F8" s="755"/>
      <c r="G8" s="755"/>
      <c r="H8" s="744">
        <v>0</v>
      </c>
      <c r="I8" s="755">
        <v>1</v>
      </c>
      <c r="J8" s="755">
        <v>1385.62</v>
      </c>
      <c r="K8" s="744">
        <v>1</v>
      </c>
      <c r="L8" s="755">
        <v>1</v>
      </c>
      <c r="M8" s="756">
        <v>1385.62</v>
      </c>
    </row>
    <row r="9" spans="1:13" ht="14.4" customHeight="1" x14ac:dyDescent="0.3">
      <c r="A9" s="737" t="s">
        <v>2653</v>
      </c>
      <c r="B9" s="739" t="s">
        <v>2489</v>
      </c>
      <c r="C9" s="739" t="s">
        <v>1812</v>
      </c>
      <c r="D9" s="739" t="s">
        <v>1813</v>
      </c>
      <c r="E9" s="739" t="s">
        <v>3104</v>
      </c>
      <c r="F9" s="755"/>
      <c r="G9" s="755"/>
      <c r="H9" s="744">
        <v>0</v>
      </c>
      <c r="I9" s="755">
        <v>1</v>
      </c>
      <c r="J9" s="755">
        <v>1847.49</v>
      </c>
      <c r="K9" s="744">
        <v>1</v>
      </c>
      <c r="L9" s="755">
        <v>1</v>
      </c>
      <c r="M9" s="756">
        <v>1847.49</v>
      </c>
    </row>
    <row r="10" spans="1:13" ht="14.4" customHeight="1" x14ac:dyDescent="0.3">
      <c r="A10" s="737" t="s">
        <v>2653</v>
      </c>
      <c r="B10" s="739" t="s">
        <v>2495</v>
      </c>
      <c r="C10" s="739" t="s">
        <v>2045</v>
      </c>
      <c r="D10" s="739" t="s">
        <v>2046</v>
      </c>
      <c r="E10" s="739" t="s">
        <v>2047</v>
      </c>
      <c r="F10" s="755"/>
      <c r="G10" s="755"/>
      <c r="H10" s="744">
        <v>0</v>
      </c>
      <c r="I10" s="755">
        <v>4</v>
      </c>
      <c r="J10" s="755">
        <v>373.72</v>
      </c>
      <c r="K10" s="744">
        <v>1</v>
      </c>
      <c r="L10" s="755">
        <v>4</v>
      </c>
      <c r="M10" s="756">
        <v>373.72</v>
      </c>
    </row>
    <row r="11" spans="1:13" ht="14.4" customHeight="1" x14ac:dyDescent="0.3">
      <c r="A11" s="737" t="s">
        <v>2653</v>
      </c>
      <c r="B11" s="739" t="s">
        <v>2514</v>
      </c>
      <c r="C11" s="739" t="s">
        <v>3113</v>
      </c>
      <c r="D11" s="739" t="s">
        <v>1722</v>
      </c>
      <c r="E11" s="739" t="s">
        <v>3114</v>
      </c>
      <c r="F11" s="755"/>
      <c r="G11" s="755"/>
      <c r="H11" s="744"/>
      <c r="I11" s="755">
        <v>1</v>
      </c>
      <c r="J11" s="755">
        <v>0</v>
      </c>
      <c r="K11" s="744"/>
      <c r="L11" s="755">
        <v>1</v>
      </c>
      <c r="M11" s="756">
        <v>0</v>
      </c>
    </row>
    <row r="12" spans="1:13" ht="14.4" customHeight="1" x14ac:dyDescent="0.3">
      <c r="A12" s="737" t="s">
        <v>2653</v>
      </c>
      <c r="B12" s="739" t="s">
        <v>2526</v>
      </c>
      <c r="C12" s="739" t="s">
        <v>1937</v>
      </c>
      <c r="D12" s="739" t="s">
        <v>1942</v>
      </c>
      <c r="E12" s="739" t="s">
        <v>2528</v>
      </c>
      <c r="F12" s="755"/>
      <c r="G12" s="755"/>
      <c r="H12" s="744">
        <v>0</v>
      </c>
      <c r="I12" s="755">
        <v>2</v>
      </c>
      <c r="J12" s="755">
        <v>362.26</v>
      </c>
      <c r="K12" s="744">
        <v>1</v>
      </c>
      <c r="L12" s="755">
        <v>2</v>
      </c>
      <c r="M12" s="756">
        <v>362.26</v>
      </c>
    </row>
    <row r="13" spans="1:13" ht="14.4" customHeight="1" x14ac:dyDescent="0.3">
      <c r="A13" s="737" t="s">
        <v>2645</v>
      </c>
      <c r="B13" s="739" t="s">
        <v>3447</v>
      </c>
      <c r="C13" s="739" t="s">
        <v>3269</v>
      </c>
      <c r="D13" s="739" t="s">
        <v>3270</v>
      </c>
      <c r="E13" s="739" t="s">
        <v>3271</v>
      </c>
      <c r="F13" s="755">
        <v>1</v>
      </c>
      <c r="G13" s="755">
        <v>0</v>
      </c>
      <c r="H13" s="744"/>
      <c r="I13" s="755"/>
      <c r="J13" s="755"/>
      <c r="K13" s="744"/>
      <c r="L13" s="755">
        <v>1</v>
      </c>
      <c r="M13" s="756">
        <v>0</v>
      </c>
    </row>
    <row r="14" spans="1:13" ht="14.4" customHeight="1" x14ac:dyDescent="0.3">
      <c r="A14" s="737" t="s">
        <v>2645</v>
      </c>
      <c r="B14" s="739" t="s">
        <v>2465</v>
      </c>
      <c r="C14" s="739" t="s">
        <v>3255</v>
      </c>
      <c r="D14" s="739" t="s">
        <v>555</v>
      </c>
      <c r="E14" s="739" t="s">
        <v>3256</v>
      </c>
      <c r="F14" s="755"/>
      <c r="G14" s="755"/>
      <c r="H14" s="744"/>
      <c r="I14" s="755">
        <v>1</v>
      </c>
      <c r="J14" s="755">
        <v>0</v>
      </c>
      <c r="K14" s="744"/>
      <c r="L14" s="755">
        <v>1</v>
      </c>
      <c r="M14" s="756">
        <v>0</v>
      </c>
    </row>
    <row r="15" spans="1:13" ht="14.4" customHeight="1" x14ac:dyDescent="0.3">
      <c r="A15" s="737" t="s">
        <v>2645</v>
      </c>
      <c r="B15" s="739" t="s">
        <v>2465</v>
      </c>
      <c r="C15" s="739" t="s">
        <v>3257</v>
      </c>
      <c r="D15" s="739" t="s">
        <v>558</v>
      </c>
      <c r="E15" s="739" t="s">
        <v>3258</v>
      </c>
      <c r="F15" s="755"/>
      <c r="G15" s="755"/>
      <c r="H15" s="744"/>
      <c r="I15" s="755">
        <v>1</v>
      </c>
      <c r="J15" s="755">
        <v>0</v>
      </c>
      <c r="K15" s="744"/>
      <c r="L15" s="755">
        <v>1</v>
      </c>
      <c r="M15" s="756">
        <v>0</v>
      </c>
    </row>
    <row r="16" spans="1:13" ht="14.4" customHeight="1" x14ac:dyDescent="0.3">
      <c r="A16" s="737" t="s">
        <v>2645</v>
      </c>
      <c r="B16" s="739" t="s">
        <v>2481</v>
      </c>
      <c r="C16" s="739" t="s">
        <v>3251</v>
      </c>
      <c r="D16" s="739" t="s">
        <v>1787</v>
      </c>
      <c r="E16" s="739" t="s">
        <v>3252</v>
      </c>
      <c r="F16" s="755"/>
      <c r="G16" s="755"/>
      <c r="H16" s="744">
        <v>0</v>
      </c>
      <c r="I16" s="755">
        <v>1</v>
      </c>
      <c r="J16" s="755">
        <v>146.9</v>
      </c>
      <c r="K16" s="744">
        <v>1</v>
      </c>
      <c r="L16" s="755">
        <v>1</v>
      </c>
      <c r="M16" s="756">
        <v>146.9</v>
      </c>
    </row>
    <row r="17" spans="1:13" ht="14.4" customHeight="1" x14ac:dyDescent="0.3">
      <c r="A17" s="737" t="s">
        <v>2645</v>
      </c>
      <c r="B17" s="739" t="s">
        <v>2481</v>
      </c>
      <c r="C17" s="739" t="s">
        <v>3253</v>
      </c>
      <c r="D17" s="739" t="s">
        <v>2057</v>
      </c>
      <c r="E17" s="739" t="s">
        <v>2058</v>
      </c>
      <c r="F17" s="755"/>
      <c r="G17" s="755"/>
      <c r="H17" s="744">
        <v>0</v>
      </c>
      <c r="I17" s="755">
        <v>1</v>
      </c>
      <c r="J17" s="755">
        <v>86.41</v>
      </c>
      <c r="K17" s="744">
        <v>1</v>
      </c>
      <c r="L17" s="755">
        <v>1</v>
      </c>
      <c r="M17" s="756">
        <v>86.41</v>
      </c>
    </row>
    <row r="18" spans="1:13" ht="14.4" customHeight="1" x14ac:dyDescent="0.3">
      <c r="A18" s="737" t="s">
        <v>2645</v>
      </c>
      <c r="B18" s="739" t="s">
        <v>2481</v>
      </c>
      <c r="C18" s="739" t="s">
        <v>1786</v>
      </c>
      <c r="D18" s="739" t="s">
        <v>1787</v>
      </c>
      <c r="E18" s="739" t="s">
        <v>2483</v>
      </c>
      <c r="F18" s="755"/>
      <c r="G18" s="755"/>
      <c r="H18" s="744">
        <v>0</v>
      </c>
      <c r="I18" s="755">
        <v>2</v>
      </c>
      <c r="J18" s="755">
        <v>146.9</v>
      </c>
      <c r="K18" s="744">
        <v>1</v>
      </c>
      <c r="L18" s="755">
        <v>2</v>
      </c>
      <c r="M18" s="756">
        <v>146.9</v>
      </c>
    </row>
    <row r="19" spans="1:13" ht="14.4" customHeight="1" x14ac:dyDescent="0.3">
      <c r="A19" s="737" t="s">
        <v>2645</v>
      </c>
      <c r="B19" s="739" t="s">
        <v>2484</v>
      </c>
      <c r="C19" s="739" t="s">
        <v>3191</v>
      </c>
      <c r="D19" s="739" t="s">
        <v>3192</v>
      </c>
      <c r="E19" s="739" t="s">
        <v>3193</v>
      </c>
      <c r="F19" s="755"/>
      <c r="G19" s="755"/>
      <c r="H19" s="744">
        <v>0</v>
      </c>
      <c r="I19" s="755">
        <v>3</v>
      </c>
      <c r="J19" s="755">
        <v>138.75</v>
      </c>
      <c r="K19" s="744">
        <v>1</v>
      </c>
      <c r="L19" s="755">
        <v>3</v>
      </c>
      <c r="M19" s="756">
        <v>138.75</v>
      </c>
    </row>
    <row r="20" spans="1:13" ht="14.4" customHeight="1" x14ac:dyDescent="0.3">
      <c r="A20" s="737" t="s">
        <v>2645</v>
      </c>
      <c r="B20" s="739" t="s">
        <v>2485</v>
      </c>
      <c r="C20" s="739" t="s">
        <v>3108</v>
      </c>
      <c r="D20" s="739" t="s">
        <v>3109</v>
      </c>
      <c r="E20" s="739" t="s">
        <v>1043</v>
      </c>
      <c r="F20" s="755"/>
      <c r="G20" s="755"/>
      <c r="H20" s="744">
        <v>0</v>
      </c>
      <c r="I20" s="755">
        <v>1</v>
      </c>
      <c r="J20" s="755">
        <v>184.74</v>
      </c>
      <c r="K20" s="744">
        <v>1</v>
      </c>
      <c r="L20" s="755">
        <v>1</v>
      </c>
      <c r="M20" s="756">
        <v>184.74</v>
      </c>
    </row>
    <row r="21" spans="1:13" ht="14.4" customHeight="1" x14ac:dyDescent="0.3">
      <c r="A21" s="737" t="s">
        <v>2645</v>
      </c>
      <c r="B21" s="739" t="s">
        <v>2497</v>
      </c>
      <c r="C21" s="739" t="s">
        <v>2837</v>
      </c>
      <c r="D21" s="739" t="s">
        <v>1742</v>
      </c>
      <c r="E21" s="739" t="s">
        <v>2838</v>
      </c>
      <c r="F21" s="755"/>
      <c r="G21" s="755"/>
      <c r="H21" s="744">
        <v>0</v>
      </c>
      <c r="I21" s="755">
        <v>1</v>
      </c>
      <c r="J21" s="755">
        <v>72</v>
      </c>
      <c r="K21" s="744">
        <v>1</v>
      </c>
      <c r="L21" s="755">
        <v>1</v>
      </c>
      <c r="M21" s="756">
        <v>72</v>
      </c>
    </row>
    <row r="22" spans="1:13" ht="14.4" customHeight="1" x14ac:dyDescent="0.3">
      <c r="A22" s="737" t="s">
        <v>2645</v>
      </c>
      <c r="B22" s="739" t="s">
        <v>2505</v>
      </c>
      <c r="C22" s="739" t="s">
        <v>2673</v>
      </c>
      <c r="D22" s="739" t="s">
        <v>1779</v>
      </c>
      <c r="E22" s="739" t="s">
        <v>1522</v>
      </c>
      <c r="F22" s="755"/>
      <c r="G22" s="755"/>
      <c r="H22" s="744">
        <v>0</v>
      </c>
      <c r="I22" s="755">
        <v>9</v>
      </c>
      <c r="J22" s="755">
        <v>589.86</v>
      </c>
      <c r="K22" s="744">
        <v>1</v>
      </c>
      <c r="L22" s="755">
        <v>9</v>
      </c>
      <c r="M22" s="756">
        <v>589.86</v>
      </c>
    </row>
    <row r="23" spans="1:13" ht="14.4" customHeight="1" x14ac:dyDescent="0.3">
      <c r="A23" s="737" t="s">
        <v>2645</v>
      </c>
      <c r="B23" s="739" t="s">
        <v>2506</v>
      </c>
      <c r="C23" s="739" t="s">
        <v>3144</v>
      </c>
      <c r="D23" s="739" t="s">
        <v>1773</v>
      </c>
      <c r="E23" s="739" t="s">
        <v>1873</v>
      </c>
      <c r="F23" s="755"/>
      <c r="G23" s="755"/>
      <c r="H23" s="744">
        <v>0</v>
      </c>
      <c r="I23" s="755">
        <v>2</v>
      </c>
      <c r="J23" s="755">
        <v>210.64</v>
      </c>
      <c r="K23" s="744">
        <v>1</v>
      </c>
      <c r="L23" s="755">
        <v>2</v>
      </c>
      <c r="M23" s="756">
        <v>210.64</v>
      </c>
    </row>
    <row r="24" spans="1:13" ht="14.4" customHeight="1" x14ac:dyDescent="0.3">
      <c r="A24" s="737" t="s">
        <v>2645</v>
      </c>
      <c r="B24" s="739" t="s">
        <v>2506</v>
      </c>
      <c r="C24" s="739" t="s">
        <v>3145</v>
      </c>
      <c r="D24" s="739" t="s">
        <v>3146</v>
      </c>
      <c r="E24" s="739" t="s">
        <v>3147</v>
      </c>
      <c r="F24" s="755">
        <v>1</v>
      </c>
      <c r="G24" s="755">
        <v>0</v>
      </c>
      <c r="H24" s="744"/>
      <c r="I24" s="755"/>
      <c r="J24" s="755"/>
      <c r="K24" s="744"/>
      <c r="L24" s="755">
        <v>1</v>
      </c>
      <c r="M24" s="756">
        <v>0</v>
      </c>
    </row>
    <row r="25" spans="1:13" ht="14.4" customHeight="1" x14ac:dyDescent="0.3">
      <c r="A25" s="737" t="s">
        <v>2645</v>
      </c>
      <c r="B25" s="739" t="s">
        <v>2506</v>
      </c>
      <c r="C25" s="739" t="s">
        <v>1772</v>
      </c>
      <c r="D25" s="739" t="s">
        <v>1773</v>
      </c>
      <c r="E25" s="739" t="s">
        <v>1304</v>
      </c>
      <c r="F25" s="755"/>
      <c r="G25" s="755"/>
      <c r="H25" s="744">
        <v>0</v>
      </c>
      <c r="I25" s="755">
        <v>2</v>
      </c>
      <c r="J25" s="755">
        <v>70.22</v>
      </c>
      <c r="K25" s="744">
        <v>1</v>
      </c>
      <c r="L25" s="755">
        <v>2</v>
      </c>
      <c r="M25" s="756">
        <v>70.22</v>
      </c>
    </row>
    <row r="26" spans="1:13" ht="14.4" customHeight="1" x14ac:dyDescent="0.3">
      <c r="A26" s="737" t="s">
        <v>2645</v>
      </c>
      <c r="B26" s="739" t="s">
        <v>2506</v>
      </c>
      <c r="C26" s="739" t="s">
        <v>3148</v>
      </c>
      <c r="D26" s="739" t="s">
        <v>3149</v>
      </c>
      <c r="E26" s="739" t="s">
        <v>1304</v>
      </c>
      <c r="F26" s="755">
        <v>3</v>
      </c>
      <c r="G26" s="755">
        <v>105.33</v>
      </c>
      <c r="H26" s="744">
        <v>1</v>
      </c>
      <c r="I26" s="755"/>
      <c r="J26" s="755"/>
      <c r="K26" s="744">
        <v>0</v>
      </c>
      <c r="L26" s="755">
        <v>3</v>
      </c>
      <c r="M26" s="756">
        <v>105.33</v>
      </c>
    </row>
    <row r="27" spans="1:13" ht="14.4" customHeight="1" x14ac:dyDescent="0.3">
      <c r="A27" s="737" t="s">
        <v>2645</v>
      </c>
      <c r="B27" s="739" t="s">
        <v>2513</v>
      </c>
      <c r="C27" s="739" t="s">
        <v>3262</v>
      </c>
      <c r="D27" s="739" t="s">
        <v>3263</v>
      </c>
      <c r="E27" s="739" t="s">
        <v>2061</v>
      </c>
      <c r="F27" s="755">
        <v>1</v>
      </c>
      <c r="G27" s="755">
        <v>0</v>
      </c>
      <c r="H27" s="744"/>
      <c r="I27" s="755"/>
      <c r="J27" s="755"/>
      <c r="K27" s="744"/>
      <c r="L27" s="755">
        <v>1</v>
      </c>
      <c r="M27" s="756">
        <v>0</v>
      </c>
    </row>
    <row r="28" spans="1:13" ht="14.4" customHeight="1" x14ac:dyDescent="0.3">
      <c r="A28" s="737" t="s">
        <v>2645</v>
      </c>
      <c r="B28" s="739" t="s">
        <v>2513</v>
      </c>
      <c r="C28" s="739" t="s">
        <v>3264</v>
      </c>
      <c r="D28" s="739" t="s">
        <v>3265</v>
      </c>
      <c r="E28" s="739" t="s">
        <v>2061</v>
      </c>
      <c r="F28" s="755">
        <v>1</v>
      </c>
      <c r="G28" s="755">
        <v>144.81</v>
      </c>
      <c r="H28" s="744">
        <v>1</v>
      </c>
      <c r="I28" s="755"/>
      <c r="J28" s="755"/>
      <c r="K28" s="744">
        <v>0</v>
      </c>
      <c r="L28" s="755">
        <v>1</v>
      </c>
      <c r="M28" s="756">
        <v>144.81</v>
      </c>
    </row>
    <row r="29" spans="1:13" ht="14.4" customHeight="1" x14ac:dyDescent="0.3">
      <c r="A29" s="737" t="s">
        <v>2645</v>
      </c>
      <c r="B29" s="739" t="s">
        <v>2514</v>
      </c>
      <c r="C29" s="739" t="s">
        <v>3113</v>
      </c>
      <c r="D29" s="739" t="s">
        <v>1722</v>
      </c>
      <c r="E29" s="739" t="s">
        <v>3114</v>
      </c>
      <c r="F29" s="755"/>
      <c r="G29" s="755"/>
      <c r="H29" s="744"/>
      <c r="I29" s="755">
        <v>13</v>
      </c>
      <c r="J29" s="755">
        <v>0</v>
      </c>
      <c r="K29" s="744"/>
      <c r="L29" s="755">
        <v>13</v>
      </c>
      <c r="M29" s="756">
        <v>0</v>
      </c>
    </row>
    <row r="30" spans="1:13" ht="14.4" customHeight="1" x14ac:dyDescent="0.3">
      <c r="A30" s="737" t="s">
        <v>2645</v>
      </c>
      <c r="B30" s="739" t="s">
        <v>2516</v>
      </c>
      <c r="C30" s="739" t="s">
        <v>1875</v>
      </c>
      <c r="D30" s="739" t="s">
        <v>2517</v>
      </c>
      <c r="E30" s="739" t="s">
        <v>1178</v>
      </c>
      <c r="F30" s="755"/>
      <c r="G30" s="755"/>
      <c r="H30" s="744">
        <v>0</v>
      </c>
      <c r="I30" s="755">
        <v>1</v>
      </c>
      <c r="J30" s="755">
        <v>87.41</v>
      </c>
      <c r="K30" s="744">
        <v>1</v>
      </c>
      <c r="L30" s="755">
        <v>1</v>
      </c>
      <c r="M30" s="756">
        <v>87.41</v>
      </c>
    </row>
    <row r="31" spans="1:13" ht="14.4" customHeight="1" x14ac:dyDescent="0.3">
      <c r="A31" s="737" t="s">
        <v>2645</v>
      </c>
      <c r="B31" s="739" t="s">
        <v>2516</v>
      </c>
      <c r="C31" s="739" t="s">
        <v>1956</v>
      </c>
      <c r="D31" s="739" t="s">
        <v>2517</v>
      </c>
      <c r="E31" s="739" t="s">
        <v>1134</v>
      </c>
      <c r="F31" s="755"/>
      <c r="G31" s="755"/>
      <c r="H31" s="744">
        <v>0</v>
      </c>
      <c r="I31" s="755">
        <v>6</v>
      </c>
      <c r="J31" s="755">
        <v>1662.15</v>
      </c>
      <c r="K31" s="744">
        <v>1</v>
      </c>
      <c r="L31" s="755">
        <v>6</v>
      </c>
      <c r="M31" s="756">
        <v>1662.15</v>
      </c>
    </row>
    <row r="32" spans="1:13" ht="14.4" customHeight="1" x14ac:dyDescent="0.3">
      <c r="A32" s="737" t="s">
        <v>2645</v>
      </c>
      <c r="B32" s="739" t="s">
        <v>2516</v>
      </c>
      <c r="C32" s="739" t="s">
        <v>2004</v>
      </c>
      <c r="D32" s="739" t="s">
        <v>1892</v>
      </c>
      <c r="E32" s="739" t="s">
        <v>1134</v>
      </c>
      <c r="F32" s="755"/>
      <c r="G32" s="755"/>
      <c r="H32" s="744">
        <v>0</v>
      </c>
      <c r="I32" s="755">
        <v>1</v>
      </c>
      <c r="J32" s="755">
        <v>583.62</v>
      </c>
      <c r="K32" s="744">
        <v>1</v>
      </c>
      <c r="L32" s="755">
        <v>1</v>
      </c>
      <c r="M32" s="756">
        <v>583.62</v>
      </c>
    </row>
    <row r="33" spans="1:13" ht="14.4" customHeight="1" x14ac:dyDescent="0.3">
      <c r="A33" s="737" t="s">
        <v>2645</v>
      </c>
      <c r="B33" s="739" t="s">
        <v>2521</v>
      </c>
      <c r="C33" s="739" t="s">
        <v>3233</v>
      </c>
      <c r="D33" s="739" t="s">
        <v>3234</v>
      </c>
      <c r="E33" s="739" t="s">
        <v>3235</v>
      </c>
      <c r="F33" s="755">
        <v>1</v>
      </c>
      <c r="G33" s="755">
        <v>0</v>
      </c>
      <c r="H33" s="744"/>
      <c r="I33" s="755"/>
      <c r="J33" s="755"/>
      <c r="K33" s="744"/>
      <c r="L33" s="755">
        <v>1</v>
      </c>
      <c r="M33" s="756">
        <v>0</v>
      </c>
    </row>
    <row r="34" spans="1:13" ht="14.4" customHeight="1" x14ac:dyDescent="0.3">
      <c r="A34" s="737" t="s">
        <v>2645</v>
      </c>
      <c r="B34" s="739" t="s">
        <v>3448</v>
      </c>
      <c r="C34" s="739" t="s">
        <v>3236</v>
      </c>
      <c r="D34" s="739" t="s">
        <v>2750</v>
      </c>
      <c r="E34" s="739" t="s">
        <v>1134</v>
      </c>
      <c r="F34" s="755"/>
      <c r="G34" s="755"/>
      <c r="H34" s="744">
        <v>0</v>
      </c>
      <c r="I34" s="755">
        <v>1</v>
      </c>
      <c r="J34" s="755">
        <v>145.66999999999999</v>
      </c>
      <c r="K34" s="744">
        <v>1</v>
      </c>
      <c r="L34" s="755">
        <v>1</v>
      </c>
      <c r="M34" s="756">
        <v>145.66999999999999</v>
      </c>
    </row>
    <row r="35" spans="1:13" ht="14.4" customHeight="1" x14ac:dyDescent="0.3">
      <c r="A35" s="737" t="s">
        <v>2645</v>
      </c>
      <c r="B35" s="739" t="s">
        <v>3448</v>
      </c>
      <c r="C35" s="739" t="s">
        <v>3237</v>
      </c>
      <c r="D35" s="739" t="s">
        <v>2752</v>
      </c>
      <c r="E35" s="739" t="s">
        <v>1134</v>
      </c>
      <c r="F35" s="755">
        <v>1</v>
      </c>
      <c r="G35" s="755">
        <v>0</v>
      </c>
      <c r="H35" s="744"/>
      <c r="I35" s="755"/>
      <c r="J35" s="755"/>
      <c r="K35" s="744"/>
      <c r="L35" s="755">
        <v>1</v>
      </c>
      <c r="M35" s="756">
        <v>0</v>
      </c>
    </row>
    <row r="36" spans="1:13" ht="14.4" customHeight="1" x14ac:dyDescent="0.3">
      <c r="A36" s="737" t="s">
        <v>2645</v>
      </c>
      <c r="B36" s="739" t="s">
        <v>2526</v>
      </c>
      <c r="C36" s="739" t="s">
        <v>3142</v>
      </c>
      <c r="D36" s="739" t="s">
        <v>2951</v>
      </c>
      <c r="E36" s="739" t="s">
        <v>3143</v>
      </c>
      <c r="F36" s="755"/>
      <c r="G36" s="755"/>
      <c r="H36" s="744">
        <v>0</v>
      </c>
      <c r="I36" s="755">
        <v>1</v>
      </c>
      <c r="J36" s="755">
        <v>353.18</v>
      </c>
      <c r="K36" s="744">
        <v>1</v>
      </c>
      <c r="L36" s="755">
        <v>1</v>
      </c>
      <c r="M36" s="756">
        <v>353.18</v>
      </c>
    </row>
    <row r="37" spans="1:13" ht="14.4" customHeight="1" x14ac:dyDescent="0.3">
      <c r="A37" s="737" t="s">
        <v>2645</v>
      </c>
      <c r="B37" s="739" t="s">
        <v>2526</v>
      </c>
      <c r="C37" s="739" t="s">
        <v>1849</v>
      </c>
      <c r="D37" s="739" t="s">
        <v>2527</v>
      </c>
      <c r="E37" s="739" t="s">
        <v>869</v>
      </c>
      <c r="F37" s="755"/>
      <c r="G37" s="755"/>
      <c r="H37" s="744">
        <v>0</v>
      </c>
      <c r="I37" s="755">
        <v>15</v>
      </c>
      <c r="J37" s="755">
        <v>882.89999999999986</v>
      </c>
      <c r="K37" s="744">
        <v>1</v>
      </c>
      <c r="L37" s="755">
        <v>15</v>
      </c>
      <c r="M37" s="756">
        <v>882.89999999999986</v>
      </c>
    </row>
    <row r="38" spans="1:13" ht="14.4" customHeight="1" x14ac:dyDescent="0.3">
      <c r="A38" s="737" t="s">
        <v>2645</v>
      </c>
      <c r="B38" s="739" t="s">
        <v>2526</v>
      </c>
      <c r="C38" s="739" t="s">
        <v>1852</v>
      </c>
      <c r="D38" s="739" t="s">
        <v>1857</v>
      </c>
      <c r="E38" s="739" t="s">
        <v>1886</v>
      </c>
      <c r="F38" s="755"/>
      <c r="G38" s="755"/>
      <c r="H38" s="744">
        <v>0</v>
      </c>
      <c r="I38" s="755">
        <v>17</v>
      </c>
      <c r="J38" s="755">
        <v>2001.4099999999999</v>
      </c>
      <c r="K38" s="744">
        <v>1</v>
      </c>
      <c r="L38" s="755">
        <v>17</v>
      </c>
      <c r="M38" s="756">
        <v>2001.4099999999999</v>
      </c>
    </row>
    <row r="39" spans="1:13" ht="14.4" customHeight="1" x14ac:dyDescent="0.3">
      <c r="A39" s="737" t="s">
        <v>2645</v>
      </c>
      <c r="B39" s="739" t="s">
        <v>2526</v>
      </c>
      <c r="C39" s="739" t="s">
        <v>1937</v>
      </c>
      <c r="D39" s="739" t="s">
        <v>1942</v>
      </c>
      <c r="E39" s="739" t="s">
        <v>2528</v>
      </c>
      <c r="F39" s="755"/>
      <c r="G39" s="755"/>
      <c r="H39" s="744">
        <v>0</v>
      </c>
      <c r="I39" s="755">
        <v>6</v>
      </c>
      <c r="J39" s="755">
        <v>1086.78</v>
      </c>
      <c r="K39" s="744">
        <v>1</v>
      </c>
      <c r="L39" s="755">
        <v>6</v>
      </c>
      <c r="M39" s="756">
        <v>1086.78</v>
      </c>
    </row>
    <row r="40" spans="1:13" ht="14.4" customHeight="1" x14ac:dyDescent="0.3">
      <c r="A40" s="737" t="s">
        <v>2645</v>
      </c>
      <c r="B40" s="739" t="s">
        <v>2530</v>
      </c>
      <c r="C40" s="739" t="s">
        <v>3275</v>
      </c>
      <c r="D40" s="739" t="s">
        <v>1885</v>
      </c>
      <c r="E40" s="739" t="s">
        <v>3143</v>
      </c>
      <c r="F40" s="755"/>
      <c r="G40" s="755"/>
      <c r="H40" s="744">
        <v>0</v>
      </c>
      <c r="I40" s="755">
        <v>1</v>
      </c>
      <c r="J40" s="755">
        <v>543.36</v>
      </c>
      <c r="K40" s="744">
        <v>1</v>
      </c>
      <c r="L40" s="755">
        <v>1</v>
      </c>
      <c r="M40" s="756">
        <v>543.36</v>
      </c>
    </row>
    <row r="41" spans="1:13" ht="14.4" customHeight="1" x14ac:dyDescent="0.3">
      <c r="A41" s="737" t="s">
        <v>2645</v>
      </c>
      <c r="B41" s="739" t="s">
        <v>2531</v>
      </c>
      <c r="C41" s="739" t="s">
        <v>3189</v>
      </c>
      <c r="D41" s="739" t="s">
        <v>1799</v>
      </c>
      <c r="E41" s="739" t="s">
        <v>3190</v>
      </c>
      <c r="F41" s="755"/>
      <c r="G41" s="755"/>
      <c r="H41" s="744">
        <v>0</v>
      </c>
      <c r="I41" s="755">
        <v>1</v>
      </c>
      <c r="J41" s="755">
        <v>556.04</v>
      </c>
      <c r="K41" s="744">
        <v>1</v>
      </c>
      <c r="L41" s="755">
        <v>1</v>
      </c>
      <c r="M41" s="756">
        <v>556.04</v>
      </c>
    </row>
    <row r="42" spans="1:13" ht="14.4" customHeight="1" x14ac:dyDescent="0.3">
      <c r="A42" s="737" t="s">
        <v>2645</v>
      </c>
      <c r="B42" s="739" t="s">
        <v>2535</v>
      </c>
      <c r="C42" s="739" t="s">
        <v>3226</v>
      </c>
      <c r="D42" s="739" t="s">
        <v>3227</v>
      </c>
      <c r="E42" s="739" t="s">
        <v>3228</v>
      </c>
      <c r="F42" s="755"/>
      <c r="G42" s="755"/>
      <c r="H42" s="744"/>
      <c r="I42" s="755">
        <v>1</v>
      </c>
      <c r="J42" s="755">
        <v>0</v>
      </c>
      <c r="K42" s="744"/>
      <c r="L42" s="755">
        <v>1</v>
      </c>
      <c r="M42" s="756">
        <v>0</v>
      </c>
    </row>
    <row r="43" spans="1:13" ht="14.4" customHeight="1" x14ac:dyDescent="0.3">
      <c r="A43" s="737" t="s">
        <v>2645</v>
      </c>
      <c r="B43" s="739" t="s">
        <v>2535</v>
      </c>
      <c r="C43" s="739" t="s">
        <v>1992</v>
      </c>
      <c r="D43" s="739" t="s">
        <v>2536</v>
      </c>
      <c r="E43" s="739" t="s">
        <v>2537</v>
      </c>
      <c r="F43" s="755"/>
      <c r="G43" s="755"/>
      <c r="H43" s="744">
        <v>0</v>
      </c>
      <c r="I43" s="755">
        <v>1</v>
      </c>
      <c r="J43" s="755">
        <v>59.27</v>
      </c>
      <c r="K43" s="744">
        <v>1</v>
      </c>
      <c r="L43" s="755">
        <v>1</v>
      </c>
      <c r="M43" s="756">
        <v>59.27</v>
      </c>
    </row>
    <row r="44" spans="1:13" ht="14.4" customHeight="1" x14ac:dyDescent="0.3">
      <c r="A44" s="737" t="s">
        <v>2645</v>
      </c>
      <c r="B44" s="739" t="s">
        <v>2535</v>
      </c>
      <c r="C44" s="739" t="s">
        <v>1926</v>
      </c>
      <c r="D44" s="739" t="s">
        <v>2538</v>
      </c>
      <c r="E44" s="739" t="s">
        <v>2539</v>
      </c>
      <c r="F44" s="755"/>
      <c r="G44" s="755"/>
      <c r="H44" s="744">
        <v>0</v>
      </c>
      <c r="I44" s="755">
        <v>1</v>
      </c>
      <c r="J44" s="755">
        <v>46.07</v>
      </c>
      <c r="K44" s="744">
        <v>1</v>
      </c>
      <c r="L44" s="755">
        <v>1</v>
      </c>
      <c r="M44" s="756">
        <v>46.07</v>
      </c>
    </row>
    <row r="45" spans="1:13" ht="14.4" customHeight="1" x14ac:dyDescent="0.3">
      <c r="A45" s="737" t="s">
        <v>2645</v>
      </c>
      <c r="B45" s="739" t="s">
        <v>2535</v>
      </c>
      <c r="C45" s="739" t="s">
        <v>3229</v>
      </c>
      <c r="D45" s="739" t="s">
        <v>3230</v>
      </c>
      <c r="E45" s="739" t="s">
        <v>3231</v>
      </c>
      <c r="F45" s="755"/>
      <c r="G45" s="755"/>
      <c r="H45" s="744">
        <v>0</v>
      </c>
      <c r="I45" s="755">
        <v>1</v>
      </c>
      <c r="J45" s="755">
        <v>118.54</v>
      </c>
      <c r="K45" s="744">
        <v>1</v>
      </c>
      <c r="L45" s="755">
        <v>1</v>
      </c>
      <c r="M45" s="756">
        <v>118.54</v>
      </c>
    </row>
    <row r="46" spans="1:13" ht="14.4" customHeight="1" x14ac:dyDescent="0.3">
      <c r="A46" s="737" t="s">
        <v>2645</v>
      </c>
      <c r="B46" s="739" t="s">
        <v>2535</v>
      </c>
      <c r="C46" s="739" t="s">
        <v>2983</v>
      </c>
      <c r="D46" s="739" t="s">
        <v>2984</v>
      </c>
      <c r="E46" s="739" t="s">
        <v>2985</v>
      </c>
      <c r="F46" s="755">
        <v>1</v>
      </c>
      <c r="G46" s="755">
        <v>79.03</v>
      </c>
      <c r="H46" s="744">
        <v>1</v>
      </c>
      <c r="I46" s="755"/>
      <c r="J46" s="755"/>
      <c r="K46" s="744">
        <v>0</v>
      </c>
      <c r="L46" s="755">
        <v>1</v>
      </c>
      <c r="M46" s="756">
        <v>79.03</v>
      </c>
    </row>
    <row r="47" spans="1:13" ht="14.4" customHeight="1" x14ac:dyDescent="0.3">
      <c r="A47" s="737" t="s">
        <v>2645</v>
      </c>
      <c r="B47" s="739" t="s">
        <v>2535</v>
      </c>
      <c r="C47" s="739" t="s">
        <v>2053</v>
      </c>
      <c r="D47" s="739" t="s">
        <v>2054</v>
      </c>
      <c r="E47" s="739" t="s">
        <v>2055</v>
      </c>
      <c r="F47" s="755"/>
      <c r="G47" s="755"/>
      <c r="H47" s="744">
        <v>0</v>
      </c>
      <c r="I47" s="755">
        <v>1</v>
      </c>
      <c r="J47" s="755">
        <v>59.27</v>
      </c>
      <c r="K47" s="744">
        <v>1</v>
      </c>
      <c r="L47" s="755">
        <v>1</v>
      </c>
      <c r="M47" s="756">
        <v>59.27</v>
      </c>
    </row>
    <row r="48" spans="1:13" ht="14.4" customHeight="1" x14ac:dyDescent="0.3">
      <c r="A48" s="737" t="s">
        <v>2645</v>
      </c>
      <c r="B48" s="739" t="s">
        <v>2583</v>
      </c>
      <c r="C48" s="739" t="s">
        <v>1736</v>
      </c>
      <c r="D48" s="739" t="s">
        <v>561</v>
      </c>
      <c r="E48" s="739" t="s">
        <v>562</v>
      </c>
      <c r="F48" s="755"/>
      <c r="G48" s="755"/>
      <c r="H48" s="744">
        <v>0</v>
      </c>
      <c r="I48" s="755">
        <v>2</v>
      </c>
      <c r="J48" s="755">
        <v>73.08</v>
      </c>
      <c r="K48" s="744">
        <v>1</v>
      </c>
      <c r="L48" s="755">
        <v>2</v>
      </c>
      <c r="M48" s="756">
        <v>73.08</v>
      </c>
    </row>
    <row r="49" spans="1:13" ht="14.4" customHeight="1" x14ac:dyDescent="0.3">
      <c r="A49" s="737" t="s">
        <v>2645</v>
      </c>
      <c r="B49" s="739" t="s">
        <v>2588</v>
      </c>
      <c r="C49" s="739" t="s">
        <v>1809</v>
      </c>
      <c r="D49" s="739" t="s">
        <v>1803</v>
      </c>
      <c r="E49" s="739" t="s">
        <v>2594</v>
      </c>
      <c r="F49" s="755"/>
      <c r="G49" s="755"/>
      <c r="H49" s="744">
        <v>0</v>
      </c>
      <c r="I49" s="755">
        <v>1</v>
      </c>
      <c r="J49" s="755">
        <v>156.61000000000001</v>
      </c>
      <c r="K49" s="744">
        <v>1</v>
      </c>
      <c r="L49" s="755">
        <v>1</v>
      </c>
      <c r="M49" s="756">
        <v>156.61000000000001</v>
      </c>
    </row>
    <row r="50" spans="1:13" ht="14.4" customHeight="1" x14ac:dyDescent="0.3">
      <c r="A50" s="737" t="s">
        <v>2645</v>
      </c>
      <c r="B50" s="739" t="s">
        <v>2599</v>
      </c>
      <c r="C50" s="739" t="s">
        <v>1834</v>
      </c>
      <c r="D50" s="739" t="s">
        <v>1839</v>
      </c>
      <c r="E50" s="739" t="s">
        <v>2600</v>
      </c>
      <c r="F50" s="755"/>
      <c r="G50" s="755"/>
      <c r="H50" s="744">
        <v>0</v>
      </c>
      <c r="I50" s="755">
        <v>3</v>
      </c>
      <c r="J50" s="755">
        <v>1272.72</v>
      </c>
      <c r="K50" s="744">
        <v>1</v>
      </c>
      <c r="L50" s="755">
        <v>3</v>
      </c>
      <c r="M50" s="756">
        <v>1272.72</v>
      </c>
    </row>
    <row r="51" spans="1:13" ht="14.4" customHeight="1" x14ac:dyDescent="0.3">
      <c r="A51" s="737" t="s">
        <v>2645</v>
      </c>
      <c r="B51" s="739" t="s">
        <v>2603</v>
      </c>
      <c r="C51" s="739" t="s">
        <v>1842</v>
      </c>
      <c r="D51" s="739" t="s">
        <v>2604</v>
      </c>
      <c r="E51" s="739" t="s">
        <v>2605</v>
      </c>
      <c r="F51" s="755"/>
      <c r="G51" s="755"/>
      <c r="H51" s="744">
        <v>0</v>
      </c>
      <c r="I51" s="755">
        <v>2</v>
      </c>
      <c r="J51" s="755">
        <v>9.4</v>
      </c>
      <c r="K51" s="744">
        <v>1</v>
      </c>
      <c r="L51" s="755">
        <v>2</v>
      </c>
      <c r="M51" s="756">
        <v>9.4</v>
      </c>
    </row>
    <row r="52" spans="1:13" ht="14.4" customHeight="1" x14ac:dyDescent="0.3">
      <c r="A52" s="737" t="s">
        <v>2645</v>
      </c>
      <c r="B52" s="739" t="s">
        <v>2603</v>
      </c>
      <c r="C52" s="739" t="s">
        <v>1999</v>
      </c>
      <c r="D52" s="739" t="s">
        <v>2606</v>
      </c>
      <c r="E52" s="739" t="s">
        <v>2607</v>
      </c>
      <c r="F52" s="755"/>
      <c r="G52" s="755"/>
      <c r="H52" s="744">
        <v>0</v>
      </c>
      <c r="I52" s="755">
        <v>3</v>
      </c>
      <c r="J52" s="755">
        <v>28.200000000000003</v>
      </c>
      <c r="K52" s="744">
        <v>1</v>
      </c>
      <c r="L52" s="755">
        <v>3</v>
      </c>
      <c r="M52" s="756">
        <v>28.200000000000003</v>
      </c>
    </row>
    <row r="53" spans="1:13" ht="14.4" customHeight="1" x14ac:dyDescent="0.3">
      <c r="A53" s="737" t="s">
        <v>2645</v>
      </c>
      <c r="B53" s="739" t="s">
        <v>2609</v>
      </c>
      <c r="C53" s="739" t="s">
        <v>3276</v>
      </c>
      <c r="D53" s="739" t="s">
        <v>3277</v>
      </c>
      <c r="E53" s="739" t="s">
        <v>2611</v>
      </c>
      <c r="F53" s="755">
        <v>3</v>
      </c>
      <c r="G53" s="755">
        <v>0</v>
      </c>
      <c r="H53" s="744"/>
      <c r="I53" s="755"/>
      <c r="J53" s="755"/>
      <c r="K53" s="744"/>
      <c r="L53" s="755">
        <v>3</v>
      </c>
      <c r="M53" s="756">
        <v>0</v>
      </c>
    </row>
    <row r="54" spans="1:13" ht="14.4" customHeight="1" x14ac:dyDescent="0.3">
      <c r="A54" s="737" t="s">
        <v>2645</v>
      </c>
      <c r="B54" s="739" t="s">
        <v>2614</v>
      </c>
      <c r="C54" s="739" t="s">
        <v>1964</v>
      </c>
      <c r="D54" s="739" t="s">
        <v>1965</v>
      </c>
      <c r="E54" s="739" t="s">
        <v>869</v>
      </c>
      <c r="F54" s="755"/>
      <c r="G54" s="755"/>
      <c r="H54" s="744">
        <v>0</v>
      </c>
      <c r="I54" s="755">
        <v>9</v>
      </c>
      <c r="J54" s="755">
        <v>1188</v>
      </c>
      <c r="K54" s="744">
        <v>1</v>
      </c>
      <c r="L54" s="755">
        <v>9</v>
      </c>
      <c r="M54" s="756">
        <v>1188</v>
      </c>
    </row>
    <row r="55" spans="1:13" ht="14.4" customHeight="1" x14ac:dyDescent="0.3">
      <c r="A55" s="737" t="s">
        <v>2645</v>
      </c>
      <c r="B55" s="739" t="s">
        <v>2616</v>
      </c>
      <c r="C55" s="739" t="s">
        <v>3294</v>
      </c>
      <c r="D55" s="739" t="s">
        <v>1733</v>
      </c>
      <c r="E55" s="739" t="s">
        <v>2099</v>
      </c>
      <c r="F55" s="755"/>
      <c r="G55" s="755"/>
      <c r="H55" s="744"/>
      <c r="I55" s="755">
        <v>1</v>
      </c>
      <c r="J55" s="755">
        <v>0</v>
      </c>
      <c r="K55" s="744"/>
      <c r="L55" s="755">
        <v>1</v>
      </c>
      <c r="M55" s="756">
        <v>0</v>
      </c>
    </row>
    <row r="56" spans="1:13" ht="14.4" customHeight="1" x14ac:dyDescent="0.3">
      <c r="A56" s="737" t="s">
        <v>2645</v>
      </c>
      <c r="B56" s="739" t="s">
        <v>2622</v>
      </c>
      <c r="C56" s="739" t="s">
        <v>1728</v>
      </c>
      <c r="D56" s="739" t="s">
        <v>1729</v>
      </c>
      <c r="E56" s="739" t="s">
        <v>2623</v>
      </c>
      <c r="F56" s="755"/>
      <c r="G56" s="755"/>
      <c r="H56" s="744">
        <v>0</v>
      </c>
      <c r="I56" s="755">
        <v>1</v>
      </c>
      <c r="J56" s="755">
        <v>138.31</v>
      </c>
      <c r="K56" s="744">
        <v>1</v>
      </c>
      <c r="L56" s="755">
        <v>1</v>
      </c>
      <c r="M56" s="756">
        <v>138.31</v>
      </c>
    </row>
    <row r="57" spans="1:13" ht="14.4" customHeight="1" x14ac:dyDescent="0.3">
      <c r="A57" s="737" t="s">
        <v>2645</v>
      </c>
      <c r="B57" s="739" t="s">
        <v>2496</v>
      </c>
      <c r="C57" s="739" t="s">
        <v>3307</v>
      </c>
      <c r="D57" s="739" t="s">
        <v>2937</v>
      </c>
      <c r="E57" s="739" t="s">
        <v>3308</v>
      </c>
      <c r="F57" s="755"/>
      <c r="G57" s="755"/>
      <c r="H57" s="744">
        <v>0</v>
      </c>
      <c r="I57" s="755">
        <v>1</v>
      </c>
      <c r="J57" s="755">
        <v>5339.52</v>
      </c>
      <c r="K57" s="744">
        <v>1</v>
      </c>
      <c r="L57" s="755">
        <v>1</v>
      </c>
      <c r="M57" s="756">
        <v>5339.52</v>
      </c>
    </row>
    <row r="58" spans="1:13" ht="14.4" customHeight="1" x14ac:dyDescent="0.3">
      <c r="A58" s="737" t="s">
        <v>2645</v>
      </c>
      <c r="B58" s="739" t="s">
        <v>2469</v>
      </c>
      <c r="C58" s="739" t="s">
        <v>2019</v>
      </c>
      <c r="D58" s="739" t="s">
        <v>1821</v>
      </c>
      <c r="E58" s="739" t="s">
        <v>2020</v>
      </c>
      <c r="F58" s="755"/>
      <c r="G58" s="755"/>
      <c r="H58" s="744">
        <v>0</v>
      </c>
      <c r="I58" s="755">
        <v>4</v>
      </c>
      <c r="J58" s="755">
        <v>535.76</v>
      </c>
      <c r="K58" s="744">
        <v>1</v>
      </c>
      <c r="L58" s="755">
        <v>4</v>
      </c>
      <c r="M58" s="756">
        <v>535.76</v>
      </c>
    </row>
    <row r="59" spans="1:13" ht="14.4" customHeight="1" x14ac:dyDescent="0.3">
      <c r="A59" s="737" t="s">
        <v>2646</v>
      </c>
      <c r="B59" s="739" t="s">
        <v>2495</v>
      </c>
      <c r="C59" s="739" t="s">
        <v>2071</v>
      </c>
      <c r="D59" s="739" t="s">
        <v>2046</v>
      </c>
      <c r="E59" s="739" t="s">
        <v>2072</v>
      </c>
      <c r="F59" s="755"/>
      <c r="G59" s="755"/>
      <c r="H59" s="744">
        <v>0</v>
      </c>
      <c r="I59" s="755">
        <v>1</v>
      </c>
      <c r="J59" s="755">
        <v>186.87</v>
      </c>
      <c r="K59" s="744">
        <v>1</v>
      </c>
      <c r="L59" s="755">
        <v>1</v>
      </c>
      <c r="M59" s="756">
        <v>186.87</v>
      </c>
    </row>
    <row r="60" spans="1:13" ht="14.4" customHeight="1" x14ac:dyDescent="0.3">
      <c r="A60" s="737" t="s">
        <v>2647</v>
      </c>
      <c r="B60" s="739" t="s">
        <v>2465</v>
      </c>
      <c r="C60" s="739" t="s">
        <v>2776</v>
      </c>
      <c r="D60" s="739" t="s">
        <v>555</v>
      </c>
      <c r="E60" s="739" t="s">
        <v>556</v>
      </c>
      <c r="F60" s="755"/>
      <c r="G60" s="755"/>
      <c r="H60" s="744">
        <v>0</v>
      </c>
      <c r="I60" s="755">
        <v>7</v>
      </c>
      <c r="J60" s="755">
        <v>201.67</v>
      </c>
      <c r="K60" s="744">
        <v>1</v>
      </c>
      <c r="L60" s="755">
        <v>7</v>
      </c>
      <c r="M60" s="756">
        <v>201.67</v>
      </c>
    </row>
    <row r="61" spans="1:13" ht="14.4" customHeight="1" x14ac:dyDescent="0.3">
      <c r="A61" s="737" t="s">
        <v>2647</v>
      </c>
      <c r="B61" s="739" t="s">
        <v>2467</v>
      </c>
      <c r="C61" s="739" t="s">
        <v>1862</v>
      </c>
      <c r="D61" s="739" t="s">
        <v>1863</v>
      </c>
      <c r="E61" s="739" t="s">
        <v>1864</v>
      </c>
      <c r="F61" s="755"/>
      <c r="G61" s="755"/>
      <c r="H61" s="744">
        <v>0</v>
      </c>
      <c r="I61" s="755">
        <v>1</v>
      </c>
      <c r="J61" s="755">
        <v>28.81</v>
      </c>
      <c r="K61" s="744">
        <v>1</v>
      </c>
      <c r="L61" s="755">
        <v>1</v>
      </c>
      <c r="M61" s="756">
        <v>28.81</v>
      </c>
    </row>
    <row r="62" spans="1:13" ht="14.4" customHeight="1" x14ac:dyDescent="0.3">
      <c r="A62" s="737" t="s">
        <v>2647</v>
      </c>
      <c r="B62" s="739" t="s">
        <v>2481</v>
      </c>
      <c r="C62" s="739" t="s">
        <v>1782</v>
      </c>
      <c r="D62" s="739" t="s">
        <v>1783</v>
      </c>
      <c r="E62" s="739" t="s">
        <v>2482</v>
      </c>
      <c r="F62" s="755"/>
      <c r="G62" s="755"/>
      <c r="H62" s="744">
        <v>0</v>
      </c>
      <c r="I62" s="755">
        <v>1</v>
      </c>
      <c r="J62" s="755">
        <v>43.21</v>
      </c>
      <c r="K62" s="744">
        <v>1</v>
      </c>
      <c r="L62" s="755">
        <v>1</v>
      </c>
      <c r="M62" s="756">
        <v>43.21</v>
      </c>
    </row>
    <row r="63" spans="1:13" ht="14.4" customHeight="1" x14ac:dyDescent="0.3">
      <c r="A63" s="737" t="s">
        <v>2647</v>
      </c>
      <c r="B63" s="739" t="s">
        <v>2484</v>
      </c>
      <c r="C63" s="739" t="s">
        <v>1888</v>
      </c>
      <c r="D63" s="739" t="s">
        <v>1889</v>
      </c>
      <c r="E63" s="739" t="s">
        <v>565</v>
      </c>
      <c r="F63" s="755"/>
      <c r="G63" s="755"/>
      <c r="H63" s="744">
        <v>0</v>
      </c>
      <c r="I63" s="755">
        <v>1</v>
      </c>
      <c r="J63" s="755">
        <v>30.83</v>
      </c>
      <c r="K63" s="744">
        <v>1</v>
      </c>
      <c r="L63" s="755">
        <v>1</v>
      </c>
      <c r="M63" s="756">
        <v>30.83</v>
      </c>
    </row>
    <row r="64" spans="1:13" ht="14.4" customHeight="1" x14ac:dyDescent="0.3">
      <c r="A64" s="737" t="s">
        <v>2647</v>
      </c>
      <c r="B64" s="739" t="s">
        <v>2489</v>
      </c>
      <c r="C64" s="739" t="s">
        <v>1977</v>
      </c>
      <c r="D64" s="739" t="s">
        <v>1749</v>
      </c>
      <c r="E64" s="739" t="s">
        <v>2491</v>
      </c>
      <c r="F64" s="755"/>
      <c r="G64" s="755"/>
      <c r="H64" s="744">
        <v>0</v>
      </c>
      <c r="I64" s="755">
        <v>8</v>
      </c>
      <c r="J64" s="755">
        <v>3260.4</v>
      </c>
      <c r="K64" s="744">
        <v>1</v>
      </c>
      <c r="L64" s="755">
        <v>8</v>
      </c>
      <c r="M64" s="756">
        <v>3260.4</v>
      </c>
    </row>
    <row r="65" spans="1:13" ht="14.4" customHeight="1" x14ac:dyDescent="0.3">
      <c r="A65" s="737" t="s">
        <v>2647</v>
      </c>
      <c r="B65" s="739" t="s">
        <v>2489</v>
      </c>
      <c r="C65" s="739" t="s">
        <v>2773</v>
      </c>
      <c r="D65" s="739" t="s">
        <v>1749</v>
      </c>
      <c r="E65" s="739" t="s">
        <v>2493</v>
      </c>
      <c r="F65" s="755"/>
      <c r="G65" s="755"/>
      <c r="H65" s="744">
        <v>0</v>
      </c>
      <c r="I65" s="755">
        <v>5</v>
      </c>
      <c r="J65" s="755">
        <v>2716.95</v>
      </c>
      <c r="K65" s="744">
        <v>1</v>
      </c>
      <c r="L65" s="755">
        <v>5</v>
      </c>
      <c r="M65" s="756">
        <v>2716.95</v>
      </c>
    </row>
    <row r="66" spans="1:13" ht="14.4" customHeight="1" x14ac:dyDescent="0.3">
      <c r="A66" s="737" t="s">
        <v>2647</v>
      </c>
      <c r="B66" s="739" t="s">
        <v>2495</v>
      </c>
      <c r="C66" s="739" t="s">
        <v>2045</v>
      </c>
      <c r="D66" s="739" t="s">
        <v>2046</v>
      </c>
      <c r="E66" s="739" t="s">
        <v>2047</v>
      </c>
      <c r="F66" s="755"/>
      <c r="G66" s="755"/>
      <c r="H66" s="744">
        <v>0</v>
      </c>
      <c r="I66" s="755">
        <v>1</v>
      </c>
      <c r="J66" s="755">
        <v>93.43</v>
      </c>
      <c r="K66" s="744">
        <v>1</v>
      </c>
      <c r="L66" s="755">
        <v>1</v>
      </c>
      <c r="M66" s="756">
        <v>93.43</v>
      </c>
    </row>
    <row r="67" spans="1:13" ht="14.4" customHeight="1" x14ac:dyDescent="0.3">
      <c r="A67" s="737" t="s">
        <v>2647</v>
      </c>
      <c r="B67" s="739" t="s">
        <v>2495</v>
      </c>
      <c r="C67" s="739" t="s">
        <v>2722</v>
      </c>
      <c r="D67" s="739" t="s">
        <v>2723</v>
      </c>
      <c r="E67" s="739" t="s">
        <v>2724</v>
      </c>
      <c r="F67" s="755">
        <v>1</v>
      </c>
      <c r="G67" s="755">
        <v>0</v>
      </c>
      <c r="H67" s="744"/>
      <c r="I67" s="755"/>
      <c r="J67" s="755"/>
      <c r="K67" s="744"/>
      <c r="L67" s="755">
        <v>1</v>
      </c>
      <c r="M67" s="756">
        <v>0</v>
      </c>
    </row>
    <row r="68" spans="1:13" ht="14.4" customHeight="1" x14ac:dyDescent="0.3">
      <c r="A68" s="737" t="s">
        <v>2647</v>
      </c>
      <c r="B68" s="739" t="s">
        <v>2505</v>
      </c>
      <c r="C68" s="739" t="s">
        <v>2673</v>
      </c>
      <c r="D68" s="739" t="s">
        <v>1779</v>
      </c>
      <c r="E68" s="739" t="s">
        <v>1522</v>
      </c>
      <c r="F68" s="755"/>
      <c r="G68" s="755"/>
      <c r="H68" s="744">
        <v>0</v>
      </c>
      <c r="I68" s="755">
        <v>1</v>
      </c>
      <c r="J68" s="755">
        <v>65.540000000000006</v>
      </c>
      <c r="K68" s="744">
        <v>1</v>
      </c>
      <c r="L68" s="755">
        <v>1</v>
      </c>
      <c r="M68" s="756">
        <v>65.540000000000006</v>
      </c>
    </row>
    <row r="69" spans="1:13" ht="14.4" customHeight="1" x14ac:dyDescent="0.3">
      <c r="A69" s="737" t="s">
        <v>2647</v>
      </c>
      <c r="B69" s="739" t="s">
        <v>2506</v>
      </c>
      <c r="C69" s="739" t="s">
        <v>1772</v>
      </c>
      <c r="D69" s="739" t="s">
        <v>1773</v>
      </c>
      <c r="E69" s="739" t="s">
        <v>1304</v>
      </c>
      <c r="F69" s="755"/>
      <c r="G69" s="755"/>
      <c r="H69" s="744">
        <v>0</v>
      </c>
      <c r="I69" s="755">
        <v>3</v>
      </c>
      <c r="J69" s="755">
        <v>105.33</v>
      </c>
      <c r="K69" s="744">
        <v>1</v>
      </c>
      <c r="L69" s="755">
        <v>3</v>
      </c>
      <c r="M69" s="756">
        <v>105.33</v>
      </c>
    </row>
    <row r="70" spans="1:13" ht="14.4" customHeight="1" x14ac:dyDescent="0.3">
      <c r="A70" s="737" t="s">
        <v>2647</v>
      </c>
      <c r="B70" s="739" t="s">
        <v>2506</v>
      </c>
      <c r="C70" s="739" t="s">
        <v>1775</v>
      </c>
      <c r="D70" s="739" t="s">
        <v>1776</v>
      </c>
      <c r="E70" s="739" t="s">
        <v>869</v>
      </c>
      <c r="F70" s="755"/>
      <c r="G70" s="755"/>
      <c r="H70" s="744">
        <v>0</v>
      </c>
      <c r="I70" s="755">
        <v>1</v>
      </c>
      <c r="J70" s="755">
        <v>70.23</v>
      </c>
      <c r="K70" s="744">
        <v>1</v>
      </c>
      <c r="L70" s="755">
        <v>1</v>
      </c>
      <c r="M70" s="756">
        <v>70.23</v>
      </c>
    </row>
    <row r="71" spans="1:13" ht="14.4" customHeight="1" x14ac:dyDescent="0.3">
      <c r="A71" s="737" t="s">
        <v>2647</v>
      </c>
      <c r="B71" s="739" t="s">
        <v>2511</v>
      </c>
      <c r="C71" s="739" t="s">
        <v>1967</v>
      </c>
      <c r="D71" s="739" t="s">
        <v>1968</v>
      </c>
      <c r="E71" s="739" t="s">
        <v>1516</v>
      </c>
      <c r="F71" s="755"/>
      <c r="G71" s="755"/>
      <c r="H71" s="744">
        <v>0</v>
      </c>
      <c r="I71" s="755">
        <v>1</v>
      </c>
      <c r="J71" s="755">
        <v>31.09</v>
      </c>
      <c r="K71" s="744">
        <v>1</v>
      </c>
      <c r="L71" s="755">
        <v>1</v>
      </c>
      <c r="M71" s="756">
        <v>31.09</v>
      </c>
    </row>
    <row r="72" spans="1:13" ht="14.4" customHeight="1" x14ac:dyDescent="0.3">
      <c r="A72" s="737" t="s">
        <v>2647</v>
      </c>
      <c r="B72" s="739" t="s">
        <v>2512</v>
      </c>
      <c r="C72" s="739" t="s">
        <v>2819</v>
      </c>
      <c r="D72" s="739" t="s">
        <v>2820</v>
      </c>
      <c r="E72" s="739" t="s">
        <v>2821</v>
      </c>
      <c r="F72" s="755"/>
      <c r="G72" s="755"/>
      <c r="H72" s="744">
        <v>0</v>
      </c>
      <c r="I72" s="755">
        <v>1</v>
      </c>
      <c r="J72" s="755">
        <v>251.52</v>
      </c>
      <c r="K72" s="744">
        <v>1</v>
      </c>
      <c r="L72" s="755">
        <v>1</v>
      </c>
      <c r="M72" s="756">
        <v>251.52</v>
      </c>
    </row>
    <row r="73" spans="1:13" ht="14.4" customHeight="1" x14ac:dyDescent="0.3">
      <c r="A73" s="737" t="s">
        <v>2647</v>
      </c>
      <c r="B73" s="739" t="s">
        <v>2514</v>
      </c>
      <c r="C73" s="739" t="s">
        <v>1790</v>
      </c>
      <c r="D73" s="739" t="s">
        <v>2515</v>
      </c>
      <c r="E73" s="739" t="s">
        <v>1046</v>
      </c>
      <c r="F73" s="755"/>
      <c r="G73" s="755"/>
      <c r="H73" s="744">
        <v>0</v>
      </c>
      <c r="I73" s="755">
        <v>1</v>
      </c>
      <c r="J73" s="755">
        <v>48.27</v>
      </c>
      <c r="K73" s="744">
        <v>1</v>
      </c>
      <c r="L73" s="755">
        <v>1</v>
      </c>
      <c r="M73" s="756">
        <v>48.27</v>
      </c>
    </row>
    <row r="74" spans="1:13" ht="14.4" customHeight="1" x14ac:dyDescent="0.3">
      <c r="A74" s="737" t="s">
        <v>2647</v>
      </c>
      <c r="B74" s="739" t="s">
        <v>2516</v>
      </c>
      <c r="C74" s="739" t="s">
        <v>1875</v>
      </c>
      <c r="D74" s="739" t="s">
        <v>2517</v>
      </c>
      <c r="E74" s="739" t="s">
        <v>1178</v>
      </c>
      <c r="F74" s="755"/>
      <c r="G74" s="755"/>
      <c r="H74" s="744">
        <v>0</v>
      </c>
      <c r="I74" s="755">
        <v>1</v>
      </c>
      <c r="J74" s="755">
        <v>87.41</v>
      </c>
      <c r="K74" s="744">
        <v>1</v>
      </c>
      <c r="L74" s="755">
        <v>1</v>
      </c>
      <c r="M74" s="756">
        <v>87.41</v>
      </c>
    </row>
    <row r="75" spans="1:13" ht="14.4" customHeight="1" x14ac:dyDescent="0.3">
      <c r="A75" s="737" t="s">
        <v>2647</v>
      </c>
      <c r="B75" s="739" t="s">
        <v>2521</v>
      </c>
      <c r="C75" s="739" t="s">
        <v>2745</v>
      </c>
      <c r="D75" s="739" t="s">
        <v>2746</v>
      </c>
      <c r="E75" s="739" t="s">
        <v>2747</v>
      </c>
      <c r="F75" s="755"/>
      <c r="G75" s="755"/>
      <c r="H75" s="744">
        <v>0</v>
      </c>
      <c r="I75" s="755">
        <v>1</v>
      </c>
      <c r="J75" s="755">
        <v>54.98</v>
      </c>
      <c r="K75" s="744">
        <v>1</v>
      </c>
      <c r="L75" s="755">
        <v>1</v>
      </c>
      <c r="M75" s="756">
        <v>54.98</v>
      </c>
    </row>
    <row r="76" spans="1:13" ht="14.4" customHeight="1" x14ac:dyDescent="0.3">
      <c r="A76" s="737" t="s">
        <v>2647</v>
      </c>
      <c r="B76" s="739" t="s">
        <v>2524</v>
      </c>
      <c r="C76" s="739" t="s">
        <v>1922</v>
      </c>
      <c r="D76" s="739" t="s">
        <v>1923</v>
      </c>
      <c r="E76" s="739" t="s">
        <v>1924</v>
      </c>
      <c r="F76" s="755"/>
      <c r="G76" s="755"/>
      <c r="H76" s="744">
        <v>0</v>
      </c>
      <c r="I76" s="755">
        <v>2</v>
      </c>
      <c r="J76" s="755">
        <v>203.43</v>
      </c>
      <c r="K76" s="744">
        <v>1</v>
      </c>
      <c r="L76" s="755">
        <v>2</v>
      </c>
      <c r="M76" s="756">
        <v>203.43</v>
      </c>
    </row>
    <row r="77" spans="1:13" ht="14.4" customHeight="1" x14ac:dyDescent="0.3">
      <c r="A77" s="737" t="s">
        <v>2647</v>
      </c>
      <c r="B77" s="739" t="s">
        <v>3448</v>
      </c>
      <c r="C77" s="739" t="s">
        <v>2749</v>
      </c>
      <c r="D77" s="739" t="s">
        <v>2750</v>
      </c>
      <c r="E77" s="739" t="s">
        <v>1178</v>
      </c>
      <c r="F77" s="755"/>
      <c r="G77" s="755"/>
      <c r="H77" s="744">
        <v>0</v>
      </c>
      <c r="I77" s="755">
        <v>2</v>
      </c>
      <c r="J77" s="755">
        <v>97.12</v>
      </c>
      <c r="K77" s="744">
        <v>1</v>
      </c>
      <c r="L77" s="755">
        <v>2</v>
      </c>
      <c r="M77" s="756">
        <v>97.12</v>
      </c>
    </row>
    <row r="78" spans="1:13" ht="14.4" customHeight="1" x14ac:dyDescent="0.3">
      <c r="A78" s="737" t="s">
        <v>2647</v>
      </c>
      <c r="B78" s="739" t="s">
        <v>3448</v>
      </c>
      <c r="C78" s="739" t="s">
        <v>2751</v>
      </c>
      <c r="D78" s="739" t="s">
        <v>2752</v>
      </c>
      <c r="E78" s="739" t="s">
        <v>2753</v>
      </c>
      <c r="F78" s="755">
        <v>1</v>
      </c>
      <c r="G78" s="755">
        <v>45.32</v>
      </c>
      <c r="H78" s="744">
        <v>1</v>
      </c>
      <c r="I78" s="755"/>
      <c r="J78" s="755"/>
      <c r="K78" s="744">
        <v>0</v>
      </c>
      <c r="L78" s="755">
        <v>1</v>
      </c>
      <c r="M78" s="756">
        <v>45.32</v>
      </c>
    </row>
    <row r="79" spans="1:13" ht="14.4" customHeight="1" x14ac:dyDescent="0.3">
      <c r="A79" s="737" t="s">
        <v>2647</v>
      </c>
      <c r="B79" s="739" t="s">
        <v>2526</v>
      </c>
      <c r="C79" s="739" t="s">
        <v>1849</v>
      </c>
      <c r="D79" s="739" t="s">
        <v>2527</v>
      </c>
      <c r="E79" s="739" t="s">
        <v>869</v>
      </c>
      <c r="F79" s="755"/>
      <c r="G79" s="755"/>
      <c r="H79" s="744">
        <v>0</v>
      </c>
      <c r="I79" s="755">
        <v>2</v>
      </c>
      <c r="J79" s="755">
        <v>117.72</v>
      </c>
      <c r="K79" s="744">
        <v>1</v>
      </c>
      <c r="L79" s="755">
        <v>2</v>
      </c>
      <c r="M79" s="756">
        <v>117.72</v>
      </c>
    </row>
    <row r="80" spans="1:13" ht="14.4" customHeight="1" x14ac:dyDescent="0.3">
      <c r="A80" s="737" t="s">
        <v>2647</v>
      </c>
      <c r="B80" s="739" t="s">
        <v>2530</v>
      </c>
      <c r="C80" s="739" t="s">
        <v>2786</v>
      </c>
      <c r="D80" s="739" t="s">
        <v>2067</v>
      </c>
      <c r="E80" s="739" t="s">
        <v>869</v>
      </c>
      <c r="F80" s="755"/>
      <c r="G80" s="755"/>
      <c r="H80" s="744">
        <v>0</v>
      </c>
      <c r="I80" s="755">
        <v>1</v>
      </c>
      <c r="J80" s="755">
        <v>117.73</v>
      </c>
      <c r="K80" s="744">
        <v>1</v>
      </c>
      <c r="L80" s="755">
        <v>1</v>
      </c>
      <c r="M80" s="756">
        <v>117.73</v>
      </c>
    </row>
    <row r="81" spans="1:13" ht="14.4" customHeight="1" x14ac:dyDescent="0.3">
      <c r="A81" s="737" t="s">
        <v>2647</v>
      </c>
      <c r="B81" s="739" t="s">
        <v>2535</v>
      </c>
      <c r="C81" s="739" t="s">
        <v>1992</v>
      </c>
      <c r="D81" s="739" t="s">
        <v>2536</v>
      </c>
      <c r="E81" s="739" t="s">
        <v>2537</v>
      </c>
      <c r="F81" s="755"/>
      <c r="G81" s="755"/>
      <c r="H81" s="744">
        <v>0</v>
      </c>
      <c r="I81" s="755">
        <v>1</v>
      </c>
      <c r="J81" s="755">
        <v>59.27</v>
      </c>
      <c r="K81" s="744">
        <v>1</v>
      </c>
      <c r="L81" s="755">
        <v>1</v>
      </c>
      <c r="M81" s="756">
        <v>59.27</v>
      </c>
    </row>
    <row r="82" spans="1:13" ht="14.4" customHeight="1" x14ac:dyDescent="0.3">
      <c r="A82" s="737" t="s">
        <v>2647</v>
      </c>
      <c r="B82" s="739" t="s">
        <v>2535</v>
      </c>
      <c r="C82" s="739" t="s">
        <v>2742</v>
      </c>
      <c r="D82" s="739" t="s">
        <v>2538</v>
      </c>
      <c r="E82" s="739" t="s">
        <v>2743</v>
      </c>
      <c r="F82" s="755"/>
      <c r="G82" s="755"/>
      <c r="H82" s="744"/>
      <c r="I82" s="755">
        <v>1</v>
      </c>
      <c r="J82" s="755">
        <v>0</v>
      </c>
      <c r="K82" s="744"/>
      <c r="L82" s="755">
        <v>1</v>
      </c>
      <c r="M82" s="756">
        <v>0</v>
      </c>
    </row>
    <row r="83" spans="1:13" ht="14.4" customHeight="1" x14ac:dyDescent="0.3">
      <c r="A83" s="737" t="s">
        <v>2647</v>
      </c>
      <c r="B83" s="739" t="s">
        <v>2535</v>
      </c>
      <c r="C83" s="739" t="s">
        <v>2050</v>
      </c>
      <c r="D83" s="739" t="s">
        <v>2051</v>
      </c>
      <c r="E83" s="739" t="s">
        <v>2052</v>
      </c>
      <c r="F83" s="755"/>
      <c r="G83" s="755"/>
      <c r="H83" s="744">
        <v>0</v>
      </c>
      <c r="I83" s="755">
        <v>1</v>
      </c>
      <c r="J83" s="755">
        <v>46.07</v>
      </c>
      <c r="K83" s="744">
        <v>1</v>
      </c>
      <c r="L83" s="755">
        <v>1</v>
      </c>
      <c r="M83" s="756">
        <v>46.07</v>
      </c>
    </row>
    <row r="84" spans="1:13" ht="14.4" customHeight="1" x14ac:dyDescent="0.3">
      <c r="A84" s="737" t="s">
        <v>2647</v>
      </c>
      <c r="B84" s="739" t="s">
        <v>2544</v>
      </c>
      <c r="C84" s="739" t="s">
        <v>2068</v>
      </c>
      <c r="D84" s="739" t="s">
        <v>2069</v>
      </c>
      <c r="E84" s="739" t="s">
        <v>2545</v>
      </c>
      <c r="F84" s="755"/>
      <c r="G84" s="755"/>
      <c r="H84" s="744">
        <v>0</v>
      </c>
      <c r="I84" s="755">
        <v>1</v>
      </c>
      <c r="J84" s="755">
        <v>225.06</v>
      </c>
      <c r="K84" s="744">
        <v>1</v>
      </c>
      <c r="L84" s="755">
        <v>1</v>
      </c>
      <c r="M84" s="756">
        <v>225.06</v>
      </c>
    </row>
    <row r="85" spans="1:13" ht="14.4" customHeight="1" x14ac:dyDescent="0.3">
      <c r="A85" s="737" t="s">
        <v>2647</v>
      </c>
      <c r="B85" s="739" t="s">
        <v>2603</v>
      </c>
      <c r="C85" s="739" t="s">
        <v>1842</v>
      </c>
      <c r="D85" s="739" t="s">
        <v>2604</v>
      </c>
      <c r="E85" s="739" t="s">
        <v>2605</v>
      </c>
      <c r="F85" s="755"/>
      <c r="G85" s="755"/>
      <c r="H85" s="744">
        <v>0</v>
      </c>
      <c r="I85" s="755">
        <v>1</v>
      </c>
      <c r="J85" s="755">
        <v>4.7</v>
      </c>
      <c r="K85" s="744">
        <v>1</v>
      </c>
      <c r="L85" s="755">
        <v>1</v>
      </c>
      <c r="M85" s="756">
        <v>4.7</v>
      </c>
    </row>
    <row r="86" spans="1:13" ht="14.4" customHeight="1" x14ac:dyDescent="0.3">
      <c r="A86" s="737" t="s">
        <v>2647</v>
      </c>
      <c r="B86" s="739" t="s">
        <v>2616</v>
      </c>
      <c r="C86" s="739" t="s">
        <v>2823</v>
      </c>
      <c r="D86" s="739" t="s">
        <v>2824</v>
      </c>
      <c r="E86" s="739" t="s">
        <v>2825</v>
      </c>
      <c r="F86" s="755"/>
      <c r="G86" s="755"/>
      <c r="H86" s="744"/>
      <c r="I86" s="755">
        <v>1</v>
      </c>
      <c r="J86" s="755">
        <v>0</v>
      </c>
      <c r="K86" s="744"/>
      <c r="L86" s="755">
        <v>1</v>
      </c>
      <c r="M86" s="756">
        <v>0</v>
      </c>
    </row>
    <row r="87" spans="1:13" ht="14.4" customHeight="1" x14ac:dyDescent="0.3">
      <c r="A87" s="737" t="s">
        <v>2647</v>
      </c>
      <c r="B87" s="739" t="s">
        <v>2617</v>
      </c>
      <c r="C87" s="739" t="s">
        <v>1988</v>
      </c>
      <c r="D87" s="739" t="s">
        <v>1989</v>
      </c>
      <c r="E87" s="739" t="s">
        <v>2618</v>
      </c>
      <c r="F87" s="755"/>
      <c r="G87" s="755"/>
      <c r="H87" s="744">
        <v>0</v>
      </c>
      <c r="I87" s="755">
        <v>1</v>
      </c>
      <c r="J87" s="755">
        <v>86.5</v>
      </c>
      <c r="K87" s="744">
        <v>1</v>
      </c>
      <c r="L87" s="755">
        <v>1</v>
      </c>
      <c r="M87" s="756">
        <v>86.5</v>
      </c>
    </row>
    <row r="88" spans="1:13" ht="14.4" customHeight="1" x14ac:dyDescent="0.3">
      <c r="A88" s="737" t="s">
        <v>2647</v>
      </c>
      <c r="B88" s="739" t="s">
        <v>2622</v>
      </c>
      <c r="C88" s="739" t="s">
        <v>1819</v>
      </c>
      <c r="D88" s="739" t="s">
        <v>1729</v>
      </c>
      <c r="E88" s="739" t="s">
        <v>869</v>
      </c>
      <c r="F88" s="755"/>
      <c r="G88" s="755"/>
      <c r="H88" s="744">
        <v>0</v>
      </c>
      <c r="I88" s="755">
        <v>1</v>
      </c>
      <c r="J88" s="755">
        <v>69.16</v>
      </c>
      <c r="K88" s="744">
        <v>1</v>
      </c>
      <c r="L88" s="755">
        <v>1</v>
      </c>
      <c r="M88" s="756">
        <v>69.16</v>
      </c>
    </row>
    <row r="89" spans="1:13" ht="14.4" customHeight="1" x14ac:dyDescent="0.3">
      <c r="A89" s="737" t="s">
        <v>2647</v>
      </c>
      <c r="B89" s="739" t="s">
        <v>2496</v>
      </c>
      <c r="C89" s="739" t="s">
        <v>2080</v>
      </c>
      <c r="D89" s="739" t="s">
        <v>2081</v>
      </c>
      <c r="E89" s="739" t="s">
        <v>2082</v>
      </c>
      <c r="F89" s="755"/>
      <c r="G89" s="755"/>
      <c r="H89" s="744">
        <v>0</v>
      </c>
      <c r="I89" s="755">
        <v>1</v>
      </c>
      <c r="J89" s="755">
        <v>792.3</v>
      </c>
      <c r="K89" s="744">
        <v>1</v>
      </c>
      <c r="L89" s="755">
        <v>1</v>
      </c>
      <c r="M89" s="756">
        <v>792.3</v>
      </c>
    </row>
    <row r="90" spans="1:13" ht="14.4" customHeight="1" x14ac:dyDescent="0.3">
      <c r="A90" s="737" t="s">
        <v>2647</v>
      </c>
      <c r="B90" s="739" t="s">
        <v>2469</v>
      </c>
      <c r="C90" s="739" t="s">
        <v>1820</v>
      </c>
      <c r="D90" s="739" t="s">
        <v>1821</v>
      </c>
      <c r="E90" s="739" t="s">
        <v>1822</v>
      </c>
      <c r="F90" s="755"/>
      <c r="G90" s="755"/>
      <c r="H90" s="744">
        <v>0</v>
      </c>
      <c r="I90" s="755">
        <v>1</v>
      </c>
      <c r="J90" s="755">
        <v>53.57</v>
      </c>
      <c r="K90" s="744">
        <v>1</v>
      </c>
      <c r="L90" s="755">
        <v>1</v>
      </c>
      <c r="M90" s="756">
        <v>53.57</v>
      </c>
    </row>
    <row r="91" spans="1:13" ht="14.4" customHeight="1" x14ac:dyDescent="0.3">
      <c r="A91" s="737" t="s">
        <v>2648</v>
      </c>
      <c r="B91" s="739" t="s">
        <v>2465</v>
      </c>
      <c r="C91" s="739" t="s">
        <v>2776</v>
      </c>
      <c r="D91" s="739" t="s">
        <v>555</v>
      </c>
      <c r="E91" s="739" t="s">
        <v>556</v>
      </c>
      <c r="F91" s="755"/>
      <c r="G91" s="755"/>
      <c r="H91" s="744">
        <v>0</v>
      </c>
      <c r="I91" s="755">
        <v>7</v>
      </c>
      <c r="J91" s="755">
        <v>201.67</v>
      </c>
      <c r="K91" s="744">
        <v>1</v>
      </c>
      <c r="L91" s="755">
        <v>7</v>
      </c>
      <c r="M91" s="756">
        <v>201.67</v>
      </c>
    </row>
    <row r="92" spans="1:13" ht="14.4" customHeight="1" x14ac:dyDescent="0.3">
      <c r="A92" s="737" t="s">
        <v>2648</v>
      </c>
      <c r="B92" s="739" t="s">
        <v>2465</v>
      </c>
      <c r="C92" s="739" t="s">
        <v>2914</v>
      </c>
      <c r="D92" s="739" t="s">
        <v>555</v>
      </c>
      <c r="E92" s="739" t="s">
        <v>2915</v>
      </c>
      <c r="F92" s="755"/>
      <c r="G92" s="755"/>
      <c r="H92" s="744">
        <v>0</v>
      </c>
      <c r="I92" s="755">
        <v>1</v>
      </c>
      <c r="J92" s="755">
        <v>150.59</v>
      </c>
      <c r="K92" s="744">
        <v>1</v>
      </c>
      <c r="L92" s="755">
        <v>1</v>
      </c>
      <c r="M92" s="756">
        <v>150.59</v>
      </c>
    </row>
    <row r="93" spans="1:13" ht="14.4" customHeight="1" x14ac:dyDescent="0.3">
      <c r="A93" s="737" t="s">
        <v>2648</v>
      </c>
      <c r="B93" s="739" t="s">
        <v>2470</v>
      </c>
      <c r="C93" s="739" t="s">
        <v>1768</v>
      </c>
      <c r="D93" s="739" t="s">
        <v>1769</v>
      </c>
      <c r="E93" s="739" t="s">
        <v>1770</v>
      </c>
      <c r="F93" s="755"/>
      <c r="G93" s="755"/>
      <c r="H93" s="744"/>
      <c r="I93" s="755">
        <v>3</v>
      </c>
      <c r="J93" s="755">
        <v>0</v>
      </c>
      <c r="K93" s="744"/>
      <c r="L93" s="755">
        <v>3</v>
      </c>
      <c r="M93" s="756">
        <v>0</v>
      </c>
    </row>
    <row r="94" spans="1:13" ht="14.4" customHeight="1" x14ac:dyDescent="0.3">
      <c r="A94" s="737" t="s">
        <v>2648</v>
      </c>
      <c r="B94" s="739" t="s">
        <v>2481</v>
      </c>
      <c r="C94" s="739" t="s">
        <v>1782</v>
      </c>
      <c r="D94" s="739" t="s">
        <v>1783</v>
      </c>
      <c r="E94" s="739" t="s">
        <v>2482</v>
      </c>
      <c r="F94" s="755"/>
      <c r="G94" s="755"/>
      <c r="H94" s="744">
        <v>0</v>
      </c>
      <c r="I94" s="755">
        <v>1</v>
      </c>
      <c r="J94" s="755">
        <v>43.21</v>
      </c>
      <c r="K94" s="744">
        <v>1</v>
      </c>
      <c r="L94" s="755">
        <v>1</v>
      </c>
      <c r="M94" s="756">
        <v>43.21</v>
      </c>
    </row>
    <row r="95" spans="1:13" ht="14.4" customHeight="1" x14ac:dyDescent="0.3">
      <c r="A95" s="737" t="s">
        <v>2648</v>
      </c>
      <c r="B95" s="739" t="s">
        <v>2485</v>
      </c>
      <c r="C95" s="739" t="s">
        <v>1945</v>
      </c>
      <c r="D95" s="739" t="s">
        <v>2487</v>
      </c>
      <c r="E95" s="739" t="s">
        <v>2488</v>
      </c>
      <c r="F95" s="755"/>
      <c r="G95" s="755"/>
      <c r="H95" s="744">
        <v>0</v>
      </c>
      <c r="I95" s="755">
        <v>1</v>
      </c>
      <c r="J95" s="755">
        <v>120.61</v>
      </c>
      <c r="K95" s="744">
        <v>1</v>
      </c>
      <c r="L95" s="755">
        <v>1</v>
      </c>
      <c r="M95" s="756">
        <v>120.61</v>
      </c>
    </row>
    <row r="96" spans="1:13" ht="14.4" customHeight="1" x14ac:dyDescent="0.3">
      <c r="A96" s="737" t="s">
        <v>2648</v>
      </c>
      <c r="B96" s="739" t="s">
        <v>2489</v>
      </c>
      <c r="C96" s="739" t="s">
        <v>1977</v>
      </c>
      <c r="D96" s="739" t="s">
        <v>1749</v>
      </c>
      <c r="E96" s="739" t="s">
        <v>2491</v>
      </c>
      <c r="F96" s="755"/>
      <c r="G96" s="755"/>
      <c r="H96" s="744">
        <v>0</v>
      </c>
      <c r="I96" s="755">
        <v>4</v>
      </c>
      <c r="J96" s="755">
        <v>1630.2</v>
      </c>
      <c r="K96" s="744">
        <v>1</v>
      </c>
      <c r="L96" s="755">
        <v>4</v>
      </c>
      <c r="M96" s="756">
        <v>1630.2</v>
      </c>
    </row>
    <row r="97" spans="1:13" ht="14.4" customHeight="1" x14ac:dyDescent="0.3">
      <c r="A97" s="737" t="s">
        <v>2648</v>
      </c>
      <c r="B97" s="739" t="s">
        <v>2489</v>
      </c>
      <c r="C97" s="739" t="s">
        <v>2773</v>
      </c>
      <c r="D97" s="739" t="s">
        <v>1749</v>
      </c>
      <c r="E97" s="739" t="s">
        <v>2493</v>
      </c>
      <c r="F97" s="755"/>
      <c r="G97" s="755"/>
      <c r="H97" s="744">
        <v>0</v>
      </c>
      <c r="I97" s="755">
        <v>1</v>
      </c>
      <c r="J97" s="755">
        <v>543.39</v>
      </c>
      <c r="K97" s="744">
        <v>1</v>
      </c>
      <c r="L97" s="755">
        <v>1</v>
      </c>
      <c r="M97" s="756">
        <v>543.39</v>
      </c>
    </row>
    <row r="98" spans="1:13" ht="14.4" customHeight="1" x14ac:dyDescent="0.3">
      <c r="A98" s="737" t="s">
        <v>2648</v>
      </c>
      <c r="B98" s="739" t="s">
        <v>2495</v>
      </c>
      <c r="C98" s="739" t="s">
        <v>2045</v>
      </c>
      <c r="D98" s="739" t="s">
        <v>2046</v>
      </c>
      <c r="E98" s="739" t="s">
        <v>2047</v>
      </c>
      <c r="F98" s="755"/>
      <c r="G98" s="755"/>
      <c r="H98" s="744">
        <v>0</v>
      </c>
      <c r="I98" s="755">
        <v>2</v>
      </c>
      <c r="J98" s="755">
        <v>186.86</v>
      </c>
      <c r="K98" s="744">
        <v>1</v>
      </c>
      <c r="L98" s="755">
        <v>2</v>
      </c>
      <c r="M98" s="756">
        <v>186.86</v>
      </c>
    </row>
    <row r="99" spans="1:13" ht="14.4" customHeight="1" x14ac:dyDescent="0.3">
      <c r="A99" s="737" t="s">
        <v>2648</v>
      </c>
      <c r="B99" s="739" t="s">
        <v>2497</v>
      </c>
      <c r="C99" s="739" t="s">
        <v>2837</v>
      </c>
      <c r="D99" s="739" t="s">
        <v>1742</v>
      </c>
      <c r="E99" s="739" t="s">
        <v>2838</v>
      </c>
      <c r="F99" s="755"/>
      <c r="G99" s="755"/>
      <c r="H99" s="744">
        <v>0</v>
      </c>
      <c r="I99" s="755">
        <v>1</v>
      </c>
      <c r="J99" s="755">
        <v>72</v>
      </c>
      <c r="K99" s="744">
        <v>1</v>
      </c>
      <c r="L99" s="755">
        <v>1</v>
      </c>
      <c r="M99" s="756">
        <v>72</v>
      </c>
    </row>
    <row r="100" spans="1:13" ht="14.4" customHeight="1" x14ac:dyDescent="0.3">
      <c r="A100" s="737" t="s">
        <v>2648</v>
      </c>
      <c r="B100" s="739" t="s">
        <v>2500</v>
      </c>
      <c r="C100" s="739" t="s">
        <v>1904</v>
      </c>
      <c r="D100" s="739" t="s">
        <v>2501</v>
      </c>
      <c r="E100" s="739" t="s">
        <v>2502</v>
      </c>
      <c r="F100" s="755"/>
      <c r="G100" s="755"/>
      <c r="H100" s="744">
        <v>0</v>
      </c>
      <c r="I100" s="755">
        <v>1</v>
      </c>
      <c r="J100" s="755">
        <v>105.46</v>
      </c>
      <c r="K100" s="744">
        <v>1</v>
      </c>
      <c r="L100" s="755">
        <v>1</v>
      </c>
      <c r="M100" s="756">
        <v>105.46</v>
      </c>
    </row>
    <row r="101" spans="1:13" ht="14.4" customHeight="1" x14ac:dyDescent="0.3">
      <c r="A101" s="737" t="s">
        <v>2648</v>
      </c>
      <c r="B101" s="739" t="s">
        <v>2506</v>
      </c>
      <c r="C101" s="739" t="s">
        <v>1772</v>
      </c>
      <c r="D101" s="739" t="s">
        <v>1773</v>
      </c>
      <c r="E101" s="739" t="s">
        <v>1304</v>
      </c>
      <c r="F101" s="755"/>
      <c r="G101" s="755"/>
      <c r="H101" s="744">
        <v>0</v>
      </c>
      <c r="I101" s="755">
        <v>1</v>
      </c>
      <c r="J101" s="755">
        <v>35.11</v>
      </c>
      <c r="K101" s="744">
        <v>1</v>
      </c>
      <c r="L101" s="755">
        <v>1</v>
      </c>
      <c r="M101" s="756">
        <v>35.11</v>
      </c>
    </row>
    <row r="102" spans="1:13" ht="14.4" customHeight="1" x14ac:dyDescent="0.3">
      <c r="A102" s="737" t="s">
        <v>2648</v>
      </c>
      <c r="B102" s="739" t="s">
        <v>2508</v>
      </c>
      <c r="C102" s="739" t="s">
        <v>1738</v>
      </c>
      <c r="D102" s="739" t="s">
        <v>2510</v>
      </c>
      <c r="E102" s="739" t="s">
        <v>1178</v>
      </c>
      <c r="F102" s="755"/>
      <c r="G102" s="755"/>
      <c r="H102" s="744">
        <v>0</v>
      </c>
      <c r="I102" s="755">
        <v>1</v>
      </c>
      <c r="J102" s="755">
        <v>57.83</v>
      </c>
      <c r="K102" s="744">
        <v>1</v>
      </c>
      <c r="L102" s="755">
        <v>1</v>
      </c>
      <c r="M102" s="756">
        <v>57.83</v>
      </c>
    </row>
    <row r="103" spans="1:13" ht="14.4" customHeight="1" x14ac:dyDescent="0.3">
      <c r="A103" s="737" t="s">
        <v>2648</v>
      </c>
      <c r="B103" s="739" t="s">
        <v>2511</v>
      </c>
      <c r="C103" s="739" t="s">
        <v>1967</v>
      </c>
      <c r="D103" s="739" t="s">
        <v>1968</v>
      </c>
      <c r="E103" s="739" t="s">
        <v>1516</v>
      </c>
      <c r="F103" s="755"/>
      <c r="G103" s="755"/>
      <c r="H103" s="744">
        <v>0</v>
      </c>
      <c r="I103" s="755">
        <v>1</v>
      </c>
      <c r="J103" s="755">
        <v>31.09</v>
      </c>
      <c r="K103" s="744">
        <v>1</v>
      </c>
      <c r="L103" s="755">
        <v>1</v>
      </c>
      <c r="M103" s="756">
        <v>31.09</v>
      </c>
    </row>
    <row r="104" spans="1:13" ht="14.4" customHeight="1" x14ac:dyDescent="0.3">
      <c r="A104" s="737" t="s">
        <v>2648</v>
      </c>
      <c r="B104" s="739" t="s">
        <v>2511</v>
      </c>
      <c r="C104" s="739" t="s">
        <v>2898</v>
      </c>
      <c r="D104" s="739" t="s">
        <v>2899</v>
      </c>
      <c r="E104" s="739" t="s">
        <v>2694</v>
      </c>
      <c r="F104" s="755">
        <v>1</v>
      </c>
      <c r="G104" s="755">
        <v>29.02</v>
      </c>
      <c r="H104" s="744">
        <v>1</v>
      </c>
      <c r="I104" s="755"/>
      <c r="J104" s="755"/>
      <c r="K104" s="744">
        <v>0</v>
      </c>
      <c r="L104" s="755">
        <v>1</v>
      </c>
      <c r="M104" s="756">
        <v>29.02</v>
      </c>
    </row>
    <row r="105" spans="1:13" ht="14.4" customHeight="1" x14ac:dyDescent="0.3">
      <c r="A105" s="737" t="s">
        <v>2648</v>
      </c>
      <c r="B105" s="739" t="s">
        <v>2511</v>
      </c>
      <c r="C105" s="739" t="s">
        <v>2900</v>
      </c>
      <c r="D105" s="739" t="s">
        <v>2901</v>
      </c>
      <c r="E105" s="739" t="s">
        <v>1734</v>
      </c>
      <c r="F105" s="755">
        <v>1</v>
      </c>
      <c r="G105" s="755">
        <v>15.55</v>
      </c>
      <c r="H105" s="744">
        <v>1</v>
      </c>
      <c r="I105" s="755"/>
      <c r="J105" s="755"/>
      <c r="K105" s="744">
        <v>0</v>
      </c>
      <c r="L105" s="755">
        <v>1</v>
      </c>
      <c r="M105" s="756">
        <v>15.55</v>
      </c>
    </row>
    <row r="106" spans="1:13" ht="14.4" customHeight="1" x14ac:dyDescent="0.3">
      <c r="A106" s="737" t="s">
        <v>2648</v>
      </c>
      <c r="B106" s="739" t="s">
        <v>2513</v>
      </c>
      <c r="C106" s="739" t="s">
        <v>1869</v>
      </c>
      <c r="D106" s="739" t="s">
        <v>1870</v>
      </c>
      <c r="E106" s="739" t="s">
        <v>869</v>
      </c>
      <c r="F106" s="755"/>
      <c r="G106" s="755"/>
      <c r="H106" s="744">
        <v>0</v>
      </c>
      <c r="I106" s="755">
        <v>1</v>
      </c>
      <c r="J106" s="755">
        <v>96.53</v>
      </c>
      <c r="K106" s="744">
        <v>1</v>
      </c>
      <c r="L106" s="755">
        <v>1</v>
      </c>
      <c r="M106" s="756">
        <v>96.53</v>
      </c>
    </row>
    <row r="107" spans="1:13" ht="14.4" customHeight="1" x14ac:dyDescent="0.3">
      <c r="A107" s="737" t="s">
        <v>2648</v>
      </c>
      <c r="B107" s="739" t="s">
        <v>2514</v>
      </c>
      <c r="C107" s="739" t="s">
        <v>1721</v>
      </c>
      <c r="D107" s="739" t="s">
        <v>1722</v>
      </c>
      <c r="E107" s="739" t="s">
        <v>1723</v>
      </c>
      <c r="F107" s="755"/>
      <c r="G107" s="755"/>
      <c r="H107" s="744">
        <v>0</v>
      </c>
      <c r="I107" s="755">
        <v>1</v>
      </c>
      <c r="J107" s="755">
        <v>10.41</v>
      </c>
      <c r="K107" s="744">
        <v>1</v>
      </c>
      <c r="L107" s="755">
        <v>1</v>
      </c>
      <c r="M107" s="756">
        <v>10.41</v>
      </c>
    </row>
    <row r="108" spans="1:13" ht="14.4" customHeight="1" x14ac:dyDescent="0.3">
      <c r="A108" s="737" t="s">
        <v>2648</v>
      </c>
      <c r="B108" s="739" t="s">
        <v>2520</v>
      </c>
      <c r="C108" s="739" t="s">
        <v>1961</v>
      </c>
      <c r="D108" s="739" t="s">
        <v>1962</v>
      </c>
      <c r="E108" s="739" t="s">
        <v>1223</v>
      </c>
      <c r="F108" s="755"/>
      <c r="G108" s="755"/>
      <c r="H108" s="744">
        <v>0</v>
      </c>
      <c r="I108" s="755">
        <v>1</v>
      </c>
      <c r="J108" s="755">
        <v>234.91</v>
      </c>
      <c r="K108" s="744">
        <v>1</v>
      </c>
      <c r="L108" s="755">
        <v>1</v>
      </c>
      <c r="M108" s="756">
        <v>234.91</v>
      </c>
    </row>
    <row r="109" spans="1:13" ht="14.4" customHeight="1" x14ac:dyDescent="0.3">
      <c r="A109" s="737" t="s">
        <v>2648</v>
      </c>
      <c r="B109" s="739" t="s">
        <v>2521</v>
      </c>
      <c r="C109" s="739" t="s">
        <v>2745</v>
      </c>
      <c r="D109" s="739" t="s">
        <v>2746</v>
      </c>
      <c r="E109" s="739" t="s">
        <v>2747</v>
      </c>
      <c r="F109" s="755"/>
      <c r="G109" s="755"/>
      <c r="H109" s="744">
        <v>0</v>
      </c>
      <c r="I109" s="755">
        <v>1</v>
      </c>
      <c r="J109" s="755">
        <v>54.98</v>
      </c>
      <c r="K109" s="744">
        <v>1</v>
      </c>
      <c r="L109" s="755">
        <v>1</v>
      </c>
      <c r="M109" s="756">
        <v>54.98</v>
      </c>
    </row>
    <row r="110" spans="1:13" ht="14.4" customHeight="1" x14ac:dyDescent="0.3">
      <c r="A110" s="737" t="s">
        <v>2648</v>
      </c>
      <c r="B110" s="739" t="s">
        <v>2530</v>
      </c>
      <c r="C110" s="739" t="s">
        <v>1884</v>
      </c>
      <c r="D110" s="739" t="s">
        <v>1885</v>
      </c>
      <c r="E110" s="739" t="s">
        <v>1886</v>
      </c>
      <c r="F110" s="755"/>
      <c r="G110" s="755"/>
      <c r="H110" s="744">
        <v>0</v>
      </c>
      <c r="I110" s="755">
        <v>1</v>
      </c>
      <c r="J110" s="755">
        <v>181.13</v>
      </c>
      <c r="K110" s="744">
        <v>1</v>
      </c>
      <c r="L110" s="755">
        <v>1</v>
      </c>
      <c r="M110" s="756">
        <v>181.13</v>
      </c>
    </row>
    <row r="111" spans="1:13" ht="14.4" customHeight="1" x14ac:dyDescent="0.3">
      <c r="A111" s="737" t="s">
        <v>2648</v>
      </c>
      <c r="B111" s="739" t="s">
        <v>2535</v>
      </c>
      <c r="C111" s="739" t="s">
        <v>2053</v>
      </c>
      <c r="D111" s="739" t="s">
        <v>2054</v>
      </c>
      <c r="E111" s="739" t="s">
        <v>2055</v>
      </c>
      <c r="F111" s="755"/>
      <c r="G111" s="755"/>
      <c r="H111" s="744">
        <v>0</v>
      </c>
      <c r="I111" s="755">
        <v>1</v>
      </c>
      <c r="J111" s="755">
        <v>59.27</v>
      </c>
      <c r="K111" s="744">
        <v>1</v>
      </c>
      <c r="L111" s="755">
        <v>1</v>
      </c>
      <c r="M111" s="756">
        <v>59.27</v>
      </c>
    </row>
    <row r="112" spans="1:13" ht="14.4" customHeight="1" x14ac:dyDescent="0.3">
      <c r="A112" s="737" t="s">
        <v>2648</v>
      </c>
      <c r="B112" s="739" t="s">
        <v>2599</v>
      </c>
      <c r="C112" s="739" t="s">
        <v>1834</v>
      </c>
      <c r="D112" s="739" t="s">
        <v>1839</v>
      </c>
      <c r="E112" s="739" t="s">
        <v>2600</v>
      </c>
      <c r="F112" s="755"/>
      <c r="G112" s="755"/>
      <c r="H112" s="744">
        <v>0</v>
      </c>
      <c r="I112" s="755">
        <v>1</v>
      </c>
      <c r="J112" s="755">
        <v>424.24</v>
      </c>
      <c r="K112" s="744">
        <v>1</v>
      </c>
      <c r="L112" s="755">
        <v>1</v>
      </c>
      <c r="M112" s="756">
        <v>424.24</v>
      </c>
    </row>
    <row r="113" spans="1:13" ht="14.4" customHeight="1" x14ac:dyDescent="0.3">
      <c r="A113" s="737" t="s">
        <v>2648</v>
      </c>
      <c r="B113" s="739" t="s">
        <v>2599</v>
      </c>
      <c r="C113" s="739" t="s">
        <v>1838</v>
      </c>
      <c r="D113" s="739" t="s">
        <v>1839</v>
      </c>
      <c r="E113" s="739" t="s">
        <v>1840</v>
      </c>
      <c r="F113" s="755"/>
      <c r="G113" s="755"/>
      <c r="H113" s="744">
        <v>0</v>
      </c>
      <c r="I113" s="755">
        <v>1</v>
      </c>
      <c r="J113" s="755">
        <v>848.49</v>
      </c>
      <c r="K113" s="744">
        <v>1</v>
      </c>
      <c r="L113" s="755">
        <v>1</v>
      </c>
      <c r="M113" s="756">
        <v>848.49</v>
      </c>
    </row>
    <row r="114" spans="1:13" ht="14.4" customHeight="1" x14ac:dyDescent="0.3">
      <c r="A114" s="737" t="s">
        <v>2648</v>
      </c>
      <c r="B114" s="739" t="s">
        <v>2603</v>
      </c>
      <c r="C114" s="739" t="s">
        <v>1842</v>
      </c>
      <c r="D114" s="739" t="s">
        <v>2604</v>
      </c>
      <c r="E114" s="739" t="s">
        <v>2605</v>
      </c>
      <c r="F114" s="755"/>
      <c r="G114" s="755"/>
      <c r="H114" s="744">
        <v>0</v>
      </c>
      <c r="I114" s="755">
        <v>2</v>
      </c>
      <c r="J114" s="755">
        <v>9.4</v>
      </c>
      <c r="K114" s="744">
        <v>1</v>
      </c>
      <c r="L114" s="755">
        <v>2</v>
      </c>
      <c r="M114" s="756">
        <v>9.4</v>
      </c>
    </row>
    <row r="115" spans="1:13" ht="14.4" customHeight="1" x14ac:dyDescent="0.3">
      <c r="A115" s="737" t="s">
        <v>2648</v>
      </c>
      <c r="B115" s="739" t="s">
        <v>2608</v>
      </c>
      <c r="C115" s="739" t="s">
        <v>1908</v>
      </c>
      <c r="D115" s="739" t="s">
        <v>1909</v>
      </c>
      <c r="E115" s="739" t="s">
        <v>869</v>
      </c>
      <c r="F115" s="755"/>
      <c r="G115" s="755"/>
      <c r="H115" s="744">
        <v>0</v>
      </c>
      <c r="I115" s="755">
        <v>1</v>
      </c>
      <c r="J115" s="755">
        <v>65.989999999999995</v>
      </c>
      <c r="K115" s="744">
        <v>1</v>
      </c>
      <c r="L115" s="755">
        <v>1</v>
      </c>
      <c r="M115" s="756">
        <v>65.989999999999995</v>
      </c>
    </row>
    <row r="116" spans="1:13" ht="14.4" customHeight="1" x14ac:dyDescent="0.3">
      <c r="A116" s="737" t="s">
        <v>2648</v>
      </c>
      <c r="B116" s="739" t="s">
        <v>2608</v>
      </c>
      <c r="C116" s="739" t="s">
        <v>2006</v>
      </c>
      <c r="D116" s="739" t="s">
        <v>2007</v>
      </c>
      <c r="E116" s="739" t="s">
        <v>1886</v>
      </c>
      <c r="F116" s="755"/>
      <c r="G116" s="755"/>
      <c r="H116" s="744">
        <v>0</v>
      </c>
      <c r="I116" s="755">
        <v>2</v>
      </c>
      <c r="J116" s="755">
        <v>264</v>
      </c>
      <c r="K116" s="744">
        <v>1</v>
      </c>
      <c r="L116" s="755">
        <v>2</v>
      </c>
      <c r="M116" s="756">
        <v>264</v>
      </c>
    </row>
    <row r="117" spans="1:13" ht="14.4" customHeight="1" x14ac:dyDescent="0.3">
      <c r="A117" s="737" t="s">
        <v>2648</v>
      </c>
      <c r="B117" s="739" t="s">
        <v>2614</v>
      </c>
      <c r="C117" s="739" t="s">
        <v>1964</v>
      </c>
      <c r="D117" s="739" t="s">
        <v>1965</v>
      </c>
      <c r="E117" s="739" t="s">
        <v>869</v>
      </c>
      <c r="F117" s="755"/>
      <c r="G117" s="755"/>
      <c r="H117" s="744">
        <v>0</v>
      </c>
      <c r="I117" s="755">
        <v>1</v>
      </c>
      <c r="J117" s="755">
        <v>132</v>
      </c>
      <c r="K117" s="744">
        <v>1</v>
      </c>
      <c r="L117" s="755">
        <v>1</v>
      </c>
      <c r="M117" s="756">
        <v>132</v>
      </c>
    </row>
    <row r="118" spans="1:13" ht="14.4" customHeight="1" x14ac:dyDescent="0.3">
      <c r="A118" s="737" t="s">
        <v>2648</v>
      </c>
      <c r="B118" s="739" t="s">
        <v>2616</v>
      </c>
      <c r="C118" s="739" t="s">
        <v>1732</v>
      </c>
      <c r="D118" s="739" t="s">
        <v>1733</v>
      </c>
      <c r="E118" s="739" t="s">
        <v>1734</v>
      </c>
      <c r="F118" s="755"/>
      <c r="G118" s="755"/>
      <c r="H118" s="744"/>
      <c r="I118" s="755">
        <v>1</v>
      </c>
      <c r="J118" s="755">
        <v>0</v>
      </c>
      <c r="K118" s="744"/>
      <c r="L118" s="755">
        <v>1</v>
      </c>
      <c r="M118" s="756">
        <v>0</v>
      </c>
    </row>
    <row r="119" spans="1:13" ht="14.4" customHeight="1" x14ac:dyDescent="0.3">
      <c r="A119" s="737" t="s">
        <v>2648</v>
      </c>
      <c r="B119" s="739" t="s">
        <v>2616</v>
      </c>
      <c r="C119" s="739" t="s">
        <v>2823</v>
      </c>
      <c r="D119" s="739" t="s">
        <v>2824</v>
      </c>
      <c r="E119" s="739" t="s">
        <v>2825</v>
      </c>
      <c r="F119" s="755"/>
      <c r="G119" s="755"/>
      <c r="H119" s="744"/>
      <c r="I119" s="755">
        <v>1</v>
      </c>
      <c r="J119" s="755">
        <v>0</v>
      </c>
      <c r="K119" s="744"/>
      <c r="L119" s="755">
        <v>1</v>
      </c>
      <c r="M119" s="756">
        <v>0</v>
      </c>
    </row>
    <row r="120" spans="1:13" ht="14.4" customHeight="1" x14ac:dyDescent="0.3">
      <c r="A120" s="737" t="s">
        <v>2648</v>
      </c>
      <c r="B120" s="739" t="s">
        <v>2617</v>
      </c>
      <c r="C120" s="739" t="s">
        <v>1823</v>
      </c>
      <c r="D120" s="739" t="s">
        <v>1824</v>
      </c>
      <c r="E120" s="739" t="s">
        <v>1825</v>
      </c>
      <c r="F120" s="755"/>
      <c r="G120" s="755"/>
      <c r="H120" s="744">
        <v>0</v>
      </c>
      <c r="I120" s="755">
        <v>2</v>
      </c>
      <c r="J120" s="755">
        <v>311.39999999999998</v>
      </c>
      <c r="K120" s="744">
        <v>1</v>
      </c>
      <c r="L120" s="755">
        <v>2</v>
      </c>
      <c r="M120" s="756">
        <v>311.39999999999998</v>
      </c>
    </row>
    <row r="121" spans="1:13" ht="14.4" customHeight="1" x14ac:dyDescent="0.3">
      <c r="A121" s="737" t="s">
        <v>2648</v>
      </c>
      <c r="B121" s="739" t="s">
        <v>2496</v>
      </c>
      <c r="C121" s="739" t="s">
        <v>2936</v>
      </c>
      <c r="D121" s="739" t="s">
        <v>2937</v>
      </c>
      <c r="E121" s="739" t="s">
        <v>2938</v>
      </c>
      <c r="F121" s="755"/>
      <c r="G121" s="755"/>
      <c r="H121" s="744">
        <v>0</v>
      </c>
      <c r="I121" s="755">
        <v>1</v>
      </c>
      <c r="J121" s="755">
        <v>1906.97</v>
      </c>
      <c r="K121" s="744">
        <v>1</v>
      </c>
      <c r="L121" s="755">
        <v>1</v>
      </c>
      <c r="M121" s="756">
        <v>1906.97</v>
      </c>
    </row>
    <row r="122" spans="1:13" ht="14.4" customHeight="1" x14ac:dyDescent="0.3">
      <c r="A122" s="737" t="s">
        <v>2648</v>
      </c>
      <c r="B122" s="739" t="s">
        <v>2469</v>
      </c>
      <c r="C122" s="739" t="s">
        <v>1820</v>
      </c>
      <c r="D122" s="739" t="s">
        <v>1821</v>
      </c>
      <c r="E122" s="739" t="s">
        <v>1822</v>
      </c>
      <c r="F122" s="755"/>
      <c r="G122" s="755"/>
      <c r="H122" s="744">
        <v>0</v>
      </c>
      <c r="I122" s="755">
        <v>2</v>
      </c>
      <c r="J122" s="755">
        <v>107.14</v>
      </c>
      <c r="K122" s="744">
        <v>1</v>
      </c>
      <c r="L122" s="755">
        <v>2</v>
      </c>
      <c r="M122" s="756">
        <v>107.14</v>
      </c>
    </row>
    <row r="123" spans="1:13" ht="14.4" customHeight="1" x14ac:dyDescent="0.3">
      <c r="A123" s="737" t="s">
        <v>2649</v>
      </c>
      <c r="B123" s="739" t="s">
        <v>2465</v>
      </c>
      <c r="C123" s="739" t="s">
        <v>2776</v>
      </c>
      <c r="D123" s="739" t="s">
        <v>555</v>
      </c>
      <c r="E123" s="739" t="s">
        <v>556</v>
      </c>
      <c r="F123" s="755"/>
      <c r="G123" s="755"/>
      <c r="H123" s="744">
        <v>0</v>
      </c>
      <c r="I123" s="755">
        <v>6</v>
      </c>
      <c r="J123" s="755">
        <v>172.85999999999999</v>
      </c>
      <c r="K123" s="744">
        <v>1</v>
      </c>
      <c r="L123" s="755">
        <v>6</v>
      </c>
      <c r="M123" s="756">
        <v>172.85999999999999</v>
      </c>
    </row>
    <row r="124" spans="1:13" ht="14.4" customHeight="1" x14ac:dyDescent="0.3">
      <c r="A124" s="737" t="s">
        <v>2649</v>
      </c>
      <c r="B124" s="739" t="s">
        <v>2465</v>
      </c>
      <c r="C124" s="739" t="s">
        <v>3003</v>
      </c>
      <c r="D124" s="739" t="s">
        <v>558</v>
      </c>
      <c r="E124" s="739" t="s">
        <v>3004</v>
      </c>
      <c r="F124" s="755"/>
      <c r="G124" s="755"/>
      <c r="H124" s="744"/>
      <c r="I124" s="755">
        <v>1</v>
      </c>
      <c r="J124" s="755">
        <v>0</v>
      </c>
      <c r="K124" s="744"/>
      <c r="L124" s="755">
        <v>1</v>
      </c>
      <c r="M124" s="756">
        <v>0</v>
      </c>
    </row>
    <row r="125" spans="1:13" ht="14.4" customHeight="1" x14ac:dyDescent="0.3">
      <c r="A125" s="737" t="s">
        <v>2649</v>
      </c>
      <c r="B125" s="739" t="s">
        <v>2465</v>
      </c>
      <c r="C125" s="739" t="s">
        <v>3005</v>
      </c>
      <c r="D125" s="739" t="s">
        <v>558</v>
      </c>
      <c r="E125" s="739" t="s">
        <v>3006</v>
      </c>
      <c r="F125" s="755"/>
      <c r="G125" s="755"/>
      <c r="H125" s="744">
        <v>0</v>
      </c>
      <c r="I125" s="755">
        <v>1</v>
      </c>
      <c r="J125" s="755">
        <v>100.18</v>
      </c>
      <c r="K125" s="744">
        <v>1</v>
      </c>
      <c r="L125" s="755">
        <v>1</v>
      </c>
      <c r="M125" s="756">
        <v>100.18</v>
      </c>
    </row>
    <row r="126" spans="1:13" ht="14.4" customHeight="1" x14ac:dyDescent="0.3">
      <c r="A126" s="737" t="s">
        <v>2649</v>
      </c>
      <c r="B126" s="739" t="s">
        <v>2485</v>
      </c>
      <c r="C126" s="739" t="s">
        <v>3055</v>
      </c>
      <c r="D126" s="739" t="s">
        <v>3056</v>
      </c>
      <c r="E126" s="739" t="s">
        <v>3057</v>
      </c>
      <c r="F126" s="755"/>
      <c r="G126" s="755"/>
      <c r="H126" s="744"/>
      <c r="I126" s="755">
        <v>1</v>
      </c>
      <c r="J126" s="755">
        <v>0</v>
      </c>
      <c r="K126" s="744"/>
      <c r="L126" s="755">
        <v>1</v>
      </c>
      <c r="M126" s="756">
        <v>0</v>
      </c>
    </row>
    <row r="127" spans="1:13" ht="14.4" customHeight="1" x14ac:dyDescent="0.3">
      <c r="A127" s="737" t="s">
        <v>2649</v>
      </c>
      <c r="B127" s="739" t="s">
        <v>2489</v>
      </c>
      <c r="C127" s="739" t="s">
        <v>1977</v>
      </c>
      <c r="D127" s="739" t="s">
        <v>1749</v>
      </c>
      <c r="E127" s="739" t="s">
        <v>2491</v>
      </c>
      <c r="F127" s="755"/>
      <c r="G127" s="755"/>
      <c r="H127" s="744">
        <v>0</v>
      </c>
      <c r="I127" s="755">
        <v>2</v>
      </c>
      <c r="J127" s="755">
        <v>815.1</v>
      </c>
      <c r="K127" s="744">
        <v>1</v>
      </c>
      <c r="L127" s="755">
        <v>2</v>
      </c>
      <c r="M127" s="756">
        <v>815.1</v>
      </c>
    </row>
    <row r="128" spans="1:13" ht="14.4" customHeight="1" x14ac:dyDescent="0.3">
      <c r="A128" s="737" t="s">
        <v>2649</v>
      </c>
      <c r="B128" s="739" t="s">
        <v>2489</v>
      </c>
      <c r="C128" s="739" t="s">
        <v>2773</v>
      </c>
      <c r="D128" s="739" t="s">
        <v>1749</v>
      </c>
      <c r="E128" s="739" t="s">
        <v>2493</v>
      </c>
      <c r="F128" s="755"/>
      <c r="G128" s="755"/>
      <c r="H128" s="744">
        <v>0</v>
      </c>
      <c r="I128" s="755">
        <v>3</v>
      </c>
      <c r="J128" s="755">
        <v>1630.17</v>
      </c>
      <c r="K128" s="744">
        <v>1</v>
      </c>
      <c r="L128" s="755">
        <v>3</v>
      </c>
      <c r="M128" s="756">
        <v>1630.17</v>
      </c>
    </row>
    <row r="129" spans="1:13" ht="14.4" customHeight="1" x14ac:dyDescent="0.3">
      <c r="A129" s="737" t="s">
        <v>2649</v>
      </c>
      <c r="B129" s="739" t="s">
        <v>2489</v>
      </c>
      <c r="C129" s="739" t="s">
        <v>3002</v>
      </c>
      <c r="D129" s="739" t="s">
        <v>1749</v>
      </c>
      <c r="E129" s="739" t="s">
        <v>2492</v>
      </c>
      <c r="F129" s="755"/>
      <c r="G129" s="755"/>
      <c r="H129" s="744">
        <v>0</v>
      </c>
      <c r="I129" s="755">
        <v>1</v>
      </c>
      <c r="J129" s="755">
        <v>815.1</v>
      </c>
      <c r="K129" s="744">
        <v>1</v>
      </c>
      <c r="L129" s="755">
        <v>1</v>
      </c>
      <c r="M129" s="756">
        <v>815.1</v>
      </c>
    </row>
    <row r="130" spans="1:13" ht="14.4" customHeight="1" x14ac:dyDescent="0.3">
      <c r="A130" s="737" t="s">
        <v>2649</v>
      </c>
      <c r="B130" s="739" t="s">
        <v>2495</v>
      </c>
      <c r="C130" s="739" t="s">
        <v>2071</v>
      </c>
      <c r="D130" s="739" t="s">
        <v>2046</v>
      </c>
      <c r="E130" s="739" t="s">
        <v>2072</v>
      </c>
      <c r="F130" s="755"/>
      <c r="G130" s="755"/>
      <c r="H130" s="744">
        <v>0</v>
      </c>
      <c r="I130" s="755">
        <v>1</v>
      </c>
      <c r="J130" s="755">
        <v>186.87</v>
      </c>
      <c r="K130" s="744">
        <v>1</v>
      </c>
      <c r="L130" s="755">
        <v>1</v>
      </c>
      <c r="M130" s="756">
        <v>186.87</v>
      </c>
    </row>
    <row r="131" spans="1:13" ht="14.4" customHeight="1" x14ac:dyDescent="0.3">
      <c r="A131" s="737" t="s">
        <v>2649</v>
      </c>
      <c r="B131" s="739" t="s">
        <v>2495</v>
      </c>
      <c r="C131" s="739" t="s">
        <v>2974</v>
      </c>
      <c r="D131" s="739" t="s">
        <v>2046</v>
      </c>
      <c r="E131" s="739" t="s">
        <v>2975</v>
      </c>
      <c r="F131" s="755">
        <v>1</v>
      </c>
      <c r="G131" s="755">
        <v>0</v>
      </c>
      <c r="H131" s="744"/>
      <c r="I131" s="755"/>
      <c r="J131" s="755"/>
      <c r="K131" s="744"/>
      <c r="L131" s="755">
        <v>1</v>
      </c>
      <c r="M131" s="756">
        <v>0</v>
      </c>
    </row>
    <row r="132" spans="1:13" ht="14.4" customHeight="1" x14ac:dyDescent="0.3">
      <c r="A132" s="737" t="s">
        <v>2649</v>
      </c>
      <c r="B132" s="739" t="s">
        <v>3449</v>
      </c>
      <c r="C132" s="739" t="s">
        <v>3016</v>
      </c>
      <c r="D132" s="739" t="s">
        <v>3017</v>
      </c>
      <c r="E132" s="739" t="s">
        <v>3018</v>
      </c>
      <c r="F132" s="755"/>
      <c r="G132" s="755"/>
      <c r="H132" s="744">
        <v>0</v>
      </c>
      <c r="I132" s="755">
        <v>1</v>
      </c>
      <c r="J132" s="755">
        <v>160.1</v>
      </c>
      <c r="K132" s="744">
        <v>1</v>
      </c>
      <c r="L132" s="755">
        <v>1</v>
      </c>
      <c r="M132" s="756">
        <v>160.1</v>
      </c>
    </row>
    <row r="133" spans="1:13" ht="14.4" customHeight="1" x14ac:dyDescent="0.3">
      <c r="A133" s="737" t="s">
        <v>2649</v>
      </c>
      <c r="B133" s="739" t="s">
        <v>2500</v>
      </c>
      <c r="C133" s="739" t="s">
        <v>2997</v>
      </c>
      <c r="D133" s="739" t="s">
        <v>2998</v>
      </c>
      <c r="E133" s="739" t="s">
        <v>2999</v>
      </c>
      <c r="F133" s="755"/>
      <c r="G133" s="755"/>
      <c r="H133" s="744">
        <v>0</v>
      </c>
      <c r="I133" s="755">
        <v>1</v>
      </c>
      <c r="J133" s="755">
        <v>70.3</v>
      </c>
      <c r="K133" s="744">
        <v>1</v>
      </c>
      <c r="L133" s="755">
        <v>1</v>
      </c>
      <c r="M133" s="756">
        <v>70.3</v>
      </c>
    </row>
    <row r="134" spans="1:13" ht="14.4" customHeight="1" x14ac:dyDescent="0.3">
      <c r="A134" s="737" t="s">
        <v>2649</v>
      </c>
      <c r="B134" s="739" t="s">
        <v>2506</v>
      </c>
      <c r="C134" s="739" t="s">
        <v>1772</v>
      </c>
      <c r="D134" s="739" t="s">
        <v>1773</v>
      </c>
      <c r="E134" s="739" t="s">
        <v>1304</v>
      </c>
      <c r="F134" s="755"/>
      <c r="G134" s="755"/>
      <c r="H134" s="744">
        <v>0</v>
      </c>
      <c r="I134" s="755">
        <v>4</v>
      </c>
      <c r="J134" s="755">
        <v>140.44</v>
      </c>
      <c r="K134" s="744">
        <v>1</v>
      </c>
      <c r="L134" s="755">
        <v>4</v>
      </c>
      <c r="M134" s="756">
        <v>140.44</v>
      </c>
    </row>
    <row r="135" spans="1:13" ht="14.4" customHeight="1" x14ac:dyDescent="0.3">
      <c r="A135" s="737" t="s">
        <v>2649</v>
      </c>
      <c r="B135" s="739" t="s">
        <v>2506</v>
      </c>
      <c r="C135" s="739" t="s">
        <v>1775</v>
      </c>
      <c r="D135" s="739" t="s">
        <v>1776</v>
      </c>
      <c r="E135" s="739" t="s">
        <v>869</v>
      </c>
      <c r="F135" s="755"/>
      <c r="G135" s="755"/>
      <c r="H135" s="744">
        <v>0</v>
      </c>
      <c r="I135" s="755">
        <v>1</v>
      </c>
      <c r="J135" s="755">
        <v>70.23</v>
      </c>
      <c r="K135" s="744">
        <v>1</v>
      </c>
      <c r="L135" s="755">
        <v>1</v>
      </c>
      <c r="M135" s="756">
        <v>70.23</v>
      </c>
    </row>
    <row r="136" spans="1:13" ht="14.4" customHeight="1" x14ac:dyDescent="0.3">
      <c r="A136" s="737" t="s">
        <v>2649</v>
      </c>
      <c r="B136" s="739" t="s">
        <v>2513</v>
      </c>
      <c r="C136" s="739" t="s">
        <v>1866</v>
      </c>
      <c r="D136" s="739" t="s">
        <v>1867</v>
      </c>
      <c r="E136" s="739" t="s">
        <v>1304</v>
      </c>
      <c r="F136" s="755"/>
      <c r="G136" s="755"/>
      <c r="H136" s="744">
        <v>0</v>
      </c>
      <c r="I136" s="755">
        <v>2</v>
      </c>
      <c r="J136" s="755">
        <v>96.54</v>
      </c>
      <c r="K136" s="744">
        <v>1</v>
      </c>
      <c r="L136" s="755">
        <v>2</v>
      </c>
      <c r="M136" s="756">
        <v>96.54</v>
      </c>
    </row>
    <row r="137" spans="1:13" ht="14.4" customHeight="1" x14ac:dyDescent="0.3">
      <c r="A137" s="737" t="s">
        <v>2649</v>
      </c>
      <c r="B137" s="739" t="s">
        <v>2514</v>
      </c>
      <c r="C137" s="739" t="s">
        <v>3019</v>
      </c>
      <c r="D137" s="739" t="s">
        <v>3020</v>
      </c>
      <c r="E137" s="739" t="s">
        <v>1734</v>
      </c>
      <c r="F137" s="755"/>
      <c r="G137" s="755"/>
      <c r="H137" s="744">
        <v>0</v>
      </c>
      <c r="I137" s="755">
        <v>1</v>
      </c>
      <c r="J137" s="755">
        <v>96.53</v>
      </c>
      <c r="K137" s="744">
        <v>1</v>
      </c>
      <c r="L137" s="755">
        <v>1</v>
      </c>
      <c r="M137" s="756">
        <v>96.53</v>
      </c>
    </row>
    <row r="138" spans="1:13" ht="14.4" customHeight="1" x14ac:dyDescent="0.3">
      <c r="A138" s="737" t="s">
        <v>2649</v>
      </c>
      <c r="B138" s="739" t="s">
        <v>2514</v>
      </c>
      <c r="C138" s="739" t="s">
        <v>3021</v>
      </c>
      <c r="D138" s="739" t="s">
        <v>1725</v>
      </c>
      <c r="E138" s="739" t="s">
        <v>1626</v>
      </c>
      <c r="F138" s="755"/>
      <c r="G138" s="755"/>
      <c r="H138" s="744"/>
      <c r="I138" s="755">
        <v>1</v>
      </c>
      <c r="J138" s="755">
        <v>0</v>
      </c>
      <c r="K138" s="744"/>
      <c r="L138" s="755">
        <v>1</v>
      </c>
      <c r="M138" s="756">
        <v>0</v>
      </c>
    </row>
    <row r="139" spans="1:13" ht="14.4" customHeight="1" x14ac:dyDescent="0.3">
      <c r="A139" s="737" t="s">
        <v>2649</v>
      </c>
      <c r="B139" s="739" t="s">
        <v>2516</v>
      </c>
      <c r="C139" s="739" t="s">
        <v>1875</v>
      </c>
      <c r="D139" s="739" t="s">
        <v>2517</v>
      </c>
      <c r="E139" s="739" t="s">
        <v>1178</v>
      </c>
      <c r="F139" s="755"/>
      <c r="G139" s="755"/>
      <c r="H139" s="744">
        <v>0</v>
      </c>
      <c r="I139" s="755">
        <v>1</v>
      </c>
      <c r="J139" s="755">
        <v>87.41</v>
      </c>
      <c r="K139" s="744">
        <v>1</v>
      </c>
      <c r="L139" s="755">
        <v>1</v>
      </c>
      <c r="M139" s="756">
        <v>87.41</v>
      </c>
    </row>
    <row r="140" spans="1:13" ht="14.4" customHeight="1" x14ac:dyDescent="0.3">
      <c r="A140" s="737" t="s">
        <v>2649</v>
      </c>
      <c r="B140" s="739" t="s">
        <v>2518</v>
      </c>
      <c r="C140" s="739" t="s">
        <v>1827</v>
      </c>
      <c r="D140" s="739" t="s">
        <v>2519</v>
      </c>
      <c r="E140" s="739" t="s">
        <v>1178</v>
      </c>
      <c r="F140" s="755"/>
      <c r="G140" s="755"/>
      <c r="H140" s="744">
        <v>0</v>
      </c>
      <c r="I140" s="755">
        <v>1</v>
      </c>
      <c r="J140" s="755">
        <v>32.200000000000003</v>
      </c>
      <c r="K140" s="744">
        <v>1</v>
      </c>
      <c r="L140" s="755">
        <v>1</v>
      </c>
      <c r="M140" s="756">
        <v>32.200000000000003</v>
      </c>
    </row>
    <row r="141" spans="1:13" ht="14.4" customHeight="1" x14ac:dyDescent="0.3">
      <c r="A141" s="737" t="s">
        <v>2649</v>
      </c>
      <c r="B141" s="739" t="s">
        <v>2526</v>
      </c>
      <c r="C141" s="739" t="s">
        <v>2950</v>
      </c>
      <c r="D141" s="739" t="s">
        <v>2951</v>
      </c>
      <c r="E141" s="739" t="s">
        <v>1886</v>
      </c>
      <c r="F141" s="755"/>
      <c r="G141" s="755"/>
      <c r="H141" s="744">
        <v>0</v>
      </c>
      <c r="I141" s="755">
        <v>1</v>
      </c>
      <c r="J141" s="755">
        <v>117.73</v>
      </c>
      <c r="K141" s="744">
        <v>1</v>
      </c>
      <c r="L141" s="755">
        <v>1</v>
      </c>
      <c r="M141" s="756">
        <v>117.73</v>
      </c>
    </row>
    <row r="142" spans="1:13" ht="14.4" customHeight="1" x14ac:dyDescent="0.3">
      <c r="A142" s="737" t="s">
        <v>2649</v>
      </c>
      <c r="B142" s="739" t="s">
        <v>2526</v>
      </c>
      <c r="C142" s="739" t="s">
        <v>1852</v>
      </c>
      <c r="D142" s="739" t="s">
        <v>1857</v>
      </c>
      <c r="E142" s="739" t="s">
        <v>1886</v>
      </c>
      <c r="F142" s="755"/>
      <c r="G142" s="755"/>
      <c r="H142" s="744">
        <v>0</v>
      </c>
      <c r="I142" s="755">
        <v>1</v>
      </c>
      <c r="J142" s="755">
        <v>117.73</v>
      </c>
      <c r="K142" s="744">
        <v>1</v>
      </c>
      <c r="L142" s="755">
        <v>1</v>
      </c>
      <c r="M142" s="756">
        <v>117.73</v>
      </c>
    </row>
    <row r="143" spans="1:13" ht="14.4" customHeight="1" x14ac:dyDescent="0.3">
      <c r="A143" s="737" t="s">
        <v>2649</v>
      </c>
      <c r="B143" s="739" t="s">
        <v>2526</v>
      </c>
      <c r="C143" s="739" t="s">
        <v>1937</v>
      </c>
      <c r="D143" s="739" t="s">
        <v>1942</v>
      </c>
      <c r="E143" s="739" t="s">
        <v>2528</v>
      </c>
      <c r="F143" s="755"/>
      <c r="G143" s="755"/>
      <c r="H143" s="744">
        <v>0</v>
      </c>
      <c r="I143" s="755">
        <v>1</v>
      </c>
      <c r="J143" s="755">
        <v>181.13</v>
      </c>
      <c r="K143" s="744">
        <v>1</v>
      </c>
      <c r="L143" s="755">
        <v>1</v>
      </c>
      <c r="M143" s="756">
        <v>181.13</v>
      </c>
    </row>
    <row r="144" spans="1:13" ht="14.4" customHeight="1" x14ac:dyDescent="0.3">
      <c r="A144" s="737" t="s">
        <v>2649</v>
      </c>
      <c r="B144" s="739" t="s">
        <v>2534</v>
      </c>
      <c r="C144" s="739" t="s">
        <v>2991</v>
      </c>
      <c r="D144" s="739" t="s">
        <v>2992</v>
      </c>
      <c r="E144" s="739" t="s">
        <v>2993</v>
      </c>
      <c r="F144" s="755"/>
      <c r="G144" s="755"/>
      <c r="H144" s="744">
        <v>0</v>
      </c>
      <c r="I144" s="755">
        <v>1</v>
      </c>
      <c r="J144" s="755">
        <v>247.78</v>
      </c>
      <c r="K144" s="744">
        <v>1</v>
      </c>
      <c r="L144" s="755">
        <v>1</v>
      </c>
      <c r="M144" s="756">
        <v>247.78</v>
      </c>
    </row>
    <row r="145" spans="1:13" ht="14.4" customHeight="1" x14ac:dyDescent="0.3">
      <c r="A145" s="737" t="s">
        <v>2649</v>
      </c>
      <c r="B145" s="739" t="s">
        <v>2535</v>
      </c>
      <c r="C145" s="739" t="s">
        <v>2062</v>
      </c>
      <c r="D145" s="739" t="s">
        <v>2063</v>
      </c>
      <c r="E145" s="739" t="s">
        <v>2064</v>
      </c>
      <c r="F145" s="755"/>
      <c r="G145" s="755"/>
      <c r="H145" s="744">
        <v>0</v>
      </c>
      <c r="I145" s="755">
        <v>1</v>
      </c>
      <c r="J145" s="755">
        <v>98.78</v>
      </c>
      <c r="K145" s="744">
        <v>1</v>
      </c>
      <c r="L145" s="755">
        <v>1</v>
      </c>
      <c r="M145" s="756">
        <v>98.78</v>
      </c>
    </row>
    <row r="146" spans="1:13" ht="14.4" customHeight="1" x14ac:dyDescent="0.3">
      <c r="A146" s="737" t="s">
        <v>2649</v>
      </c>
      <c r="B146" s="739" t="s">
        <v>2535</v>
      </c>
      <c r="C146" s="739" t="s">
        <v>2980</v>
      </c>
      <c r="D146" s="739" t="s">
        <v>2981</v>
      </c>
      <c r="E146" s="739" t="s">
        <v>2982</v>
      </c>
      <c r="F146" s="755"/>
      <c r="G146" s="755"/>
      <c r="H146" s="744">
        <v>0</v>
      </c>
      <c r="I146" s="755">
        <v>1</v>
      </c>
      <c r="J146" s="755">
        <v>79.03</v>
      </c>
      <c r="K146" s="744">
        <v>1</v>
      </c>
      <c r="L146" s="755">
        <v>1</v>
      </c>
      <c r="M146" s="756">
        <v>79.03</v>
      </c>
    </row>
    <row r="147" spans="1:13" ht="14.4" customHeight="1" x14ac:dyDescent="0.3">
      <c r="A147" s="737" t="s">
        <v>2649</v>
      </c>
      <c r="B147" s="739" t="s">
        <v>2535</v>
      </c>
      <c r="C147" s="739" t="s">
        <v>1992</v>
      </c>
      <c r="D147" s="739" t="s">
        <v>2536</v>
      </c>
      <c r="E147" s="739" t="s">
        <v>2537</v>
      </c>
      <c r="F147" s="755"/>
      <c r="G147" s="755"/>
      <c r="H147" s="744">
        <v>0</v>
      </c>
      <c r="I147" s="755">
        <v>1</v>
      </c>
      <c r="J147" s="755">
        <v>59.27</v>
      </c>
      <c r="K147" s="744">
        <v>1</v>
      </c>
      <c r="L147" s="755">
        <v>1</v>
      </c>
      <c r="M147" s="756">
        <v>59.27</v>
      </c>
    </row>
    <row r="148" spans="1:13" ht="14.4" customHeight="1" x14ac:dyDescent="0.3">
      <c r="A148" s="737" t="s">
        <v>2649</v>
      </c>
      <c r="B148" s="739" t="s">
        <v>2535</v>
      </c>
      <c r="C148" s="739" t="s">
        <v>1926</v>
      </c>
      <c r="D148" s="739" t="s">
        <v>2538</v>
      </c>
      <c r="E148" s="739" t="s">
        <v>2539</v>
      </c>
      <c r="F148" s="755"/>
      <c r="G148" s="755"/>
      <c r="H148" s="744">
        <v>0</v>
      </c>
      <c r="I148" s="755">
        <v>3</v>
      </c>
      <c r="J148" s="755">
        <v>138.21</v>
      </c>
      <c r="K148" s="744">
        <v>1</v>
      </c>
      <c r="L148" s="755">
        <v>3</v>
      </c>
      <c r="M148" s="756">
        <v>138.21</v>
      </c>
    </row>
    <row r="149" spans="1:13" ht="14.4" customHeight="1" x14ac:dyDescent="0.3">
      <c r="A149" s="737" t="s">
        <v>2649</v>
      </c>
      <c r="B149" s="739" t="s">
        <v>2535</v>
      </c>
      <c r="C149" s="739" t="s">
        <v>2742</v>
      </c>
      <c r="D149" s="739" t="s">
        <v>2538</v>
      </c>
      <c r="E149" s="739" t="s">
        <v>2743</v>
      </c>
      <c r="F149" s="755"/>
      <c r="G149" s="755"/>
      <c r="H149" s="744"/>
      <c r="I149" s="755">
        <v>1</v>
      </c>
      <c r="J149" s="755">
        <v>0</v>
      </c>
      <c r="K149" s="744"/>
      <c r="L149" s="755">
        <v>1</v>
      </c>
      <c r="M149" s="756">
        <v>0</v>
      </c>
    </row>
    <row r="150" spans="1:13" ht="14.4" customHeight="1" x14ac:dyDescent="0.3">
      <c r="A150" s="737" t="s">
        <v>2649</v>
      </c>
      <c r="B150" s="739" t="s">
        <v>2535</v>
      </c>
      <c r="C150" s="739" t="s">
        <v>2983</v>
      </c>
      <c r="D150" s="739" t="s">
        <v>2984</v>
      </c>
      <c r="E150" s="739" t="s">
        <v>2985</v>
      </c>
      <c r="F150" s="755">
        <v>1</v>
      </c>
      <c r="G150" s="755">
        <v>79.03</v>
      </c>
      <c r="H150" s="744">
        <v>1</v>
      </c>
      <c r="I150" s="755"/>
      <c r="J150" s="755"/>
      <c r="K150" s="744">
        <v>0</v>
      </c>
      <c r="L150" s="755">
        <v>1</v>
      </c>
      <c r="M150" s="756">
        <v>79.03</v>
      </c>
    </row>
    <row r="151" spans="1:13" ht="14.4" customHeight="1" x14ac:dyDescent="0.3">
      <c r="A151" s="737" t="s">
        <v>2649</v>
      </c>
      <c r="B151" s="739" t="s">
        <v>2588</v>
      </c>
      <c r="C151" s="739" t="s">
        <v>1806</v>
      </c>
      <c r="D151" s="739" t="s">
        <v>1803</v>
      </c>
      <c r="E151" s="739" t="s">
        <v>2593</v>
      </c>
      <c r="F151" s="755"/>
      <c r="G151" s="755"/>
      <c r="H151" s="744">
        <v>0</v>
      </c>
      <c r="I151" s="755">
        <v>2</v>
      </c>
      <c r="J151" s="755">
        <v>187.92</v>
      </c>
      <c r="K151" s="744">
        <v>1</v>
      </c>
      <c r="L151" s="755">
        <v>2</v>
      </c>
      <c r="M151" s="756">
        <v>187.92</v>
      </c>
    </row>
    <row r="152" spans="1:13" ht="14.4" customHeight="1" x14ac:dyDescent="0.3">
      <c r="A152" s="737" t="s">
        <v>2649</v>
      </c>
      <c r="B152" s="739" t="s">
        <v>2595</v>
      </c>
      <c r="C152" s="739" t="s">
        <v>2977</v>
      </c>
      <c r="D152" s="739" t="s">
        <v>2978</v>
      </c>
      <c r="E152" s="739" t="s">
        <v>2979</v>
      </c>
      <c r="F152" s="755"/>
      <c r="G152" s="755"/>
      <c r="H152" s="744">
        <v>0</v>
      </c>
      <c r="I152" s="755">
        <v>2</v>
      </c>
      <c r="J152" s="755">
        <v>439.56</v>
      </c>
      <c r="K152" s="744">
        <v>1</v>
      </c>
      <c r="L152" s="755">
        <v>2</v>
      </c>
      <c r="M152" s="756">
        <v>439.56</v>
      </c>
    </row>
    <row r="153" spans="1:13" ht="14.4" customHeight="1" x14ac:dyDescent="0.3">
      <c r="A153" s="737" t="s">
        <v>2649</v>
      </c>
      <c r="B153" s="739" t="s">
        <v>2595</v>
      </c>
      <c r="C153" s="739" t="s">
        <v>1933</v>
      </c>
      <c r="D153" s="739" t="s">
        <v>2596</v>
      </c>
      <c r="E153" s="739" t="s">
        <v>2597</v>
      </c>
      <c r="F153" s="755"/>
      <c r="G153" s="755"/>
      <c r="H153" s="744">
        <v>0</v>
      </c>
      <c r="I153" s="755">
        <v>1</v>
      </c>
      <c r="J153" s="755">
        <v>109.89</v>
      </c>
      <c r="K153" s="744">
        <v>1</v>
      </c>
      <c r="L153" s="755">
        <v>1</v>
      </c>
      <c r="M153" s="756">
        <v>109.89</v>
      </c>
    </row>
    <row r="154" spans="1:13" ht="14.4" customHeight="1" x14ac:dyDescent="0.3">
      <c r="A154" s="737" t="s">
        <v>2649</v>
      </c>
      <c r="B154" s="739" t="s">
        <v>2603</v>
      </c>
      <c r="C154" s="739" t="s">
        <v>1842</v>
      </c>
      <c r="D154" s="739" t="s">
        <v>2604</v>
      </c>
      <c r="E154" s="739" t="s">
        <v>2605</v>
      </c>
      <c r="F154" s="755"/>
      <c r="G154" s="755"/>
      <c r="H154" s="744">
        <v>0</v>
      </c>
      <c r="I154" s="755">
        <v>1</v>
      </c>
      <c r="J154" s="755">
        <v>4.7</v>
      </c>
      <c r="K154" s="744">
        <v>1</v>
      </c>
      <c r="L154" s="755">
        <v>1</v>
      </c>
      <c r="M154" s="756">
        <v>4.7</v>
      </c>
    </row>
    <row r="155" spans="1:13" ht="14.4" customHeight="1" x14ac:dyDescent="0.3">
      <c r="A155" s="737" t="s">
        <v>2649</v>
      </c>
      <c r="B155" s="739" t="s">
        <v>2608</v>
      </c>
      <c r="C155" s="739" t="s">
        <v>2006</v>
      </c>
      <c r="D155" s="739" t="s">
        <v>2007</v>
      </c>
      <c r="E155" s="739" t="s">
        <v>1886</v>
      </c>
      <c r="F155" s="755"/>
      <c r="G155" s="755"/>
      <c r="H155" s="744">
        <v>0</v>
      </c>
      <c r="I155" s="755">
        <v>2</v>
      </c>
      <c r="J155" s="755">
        <v>264</v>
      </c>
      <c r="K155" s="744">
        <v>1</v>
      </c>
      <c r="L155" s="755">
        <v>2</v>
      </c>
      <c r="M155" s="756">
        <v>264</v>
      </c>
    </row>
    <row r="156" spans="1:13" ht="14.4" customHeight="1" x14ac:dyDescent="0.3">
      <c r="A156" s="737" t="s">
        <v>2649</v>
      </c>
      <c r="B156" s="739" t="s">
        <v>2609</v>
      </c>
      <c r="C156" s="739" t="s">
        <v>3024</v>
      </c>
      <c r="D156" s="739" t="s">
        <v>3025</v>
      </c>
      <c r="E156" s="739" t="s">
        <v>1281</v>
      </c>
      <c r="F156" s="755"/>
      <c r="G156" s="755"/>
      <c r="H156" s="744">
        <v>0</v>
      </c>
      <c r="I156" s="755">
        <v>1</v>
      </c>
      <c r="J156" s="755">
        <v>132</v>
      </c>
      <c r="K156" s="744">
        <v>1</v>
      </c>
      <c r="L156" s="755">
        <v>1</v>
      </c>
      <c r="M156" s="756">
        <v>132</v>
      </c>
    </row>
    <row r="157" spans="1:13" ht="14.4" customHeight="1" x14ac:dyDescent="0.3">
      <c r="A157" s="737" t="s">
        <v>2649</v>
      </c>
      <c r="B157" s="739" t="s">
        <v>2609</v>
      </c>
      <c r="C157" s="739" t="s">
        <v>2092</v>
      </c>
      <c r="D157" s="739" t="s">
        <v>2093</v>
      </c>
      <c r="E157" s="739" t="s">
        <v>1614</v>
      </c>
      <c r="F157" s="755"/>
      <c r="G157" s="755"/>
      <c r="H157" s="744">
        <v>0</v>
      </c>
      <c r="I157" s="755">
        <v>1</v>
      </c>
      <c r="J157" s="755">
        <v>324.38</v>
      </c>
      <c r="K157" s="744">
        <v>1</v>
      </c>
      <c r="L157" s="755">
        <v>1</v>
      </c>
      <c r="M157" s="756">
        <v>324.38</v>
      </c>
    </row>
    <row r="158" spans="1:13" ht="14.4" customHeight="1" x14ac:dyDescent="0.3">
      <c r="A158" s="737" t="s">
        <v>2649</v>
      </c>
      <c r="B158" s="739" t="s">
        <v>2614</v>
      </c>
      <c r="C158" s="739" t="s">
        <v>1964</v>
      </c>
      <c r="D158" s="739" t="s">
        <v>1965</v>
      </c>
      <c r="E158" s="739" t="s">
        <v>869</v>
      </c>
      <c r="F158" s="755"/>
      <c r="G158" s="755"/>
      <c r="H158" s="744">
        <v>0</v>
      </c>
      <c r="I158" s="755">
        <v>1</v>
      </c>
      <c r="J158" s="755">
        <v>132</v>
      </c>
      <c r="K158" s="744">
        <v>1</v>
      </c>
      <c r="L158" s="755">
        <v>1</v>
      </c>
      <c r="M158" s="756">
        <v>132</v>
      </c>
    </row>
    <row r="159" spans="1:13" ht="14.4" customHeight="1" x14ac:dyDescent="0.3">
      <c r="A159" s="737" t="s">
        <v>2649</v>
      </c>
      <c r="B159" s="739" t="s">
        <v>2615</v>
      </c>
      <c r="C159" s="739" t="s">
        <v>2016</v>
      </c>
      <c r="D159" s="739" t="s">
        <v>2017</v>
      </c>
      <c r="E159" s="739" t="s">
        <v>2018</v>
      </c>
      <c r="F159" s="755"/>
      <c r="G159" s="755"/>
      <c r="H159" s="744">
        <v>0</v>
      </c>
      <c r="I159" s="755">
        <v>1</v>
      </c>
      <c r="J159" s="755">
        <v>133.38999999999999</v>
      </c>
      <c r="K159" s="744">
        <v>1</v>
      </c>
      <c r="L159" s="755">
        <v>1</v>
      </c>
      <c r="M159" s="756">
        <v>133.38999999999999</v>
      </c>
    </row>
    <row r="160" spans="1:13" ht="14.4" customHeight="1" x14ac:dyDescent="0.3">
      <c r="A160" s="737" t="s">
        <v>2649</v>
      </c>
      <c r="B160" s="739" t="s">
        <v>2616</v>
      </c>
      <c r="C160" s="739" t="s">
        <v>2823</v>
      </c>
      <c r="D160" s="739" t="s">
        <v>2824</v>
      </c>
      <c r="E160" s="739" t="s">
        <v>2825</v>
      </c>
      <c r="F160" s="755"/>
      <c r="G160" s="755"/>
      <c r="H160" s="744"/>
      <c r="I160" s="755">
        <v>1</v>
      </c>
      <c r="J160" s="755">
        <v>0</v>
      </c>
      <c r="K160" s="744"/>
      <c r="L160" s="755">
        <v>1</v>
      </c>
      <c r="M160" s="756">
        <v>0</v>
      </c>
    </row>
    <row r="161" spans="1:13" ht="14.4" customHeight="1" x14ac:dyDescent="0.3">
      <c r="A161" s="737" t="s">
        <v>2649</v>
      </c>
      <c r="B161" s="739" t="s">
        <v>2625</v>
      </c>
      <c r="C161" s="739" t="s">
        <v>2145</v>
      </c>
      <c r="D161" s="739" t="s">
        <v>2146</v>
      </c>
      <c r="E161" s="739" t="s">
        <v>2136</v>
      </c>
      <c r="F161" s="755"/>
      <c r="G161" s="755"/>
      <c r="H161" s="744">
        <v>0</v>
      </c>
      <c r="I161" s="755">
        <v>50</v>
      </c>
      <c r="J161" s="755">
        <v>7294.5</v>
      </c>
      <c r="K161" s="744">
        <v>1</v>
      </c>
      <c r="L161" s="755">
        <v>50</v>
      </c>
      <c r="M161" s="756">
        <v>7294.5</v>
      </c>
    </row>
    <row r="162" spans="1:13" ht="14.4" customHeight="1" x14ac:dyDescent="0.3">
      <c r="A162" s="737" t="s">
        <v>2649</v>
      </c>
      <c r="B162" s="739" t="s">
        <v>2469</v>
      </c>
      <c r="C162" s="739" t="s">
        <v>1820</v>
      </c>
      <c r="D162" s="739" t="s">
        <v>1821</v>
      </c>
      <c r="E162" s="739" t="s">
        <v>1822</v>
      </c>
      <c r="F162" s="755"/>
      <c r="G162" s="755"/>
      <c r="H162" s="744">
        <v>0</v>
      </c>
      <c r="I162" s="755">
        <v>2</v>
      </c>
      <c r="J162" s="755">
        <v>107.14</v>
      </c>
      <c r="K162" s="744">
        <v>1</v>
      </c>
      <c r="L162" s="755">
        <v>2</v>
      </c>
      <c r="M162" s="756">
        <v>107.14</v>
      </c>
    </row>
    <row r="163" spans="1:13" ht="14.4" customHeight="1" x14ac:dyDescent="0.3">
      <c r="A163" s="737" t="s">
        <v>2650</v>
      </c>
      <c r="B163" s="739" t="s">
        <v>2465</v>
      </c>
      <c r="C163" s="739" t="s">
        <v>2776</v>
      </c>
      <c r="D163" s="739" t="s">
        <v>555</v>
      </c>
      <c r="E163" s="739" t="s">
        <v>556</v>
      </c>
      <c r="F163" s="755"/>
      <c r="G163" s="755"/>
      <c r="H163" s="744">
        <v>0</v>
      </c>
      <c r="I163" s="755">
        <v>6</v>
      </c>
      <c r="J163" s="755">
        <v>172.85999999999999</v>
      </c>
      <c r="K163" s="744">
        <v>1</v>
      </c>
      <c r="L163" s="755">
        <v>6</v>
      </c>
      <c r="M163" s="756">
        <v>172.85999999999999</v>
      </c>
    </row>
    <row r="164" spans="1:13" ht="14.4" customHeight="1" x14ac:dyDescent="0.3">
      <c r="A164" s="737" t="s">
        <v>2650</v>
      </c>
      <c r="B164" s="739" t="s">
        <v>2485</v>
      </c>
      <c r="C164" s="739" t="s">
        <v>1945</v>
      </c>
      <c r="D164" s="739" t="s">
        <v>2487</v>
      </c>
      <c r="E164" s="739" t="s">
        <v>2488</v>
      </c>
      <c r="F164" s="755"/>
      <c r="G164" s="755"/>
      <c r="H164" s="744">
        <v>0</v>
      </c>
      <c r="I164" s="755">
        <v>1</v>
      </c>
      <c r="J164" s="755">
        <v>120.61</v>
      </c>
      <c r="K164" s="744">
        <v>1</v>
      </c>
      <c r="L164" s="755">
        <v>1</v>
      </c>
      <c r="M164" s="756">
        <v>120.61</v>
      </c>
    </row>
    <row r="165" spans="1:13" ht="14.4" customHeight="1" x14ac:dyDescent="0.3">
      <c r="A165" s="737" t="s">
        <v>2650</v>
      </c>
      <c r="B165" s="739" t="s">
        <v>2489</v>
      </c>
      <c r="C165" s="739" t="s">
        <v>2773</v>
      </c>
      <c r="D165" s="739" t="s">
        <v>1749</v>
      </c>
      <c r="E165" s="739" t="s">
        <v>2493</v>
      </c>
      <c r="F165" s="755"/>
      <c r="G165" s="755"/>
      <c r="H165" s="744">
        <v>0</v>
      </c>
      <c r="I165" s="755">
        <v>4</v>
      </c>
      <c r="J165" s="755">
        <v>2173.56</v>
      </c>
      <c r="K165" s="744">
        <v>1</v>
      </c>
      <c r="L165" s="755">
        <v>4</v>
      </c>
      <c r="M165" s="756">
        <v>2173.56</v>
      </c>
    </row>
    <row r="166" spans="1:13" ht="14.4" customHeight="1" x14ac:dyDescent="0.3">
      <c r="A166" s="737" t="s">
        <v>2650</v>
      </c>
      <c r="B166" s="739" t="s">
        <v>2489</v>
      </c>
      <c r="C166" s="739" t="s">
        <v>3075</v>
      </c>
      <c r="D166" s="739" t="s">
        <v>1813</v>
      </c>
      <c r="E166" s="739" t="s">
        <v>2490</v>
      </c>
      <c r="F166" s="755"/>
      <c r="G166" s="755"/>
      <c r="H166" s="744">
        <v>0</v>
      </c>
      <c r="I166" s="755">
        <v>2</v>
      </c>
      <c r="J166" s="755">
        <v>2771.24</v>
      </c>
      <c r="K166" s="744">
        <v>1</v>
      </c>
      <c r="L166" s="755">
        <v>2</v>
      </c>
      <c r="M166" s="756">
        <v>2771.24</v>
      </c>
    </row>
    <row r="167" spans="1:13" ht="14.4" customHeight="1" x14ac:dyDescent="0.3">
      <c r="A167" s="737" t="s">
        <v>2650</v>
      </c>
      <c r="B167" s="739" t="s">
        <v>2495</v>
      </c>
      <c r="C167" s="739" t="s">
        <v>2045</v>
      </c>
      <c r="D167" s="739" t="s">
        <v>2046</v>
      </c>
      <c r="E167" s="739" t="s">
        <v>2047</v>
      </c>
      <c r="F167" s="755"/>
      <c r="G167" s="755"/>
      <c r="H167" s="744">
        <v>0</v>
      </c>
      <c r="I167" s="755">
        <v>3</v>
      </c>
      <c r="J167" s="755">
        <v>280.29000000000002</v>
      </c>
      <c r="K167" s="744">
        <v>1</v>
      </c>
      <c r="L167" s="755">
        <v>3</v>
      </c>
      <c r="M167" s="756">
        <v>280.29000000000002</v>
      </c>
    </row>
    <row r="168" spans="1:13" ht="14.4" customHeight="1" x14ac:dyDescent="0.3">
      <c r="A168" s="737" t="s">
        <v>2650</v>
      </c>
      <c r="B168" s="739" t="s">
        <v>2500</v>
      </c>
      <c r="C168" s="739" t="s">
        <v>1904</v>
      </c>
      <c r="D168" s="739" t="s">
        <v>2501</v>
      </c>
      <c r="E168" s="739" t="s">
        <v>2502</v>
      </c>
      <c r="F168" s="755"/>
      <c r="G168" s="755"/>
      <c r="H168" s="744">
        <v>0</v>
      </c>
      <c r="I168" s="755">
        <v>1</v>
      </c>
      <c r="J168" s="755">
        <v>105.46</v>
      </c>
      <c r="K168" s="744">
        <v>1</v>
      </c>
      <c r="L168" s="755">
        <v>1</v>
      </c>
      <c r="M168" s="756">
        <v>105.46</v>
      </c>
    </row>
    <row r="169" spans="1:13" ht="14.4" customHeight="1" x14ac:dyDescent="0.3">
      <c r="A169" s="737" t="s">
        <v>2650</v>
      </c>
      <c r="B169" s="739" t="s">
        <v>2506</v>
      </c>
      <c r="C169" s="739" t="s">
        <v>1772</v>
      </c>
      <c r="D169" s="739" t="s">
        <v>1773</v>
      </c>
      <c r="E169" s="739" t="s">
        <v>1304</v>
      </c>
      <c r="F169" s="755"/>
      <c r="G169" s="755"/>
      <c r="H169" s="744">
        <v>0</v>
      </c>
      <c r="I169" s="755">
        <v>1</v>
      </c>
      <c r="J169" s="755">
        <v>35.11</v>
      </c>
      <c r="K169" s="744">
        <v>1</v>
      </c>
      <c r="L169" s="755">
        <v>1</v>
      </c>
      <c r="M169" s="756">
        <v>35.11</v>
      </c>
    </row>
    <row r="170" spans="1:13" ht="14.4" customHeight="1" x14ac:dyDescent="0.3">
      <c r="A170" s="737" t="s">
        <v>2650</v>
      </c>
      <c r="B170" s="739" t="s">
        <v>2506</v>
      </c>
      <c r="C170" s="739" t="s">
        <v>1775</v>
      </c>
      <c r="D170" s="739" t="s">
        <v>1776</v>
      </c>
      <c r="E170" s="739" t="s">
        <v>869</v>
      </c>
      <c r="F170" s="755"/>
      <c r="G170" s="755"/>
      <c r="H170" s="744">
        <v>0</v>
      </c>
      <c r="I170" s="755">
        <v>3</v>
      </c>
      <c r="J170" s="755">
        <v>210.69</v>
      </c>
      <c r="K170" s="744">
        <v>1</v>
      </c>
      <c r="L170" s="755">
        <v>3</v>
      </c>
      <c r="M170" s="756">
        <v>210.69</v>
      </c>
    </row>
    <row r="171" spans="1:13" ht="14.4" customHeight="1" x14ac:dyDescent="0.3">
      <c r="A171" s="737" t="s">
        <v>2650</v>
      </c>
      <c r="B171" s="739" t="s">
        <v>2511</v>
      </c>
      <c r="C171" s="739" t="s">
        <v>3373</v>
      </c>
      <c r="D171" s="739" t="s">
        <v>3374</v>
      </c>
      <c r="E171" s="739" t="s">
        <v>1734</v>
      </c>
      <c r="F171" s="755"/>
      <c r="G171" s="755"/>
      <c r="H171" s="744">
        <v>0</v>
      </c>
      <c r="I171" s="755">
        <v>4</v>
      </c>
      <c r="J171" s="755">
        <v>62.2</v>
      </c>
      <c r="K171" s="744">
        <v>1</v>
      </c>
      <c r="L171" s="755">
        <v>4</v>
      </c>
      <c r="M171" s="756">
        <v>62.2</v>
      </c>
    </row>
    <row r="172" spans="1:13" ht="14.4" customHeight="1" x14ac:dyDescent="0.3">
      <c r="A172" s="737" t="s">
        <v>2650</v>
      </c>
      <c r="B172" s="739" t="s">
        <v>2511</v>
      </c>
      <c r="C172" s="739" t="s">
        <v>1967</v>
      </c>
      <c r="D172" s="739" t="s">
        <v>1968</v>
      </c>
      <c r="E172" s="739" t="s">
        <v>1516</v>
      </c>
      <c r="F172" s="755"/>
      <c r="G172" s="755"/>
      <c r="H172" s="744">
        <v>0</v>
      </c>
      <c r="I172" s="755">
        <v>3</v>
      </c>
      <c r="J172" s="755">
        <v>93.27</v>
      </c>
      <c r="K172" s="744">
        <v>1</v>
      </c>
      <c r="L172" s="755">
        <v>3</v>
      </c>
      <c r="M172" s="756">
        <v>93.27</v>
      </c>
    </row>
    <row r="173" spans="1:13" ht="14.4" customHeight="1" x14ac:dyDescent="0.3">
      <c r="A173" s="737" t="s">
        <v>2650</v>
      </c>
      <c r="B173" s="739" t="s">
        <v>2511</v>
      </c>
      <c r="C173" s="739" t="s">
        <v>3375</v>
      </c>
      <c r="D173" s="739" t="s">
        <v>1968</v>
      </c>
      <c r="E173" s="739" t="s">
        <v>3376</v>
      </c>
      <c r="F173" s="755"/>
      <c r="G173" s="755"/>
      <c r="H173" s="744">
        <v>0</v>
      </c>
      <c r="I173" s="755">
        <v>1</v>
      </c>
      <c r="J173" s="755">
        <v>103.64</v>
      </c>
      <c r="K173" s="744">
        <v>1</v>
      </c>
      <c r="L173" s="755">
        <v>1</v>
      </c>
      <c r="M173" s="756">
        <v>103.64</v>
      </c>
    </row>
    <row r="174" spans="1:13" ht="14.4" customHeight="1" x14ac:dyDescent="0.3">
      <c r="A174" s="737" t="s">
        <v>2650</v>
      </c>
      <c r="B174" s="739" t="s">
        <v>2513</v>
      </c>
      <c r="C174" s="739" t="s">
        <v>1866</v>
      </c>
      <c r="D174" s="739" t="s">
        <v>1867</v>
      </c>
      <c r="E174" s="739" t="s">
        <v>1304</v>
      </c>
      <c r="F174" s="755"/>
      <c r="G174" s="755"/>
      <c r="H174" s="744">
        <v>0</v>
      </c>
      <c r="I174" s="755">
        <v>6</v>
      </c>
      <c r="J174" s="755">
        <v>289.62</v>
      </c>
      <c r="K174" s="744">
        <v>1</v>
      </c>
      <c r="L174" s="755">
        <v>6</v>
      </c>
      <c r="M174" s="756">
        <v>289.62</v>
      </c>
    </row>
    <row r="175" spans="1:13" ht="14.4" customHeight="1" x14ac:dyDescent="0.3">
      <c r="A175" s="737" t="s">
        <v>2650</v>
      </c>
      <c r="B175" s="739" t="s">
        <v>2516</v>
      </c>
      <c r="C175" s="739" t="s">
        <v>1875</v>
      </c>
      <c r="D175" s="739" t="s">
        <v>2517</v>
      </c>
      <c r="E175" s="739" t="s">
        <v>1178</v>
      </c>
      <c r="F175" s="755"/>
      <c r="G175" s="755"/>
      <c r="H175" s="744">
        <v>0</v>
      </c>
      <c r="I175" s="755">
        <v>6</v>
      </c>
      <c r="J175" s="755">
        <v>524.46</v>
      </c>
      <c r="K175" s="744">
        <v>1</v>
      </c>
      <c r="L175" s="755">
        <v>6</v>
      </c>
      <c r="M175" s="756">
        <v>524.46</v>
      </c>
    </row>
    <row r="176" spans="1:13" ht="14.4" customHeight="1" x14ac:dyDescent="0.3">
      <c r="A176" s="737" t="s">
        <v>2650</v>
      </c>
      <c r="B176" s="739" t="s">
        <v>2520</v>
      </c>
      <c r="C176" s="739" t="s">
        <v>3383</v>
      </c>
      <c r="D176" s="739" t="s">
        <v>3384</v>
      </c>
      <c r="E176" s="739" t="s">
        <v>1223</v>
      </c>
      <c r="F176" s="755"/>
      <c r="G176" s="755"/>
      <c r="H176" s="744">
        <v>0</v>
      </c>
      <c r="I176" s="755">
        <v>3</v>
      </c>
      <c r="J176" s="755">
        <v>545.81999999999994</v>
      </c>
      <c r="K176" s="744">
        <v>1</v>
      </c>
      <c r="L176" s="755">
        <v>3</v>
      </c>
      <c r="M176" s="756">
        <v>545.81999999999994</v>
      </c>
    </row>
    <row r="177" spans="1:13" ht="14.4" customHeight="1" x14ac:dyDescent="0.3">
      <c r="A177" s="737" t="s">
        <v>2650</v>
      </c>
      <c r="B177" s="739" t="s">
        <v>2521</v>
      </c>
      <c r="C177" s="739" t="s">
        <v>2745</v>
      </c>
      <c r="D177" s="739" t="s">
        <v>2746</v>
      </c>
      <c r="E177" s="739" t="s">
        <v>2747</v>
      </c>
      <c r="F177" s="755"/>
      <c r="G177" s="755"/>
      <c r="H177" s="744">
        <v>0</v>
      </c>
      <c r="I177" s="755">
        <v>1</v>
      </c>
      <c r="J177" s="755">
        <v>54.98</v>
      </c>
      <c r="K177" s="744">
        <v>1</v>
      </c>
      <c r="L177" s="755">
        <v>1</v>
      </c>
      <c r="M177" s="756">
        <v>54.98</v>
      </c>
    </row>
    <row r="178" spans="1:13" ht="14.4" customHeight="1" x14ac:dyDescent="0.3">
      <c r="A178" s="737" t="s">
        <v>2650</v>
      </c>
      <c r="B178" s="739" t="s">
        <v>3448</v>
      </c>
      <c r="C178" s="739" t="s">
        <v>2749</v>
      </c>
      <c r="D178" s="739" t="s">
        <v>2750</v>
      </c>
      <c r="E178" s="739" t="s">
        <v>1178</v>
      </c>
      <c r="F178" s="755"/>
      <c r="G178" s="755"/>
      <c r="H178" s="744">
        <v>0</v>
      </c>
      <c r="I178" s="755">
        <v>2</v>
      </c>
      <c r="J178" s="755">
        <v>97.12</v>
      </c>
      <c r="K178" s="744">
        <v>1</v>
      </c>
      <c r="L178" s="755">
        <v>2</v>
      </c>
      <c r="M178" s="756">
        <v>97.12</v>
      </c>
    </row>
    <row r="179" spans="1:13" ht="14.4" customHeight="1" x14ac:dyDescent="0.3">
      <c r="A179" s="737" t="s">
        <v>2650</v>
      </c>
      <c r="B179" s="739" t="s">
        <v>2525</v>
      </c>
      <c r="C179" s="739" t="s">
        <v>3077</v>
      </c>
      <c r="D179" s="739" t="s">
        <v>3078</v>
      </c>
      <c r="E179" s="739" t="s">
        <v>869</v>
      </c>
      <c r="F179" s="755"/>
      <c r="G179" s="755"/>
      <c r="H179" s="744">
        <v>0</v>
      </c>
      <c r="I179" s="755">
        <v>1</v>
      </c>
      <c r="J179" s="755">
        <v>29.43</v>
      </c>
      <c r="K179" s="744">
        <v>1</v>
      </c>
      <c r="L179" s="755">
        <v>1</v>
      </c>
      <c r="M179" s="756">
        <v>29.43</v>
      </c>
    </row>
    <row r="180" spans="1:13" ht="14.4" customHeight="1" x14ac:dyDescent="0.3">
      <c r="A180" s="737" t="s">
        <v>2650</v>
      </c>
      <c r="B180" s="739" t="s">
        <v>2526</v>
      </c>
      <c r="C180" s="739" t="s">
        <v>2950</v>
      </c>
      <c r="D180" s="739" t="s">
        <v>2951</v>
      </c>
      <c r="E180" s="739" t="s">
        <v>1886</v>
      </c>
      <c r="F180" s="755"/>
      <c r="G180" s="755"/>
      <c r="H180" s="744">
        <v>0</v>
      </c>
      <c r="I180" s="755">
        <v>3</v>
      </c>
      <c r="J180" s="755">
        <v>353.19</v>
      </c>
      <c r="K180" s="744">
        <v>1</v>
      </c>
      <c r="L180" s="755">
        <v>3</v>
      </c>
      <c r="M180" s="756">
        <v>353.19</v>
      </c>
    </row>
    <row r="181" spans="1:13" ht="14.4" customHeight="1" x14ac:dyDescent="0.3">
      <c r="A181" s="737" t="s">
        <v>2650</v>
      </c>
      <c r="B181" s="739" t="s">
        <v>2526</v>
      </c>
      <c r="C181" s="739" t="s">
        <v>3324</v>
      </c>
      <c r="D181" s="739" t="s">
        <v>2527</v>
      </c>
      <c r="E181" s="739" t="s">
        <v>1600</v>
      </c>
      <c r="F181" s="755"/>
      <c r="G181" s="755"/>
      <c r="H181" s="744">
        <v>0</v>
      </c>
      <c r="I181" s="755">
        <v>1</v>
      </c>
      <c r="J181" s="755">
        <v>196.21</v>
      </c>
      <c r="K181" s="744">
        <v>1</v>
      </c>
      <c r="L181" s="755">
        <v>1</v>
      </c>
      <c r="M181" s="756">
        <v>196.21</v>
      </c>
    </row>
    <row r="182" spans="1:13" ht="14.4" customHeight="1" x14ac:dyDescent="0.3">
      <c r="A182" s="737" t="s">
        <v>2650</v>
      </c>
      <c r="B182" s="739" t="s">
        <v>2526</v>
      </c>
      <c r="C182" s="739" t="s">
        <v>1852</v>
      </c>
      <c r="D182" s="739" t="s">
        <v>1857</v>
      </c>
      <c r="E182" s="739" t="s">
        <v>1886</v>
      </c>
      <c r="F182" s="755"/>
      <c r="G182" s="755"/>
      <c r="H182" s="744">
        <v>0</v>
      </c>
      <c r="I182" s="755">
        <v>3</v>
      </c>
      <c r="J182" s="755">
        <v>353.19</v>
      </c>
      <c r="K182" s="744">
        <v>1</v>
      </c>
      <c r="L182" s="755">
        <v>3</v>
      </c>
      <c r="M182" s="756">
        <v>353.19</v>
      </c>
    </row>
    <row r="183" spans="1:13" ht="14.4" customHeight="1" x14ac:dyDescent="0.3">
      <c r="A183" s="737" t="s">
        <v>2650</v>
      </c>
      <c r="B183" s="739" t="s">
        <v>2530</v>
      </c>
      <c r="C183" s="739" t="s">
        <v>1884</v>
      </c>
      <c r="D183" s="739" t="s">
        <v>1885</v>
      </c>
      <c r="E183" s="739" t="s">
        <v>1886</v>
      </c>
      <c r="F183" s="755"/>
      <c r="G183" s="755"/>
      <c r="H183" s="744">
        <v>0</v>
      </c>
      <c r="I183" s="755">
        <v>3</v>
      </c>
      <c r="J183" s="755">
        <v>543.39</v>
      </c>
      <c r="K183" s="744">
        <v>1</v>
      </c>
      <c r="L183" s="755">
        <v>3</v>
      </c>
      <c r="M183" s="756">
        <v>543.39</v>
      </c>
    </row>
    <row r="184" spans="1:13" ht="14.4" customHeight="1" x14ac:dyDescent="0.3">
      <c r="A184" s="737" t="s">
        <v>2650</v>
      </c>
      <c r="B184" s="739" t="s">
        <v>2531</v>
      </c>
      <c r="C184" s="739" t="s">
        <v>1798</v>
      </c>
      <c r="D184" s="739" t="s">
        <v>1799</v>
      </c>
      <c r="E184" s="739" t="s">
        <v>1800</v>
      </c>
      <c r="F184" s="755"/>
      <c r="G184" s="755"/>
      <c r="H184" s="744">
        <v>0</v>
      </c>
      <c r="I184" s="755">
        <v>3</v>
      </c>
      <c r="J184" s="755">
        <v>556.02</v>
      </c>
      <c r="K184" s="744">
        <v>1</v>
      </c>
      <c r="L184" s="755">
        <v>3</v>
      </c>
      <c r="M184" s="756">
        <v>556.02</v>
      </c>
    </row>
    <row r="185" spans="1:13" ht="14.4" customHeight="1" x14ac:dyDescent="0.3">
      <c r="A185" s="737" t="s">
        <v>2650</v>
      </c>
      <c r="B185" s="739" t="s">
        <v>2535</v>
      </c>
      <c r="C185" s="739" t="s">
        <v>2980</v>
      </c>
      <c r="D185" s="739" t="s">
        <v>2981</v>
      </c>
      <c r="E185" s="739" t="s">
        <v>2982</v>
      </c>
      <c r="F185" s="755"/>
      <c r="G185" s="755"/>
      <c r="H185" s="744">
        <v>0</v>
      </c>
      <c r="I185" s="755">
        <v>1</v>
      </c>
      <c r="J185" s="755">
        <v>79.03</v>
      </c>
      <c r="K185" s="744">
        <v>1</v>
      </c>
      <c r="L185" s="755">
        <v>1</v>
      </c>
      <c r="M185" s="756">
        <v>79.03</v>
      </c>
    </row>
    <row r="186" spans="1:13" ht="14.4" customHeight="1" x14ac:dyDescent="0.3">
      <c r="A186" s="737" t="s">
        <v>2650</v>
      </c>
      <c r="B186" s="739" t="s">
        <v>2535</v>
      </c>
      <c r="C186" s="739" t="s">
        <v>1926</v>
      </c>
      <c r="D186" s="739" t="s">
        <v>2538</v>
      </c>
      <c r="E186" s="739" t="s">
        <v>2539</v>
      </c>
      <c r="F186" s="755"/>
      <c r="G186" s="755"/>
      <c r="H186" s="744">
        <v>0</v>
      </c>
      <c r="I186" s="755">
        <v>1</v>
      </c>
      <c r="J186" s="755">
        <v>46.07</v>
      </c>
      <c r="K186" s="744">
        <v>1</v>
      </c>
      <c r="L186" s="755">
        <v>1</v>
      </c>
      <c r="M186" s="756">
        <v>46.07</v>
      </c>
    </row>
    <row r="187" spans="1:13" ht="14.4" customHeight="1" x14ac:dyDescent="0.3">
      <c r="A187" s="737" t="s">
        <v>2650</v>
      </c>
      <c r="B187" s="739" t="s">
        <v>2535</v>
      </c>
      <c r="C187" s="739" t="s">
        <v>2050</v>
      </c>
      <c r="D187" s="739" t="s">
        <v>2051</v>
      </c>
      <c r="E187" s="739" t="s">
        <v>2052</v>
      </c>
      <c r="F187" s="755"/>
      <c r="G187" s="755"/>
      <c r="H187" s="744">
        <v>0</v>
      </c>
      <c r="I187" s="755">
        <v>1</v>
      </c>
      <c r="J187" s="755">
        <v>46.07</v>
      </c>
      <c r="K187" s="744">
        <v>1</v>
      </c>
      <c r="L187" s="755">
        <v>1</v>
      </c>
      <c r="M187" s="756">
        <v>46.07</v>
      </c>
    </row>
    <row r="188" spans="1:13" ht="14.4" customHeight="1" x14ac:dyDescent="0.3">
      <c r="A188" s="737" t="s">
        <v>2650</v>
      </c>
      <c r="B188" s="739" t="s">
        <v>2583</v>
      </c>
      <c r="C188" s="739" t="s">
        <v>1736</v>
      </c>
      <c r="D188" s="739" t="s">
        <v>561</v>
      </c>
      <c r="E188" s="739" t="s">
        <v>562</v>
      </c>
      <c r="F188" s="755"/>
      <c r="G188" s="755"/>
      <c r="H188" s="744">
        <v>0</v>
      </c>
      <c r="I188" s="755">
        <v>4</v>
      </c>
      <c r="J188" s="755">
        <v>146.16</v>
      </c>
      <c r="K188" s="744">
        <v>1</v>
      </c>
      <c r="L188" s="755">
        <v>4</v>
      </c>
      <c r="M188" s="756">
        <v>146.16</v>
      </c>
    </row>
    <row r="189" spans="1:13" ht="14.4" customHeight="1" x14ac:dyDescent="0.3">
      <c r="A189" s="737" t="s">
        <v>2650</v>
      </c>
      <c r="B189" s="739" t="s">
        <v>3450</v>
      </c>
      <c r="C189" s="739" t="s">
        <v>3364</v>
      </c>
      <c r="D189" s="739" t="s">
        <v>3365</v>
      </c>
      <c r="E189" s="739" t="s">
        <v>3366</v>
      </c>
      <c r="F189" s="755"/>
      <c r="G189" s="755"/>
      <c r="H189" s="744"/>
      <c r="I189" s="755">
        <v>3</v>
      </c>
      <c r="J189" s="755">
        <v>0</v>
      </c>
      <c r="K189" s="744"/>
      <c r="L189" s="755">
        <v>3</v>
      </c>
      <c r="M189" s="756">
        <v>0</v>
      </c>
    </row>
    <row r="190" spans="1:13" ht="14.4" customHeight="1" x14ac:dyDescent="0.3">
      <c r="A190" s="737" t="s">
        <v>2650</v>
      </c>
      <c r="B190" s="739" t="s">
        <v>2608</v>
      </c>
      <c r="C190" s="739" t="s">
        <v>2006</v>
      </c>
      <c r="D190" s="739" t="s">
        <v>2007</v>
      </c>
      <c r="E190" s="739" t="s">
        <v>1886</v>
      </c>
      <c r="F190" s="755"/>
      <c r="G190" s="755"/>
      <c r="H190" s="744">
        <v>0</v>
      </c>
      <c r="I190" s="755">
        <v>3</v>
      </c>
      <c r="J190" s="755">
        <v>396</v>
      </c>
      <c r="K190" s="744">
        <v>1</v>
      </c>
      <c r="L190" s="755">
        <v>3</v>
      </c>
      <c r="M190" s="756">
        <v>396</v>
      </c>
    </row>
    <row r="191" spans="1:13" ht="14.4" customHeight="1" x14ac:dyDescent="0.3">
      <c r="A191" s="737" t="s">
        <v>2650</v>
      </c>
      <c r="B191" s="739" t="s">
        <v>3451</v>
      </c>
      <c r="C191" s="739" t="s">
        <v>3378</v>
      </c>
      <c r="D191" s="739" t="s">
        <v>3379</v>
      </c>
      <c r="E191" s="739" t="s">
        <v>1886</v>
      </c>
      <c r="F191" s="755"/>
      <c r="G191" s="755"/>
      <c r="H191" s="744">
        <v>0</v>
      </c>
      <c r="I191" s="755">
        <v>3</v>
      </c>
      <c r="J191" s="755">
        <v>396</v>
      </c>
      <c r="K191" s="744">
        <v>1</v>
      </c>
      <c r="L191" s="755">
        <v>3</v>
      </c>
      <c r="M191" s="756">
        <v>396</v>
      </c>
    </row>
    <row r="192" spans="1:13" ht="14.4" customHeight="1" x14ac:dyDescent="0.3">
      <c r="A192" s="737" t="s">
        <v>2650</v>
      </c>
      <c r="B192" s="739" t="s">
        <v>2609</v>
      </c>
      <c r="C192" s="739" t="s">
        <v>2012</v>
      </c>
      <c r="D192" s="739" t="s">
        <v>2610</v>
      </c>
      <c r="E192" s="739" t="s">
        <v>2611</v>
      </c>
      <c r="F192" s="755"/>
      <c r="G192" s="755"/>
      <c r="H192" s="744">
        <v>0</v>
      </c>
      <c r="I192" s="755">
        <v>3</v>
      </c>
      <c r="J192" s="755">
        <v>369.6</v>
      </c>
      <c r="K192" s="744">
        <v>1</v>
      </c>
      <c r="L192" s="755">
        <v>3</v>
      </c>
      <c r="M192" s="756">
        <v>369.6</v>
      </c>
    </row>
    <row r="193" spans="1:13" ht="14.4" customHeight="1" x14ac:dyDescent="0.3">
      <c r="A193" s="737" t="s">
        <v>2650</v>
      </c>
      <c r="B193" s="739" t="s">
        <v>2617</v>
      </c>
      <c r="C193" s="739" t="s">
        <v>1193</v>
      </c>
      <c r="D193" s="739" t="s">
        <v>1949</v>
      </c>
      <c r="E193" s="739" t="s">
        <v>1950</v>
      </c>
      <c r="F193" s="755"/>
      <c r="G193" s="755"/>
      <c r="H193" s="744">
        <v>0</v>
      </c>
      <c r="I193" s="755">
        <v>4</v>
      </c>
      <c r="J193" s="755">
        <v>415.2</v>
      </c>
      <c r="K193" s="744">
        <v>1</v>
      </c>
      <c r="L193" s="755">
        <v>4</v>
      </c>
      <c r="M193" s="756">
        <v>415.2</v>
      </c>
    </row>
    <row r="194" spans="1:13" ht="14.4" customHeight="1" x14ac:dyDescent="0.3">
      <c r="A194" s="737" t="s">
        <v>2650</v>
      </c>
      <c r="B194" s="739" t="s">
        <v>2622</v>
      </c>
      <c r="C194" s="739" t="s">
        <v>1728</v>
      </c>
      <c r="D194" s="739" t="s">
        <v>1729</v>
      </c>
      <c r="E194" s="739" t="s">
        <v>2623</v>
      </c>
      <c r="F194" s="755"/>
      <c r="G194" s="755"/>
      <c r="H194" s="744">
        <v>0</v>
      </c>
      <c r="I194" s="755">
        <v>1</v>
      </c>
      <c r="J194" s="755">
        <v>138.31</v>
      </c>
      <c r="K194" s="744">
        <v>1</v>
      </c>
      <c r="L194" s="755">
        <v>1</v>
      </c>
      <c r="M194" s="756">
        <v>138.31</v>
      </c>
    </row>
    <row r="195" spans="1:13" ht="14.4" customHeight="1" x14ac:dyDescent="0.3">
      <c r="A195" s="737" t="s">
        <v>2650</v>
      </c>
      <c r="B195" s="739" t="s">
        <v>2624</v>
      </c>
      <c r="C195" s="739" t="s">
        <v>3354</v>
      </c>
      <c r="D195" s="739" t="s">
        <v>1879</v>
      </c>
      <c r="E195" s="739" t="s">
        <v>1873</v>
      </c>
      <c r="F195" s="755"/>
      <c r="G195" s="755"/>
      <c r="H195" s="744">
        <v>0</v>
      </c>
      <c r="I195" s="755">
        <v>1</v>
      </c>
      <c r="J195" s="755">
        <v>207.45</v>
      </c>
      <c r="K195" s="744">
        <v>1</v>
      </c>
      <c r="L195" s="755">
        <v>1</v>
      </c>
      <c r="M195" s="756">
        <v>207.45</v>
      </c>
    </row>
    <row r="196" spans="1:13" ht="14.4" customHeight="1" x14ac:dyDescent="0.3">
      <c r="A196" s="737" t="s">
        <v>2650</v>
      </c>
      <c r="B196" s="739" t="s">
        <v>2469</v>
      </c>
      <c r="C196" s="739" t="s">
        <v>1820</v>
      </c>
      <c r="D196" s="739" t="s">
        <v>1821</v>
      </c>
      <c r="E196" s="739" t="s">
        <v>1822</v>
      </c>
      <c r="F196" s="755"/>
      <c r="G196" s="755"/>
      <c r="H196" s="744">
        <v>0</v>
      </c>
      <c r="I196" s="755">
        <v>3</v>
      </c>
      <c r="J196" s="755">
        <v>160.71</v>
      </c>
      <c r="K196" s="744">
        <v>1</v>
      </c>
      <c r="L196" s="755">
        <v>3</v>
      </c>
      <c r="M196" s="756">
        <v>160.71</v>
      </c>
    </row>
    <row r="197" spans="1:13" ht="14.4" customHeight="1" x14ac:dyDescent="0.3">
      <c r="A197" s="737" t="s">
        <v>2654</v>
      </c>
      <c r="B197" s="739" t="s">
        <v>2465</v>
      </c>
      <c r="C197" s="739" t="s">
        <v>3005</v>
      </c>
      <c r="D197" s="739" t="s">
        <v>558</v>
      </c>
      <c r="E197" s="739" t="s">
        <v>3006</v>
      </c>
      <c r="F197" s="755"/>
      <c r="G197" s="755"/>
      <c r="H197" s="744">
        <v>0</v>
      </c>
      <c r="I197" s="755">
        <v>2</v>
      </c>
      <c r="J197" s="755">
        <v>200.36</v>
      </c>
      <c r="K197" s="744">
        <v>1</v>
      </c>
      <c r="L197" s="755">
        <v>2</v>
      </c>
      <c r="M197" s="756">
        <v>200.36</v>
      </c>
    </row>
    <row r="198" spans="1:13" ht="14.4" customHeight="1" x14ac:dyDescent="0.3">
      <c r="A198" s="737" t="s">
        <v>2654</v>
      </c>
      <c r="B198" s="739" t="s">
        <v>2489</v>
      </c>
      <c r="C198" s="739" t="s">
        <v>3121</v>
      </c>
      <c r="D198" s="739" t="s">
        <v>1813</v>
      </c>
      <c r="E198" s="739" t="s">
        <v>3122</v>
      </c>
      <c r="F198" s="755"/>
      <c r="G198" s="755"/>
      <c r="H198" s="744">
        <v>0</v>
      </c>
      <c r="I198" s="755">
        <v>1</v>
      </c>
      <c r="J198" s="755">
        <v>277.12</v>
      </c>
      <c r="K198" s="744">
        <v>1</v>
      </c>
      <c r="L198" s="755">
        <v>1</v>
      </c>
      <c r="M198" s="756">
        <v>277.12</v>
      </c>
    </row>
    <row r="199" spans="1:13" ht="14.4" customHeight="1" x14ac:dyDescent="0.3">
      <c r="A199" s="737" t="s">
        <v>2654</v>
      </c>
      <c r="B199" s="739" t="s">
        <v>2495</v>
      </c>
      <c r="C199" s="739" t="s">
        <v>2045</v>
      </c>
      <c r="D199" s="739" t="s">
        <v>2046</v>
      </c>
      <c r="E199" s="739" t="s">
        <v>2047</v>
      </c>
      <c r="F199" s="755"/>
      <c r="G199" s="755"/>
      <c r="H199" s="744">
        <v>0</v>
      </c>
      <c r="I199" s="755">
        <v>4</v>
      </c>
      <c r="J199" s="755">
        <v>373.72</v>
      </c>
      <c r="K199" s="744">
        <v>1</v>
      </c>
      <c r="L199" s="755">
        <v>4</v>
      </c>
      <c r="M199" s="756">
        <v>373.72</v>
      </c>
    </row>
    <row r="200" spans="1:13" ht="14.4" customHeight="1" x14ac:dyDescent="0.3">
      <c r="A200" s="737" t="s">
        <v>2654</v>
      </c>
      <c r="B200" s="739" t="s">
        <v>2495</v>
      </c>
      <c r="C200" s="739" t="s">
        <v>3115</v>
      </c>
      <c r="D200" s="739" t="s">
        <v>3095</v>
      </c>
      <c r="E200" s="739" t="s">
        <v>3116</v>
      </c>
      <c r="F200" s="755">
        <v>1</v>
      </c>
      <c r="G200" s="755">
        <v>0</v>
      </c>
      <c r="H200" s="744"/>
      <c r="I200" s="755"/>
      <c r="J200" s="755"/>
      <c r="K200" s="744"/>
      <c r="L200" s="755">
        <v>1</v>
      </c>
      <c r="M200" s="756">
        <v>0</v>
      </c>
    </row>
    <row r="201" spans="1:13" ht="14.4" customHeight="1" x14ac:dyDescent="0.3">
      <c r="A201" s="737" t="s">
        <v>2654</v>
      </c>
      <c r="B201" s="739" t="s">
        <v>2514</v>
      </c>
      <c r="C201" s="739" t="s">
        <v>3113</v>
      </c>
      <c r="D201" s="739" t="s">
        <v>1722</v>
      </c>
      <c r="E201" s="739" t="s">
        <v>3114</v>
      </c>
      <c r="F201" s="755"/>
      <c r="G201" s="755"/>
      <c r="H201" s="744"/>
      <c r="I201" s="755">
        <v>1</v>
      </c>
      <c r="J201" s="755">
        <v>0</v>
      </c>
      <c r="K201" s="744"/>
      <c r="L201" s="755">
        <v>1</v>
      </c>
      <c r="M201" s="756">
        <v>0</v>
      </c>
    </row>
    <row r="202" spans="1:13" ht="14.4" customHeight="1" x14ac:dyDescent="0.3">
      <c r="A202" s="737" t="s">
        <v>2651</v>
      </c>
      <c r="B202" s="739" t="s">
        <v>2465</v>
      </c>
      <c r="C202" s="739" t="s">
        <v>2776</v>
      </c>
      <c r="D202" s="739" t="s">
        <v>555</v>
      </c>
      <c r="E202" s="739" t="s">
        <v>556</v>
      </c>
      <c r="F202" s="755"/>
      <c r="G202" s="755"/>
      <c r="H202" s="744">
        <v>0</v>
      </c>
      <c r="I202" s="755">
        <v>5</v>
      </c>
      <c r="J202" s="755">
        <v>144.04999999999998</v>
      </c>
      <c r="K202" s="744">
        <v>1</v>
      </c>
      <c r="L202" s="755">
        <v>5</v>
      </c>
      <c r="M202" s="756">
        <v>144.04999999999998</v>
      </c>
    </row>
    <row r="203" spans="1:13" ht="14.4" customHeight="1" x14ac:dyDescent="0.3">
      <c r="A203" s="737" t="s">
        <v>2651</v>
      </c>
      <c r="B203" s="739" t="s">
        <v>2467</v>
      </c>
      <c r="C203" s="739" t="s">
        <v>3098</v>
      </c>
      <c r="D203" s="739" t="s">
        <v>3099</v>
      </c>
      <c r="E203" s="739" t="s">
        <v>3100</v>
      </c>
      <c r="F203" s="755"/>
      <c r="G203" s="755"/>
      <c r="H203" s="744">
        <v>0</v>
      </c>
      <c r="I203" s="755">
        <v>1</v>
      </c>
      <c r="J203" s="755">
        <v>57.64</v>
      </c>
      <c r="K203" s="744">
        <v>1</v>
      </c>
      <c r="L203" s="755">
        <v>1</v>
      </c>
      <c r="M203" s="756">
        <v>57.64</v>
      </c>
    </row>
    <row r="204" spans="1:13" ht="14.4" customHeight="1" x14ac:dyDescent="0.3">
      <c r="A204" s="737" t="s">
        <v>2651</v>
      </c>
      <c r="B204" s="739" t="s">
        <v>2485</v>
      </c>
      <c r="C204" s="739" t="s">
        <v>3108</v>
      </c>
      <c r="D204" s="739" t="s">
        <v>3109</v>
      </c>
      <c r="E204" s="739" t="s">
        <v>1043</v>
      </c>
      <c r="F204" s="755"/>
      <c r="G204" s="755"/>
      <c r="H204" s="744">
        <v>0</v>
      </c>
      <c r="I204" s="755">
        <v>2</v>
      </c>
      <c r="J204" s="755">
        <v>369.48</v>
      </c>
      <c r="K204" s="744">
        <v>1</v>
      </c>
      <c r="L204" s="755">
        <v>2</v>
      </c>
      <c r="M204" s="756">
        <v>369.48</v>
      </c>
    </row>
    <row r="205" spans="1:13" ht="14.4" customHeight="1" x14ac:dyDescent="0.3">
      <c r="A205" s="737" t="s">
        <v>2651</v>
      </c>
      <c r="B205" s="739" t="s">
        <v>2489</v>
      </c>
      <c r="C205" s="739" t="s">
        <v>3075</v>
      </c>
      <c r="D205" s="739" t="s">
        <v>1813</v>
      </c>
      <c r="E205" s="739" t="s">
        <v>2490</v>
      </c>
      <c r="F205" s="755"/>
      <c r="G205" s="755"/>
      <c r="H205" s="744">
        <v>0</v>
      </c>
      <c r="I205" s="755">
        <v>1</v>
      </c>
      <c r="J205" s="755">
        <v>1385.62</v>
      </c>
      <c r="K205" s="744">
        <v>1</v>
      </c>
      <c r="L205" s="755">
        <v>1</v>
      </c>
      <c r="M205" s="756">
        <v>1385.62</v>
      </c>
    </row>
    <row r="206" spans="1:13" ht="14.4" customHeight="1" x14ac:dyDescent="0.3">
      <c r="A206" s="737" t="s">
        <v>2651</v>
      </c>
      <c r="B206" s="739" t="s">
        <v>2489</v>
      </c>
      <c r="C206" s="739" t="s">
        <v>1812</v>
      </c>
      <c r="D206" s="739" t="s">
        <v>1813</v>
      </c>
      <c r="E206" s="739" t="s">
        <v>3104</v>
      </c>
      <c r="F206" s="755"/>
      <c r="G206" s="755"/>
      <c r="H206" s="744">
        <v>0</v>
      </c>
      <c r="I206" s="755">
        <v>1</v>
      </c>
      <c r="J206" s="755">
        <v>1847.49</v>
      </c>
      <c r="K206" s="744">
        <v>1</v>
      </c>
      <c r="L206" s="755">
        <v>1</v>
      </c>
      <c r="M206" s="756">
        <v>1847.49</v>
      </c>
    </row>
    <row r="207" spans="1:13" ht="14.4" customHeight="1" x14ac:dyDescent="0.3">
      <c r="A207" s="737" t="s">
        <v>2651</v>
      </c>
      <c r="B207" s="739" t="s">
        <v>2489</v>
      </c>
      <c r="C207" s="739" t="s">
        <v>2087</v>
      </c>
      <c r="D207" s="739" t="s">
        <v>1749</v>
      </c>
      <c r="E207" s="739" t="s">
        <v>2492</v>
      </c>
      <c r="F207" s="755"/>
      <c r="G207" s="755"/>
      <c r="H207" s="744">
        <v>0</v>
      </c>
      <c r="I207" s="755">
        <v>1</v>
      </c>
      <c r="J207" s="755">
        <v>815.1</v>
      </c>
      <c r="K207" s="744">
        <v>1</v>
      </c>
      <c r="L207" s="755">
        <v>1</v>
      </c>
      <c r="M207" s="756">
        <v>815.1</v>
      </c>
    </row>
    <row r="208" spans="1:13" ht="14.4" customHeight="1" x14ac:dyDescent="0.3">
      <c r="A208" s="737" t="s">
        <v>2651</v>
      </c>
      <c r="B208" s="739" t="s">
        <v>2489</v>
      </c>
      <c r="C208" s="739" t="s">
        <v>2078</v>
      </c>
      <c r="D208" s="739" t="s">
        <v>1749</v>
      </c>
      <c r="E208" s="739" t="s">
        <v>2493</v>
      </c>
      <c r="F208" s="755"/>
      <c r="G208" s="755"/>
      <c r="H208" s="744">
        <v>0</v>
      </c>
      <c r="I208" s="755">
        <v>1</v>
      </c>
      <c r="J208" s="755">
        <v>543.39</v>
      </c>
      <c r="K208" s="744">
        <v>1</v>
      </c>
      <c r="L208" s="755">
        <v>1</v>
      </c>
      <c r="M208" s="756">
        <v>543.39</v>
      </c>
    </row>
    <row r="209" spans="1:13" ht="14.4" customHeight="1" x14ac:dyDescent="0.3">
      <c r="A209" s="737" t="s">
        <v>2651</v>
      </c>
      <c r="B209" s="739" t="s">
        <v>2495</v>
      </c>
      <c r="C209" s="739" t="s">
        <v>3094</v>
      </c>
      <c r="D209" s="739" t="s">
        <v>3095</v>
      </c>
      <c r="E209" s="739" t="s">
        <v>3096</v>
      </c>
      <c r="F209" s="755">
        <v>2</v>
      </c>
      <c r="G209" s="755">
        <v>600.66</v>
      </c>
      <c r="H209" s="744">
        <v>1</v>
      </c>
      <c r="I209" s="755"/>
      <c r="J209" s="755"/>
      <c r="K209" s="744">
        <v>0</v>
      </c>
      <c r="L209" s="755">
        <v>2</v>
      </c>
      <c r="M209" s="756">
        <v>600.66</v>
      </c>
    </row>
    <row r="210" spans="1:13" ht="14.4" customHeight="1" x14ac:dyDescent="0.3">
      <c r="A210" s="737" t="s">
        <v>2651</v>
      </c>
      <c r="B210" s="739" t="s">
        <v>2495</v>
      </c>
      <c r="C210" s="739" t="s">
        <v>2045</v>
      </c>
      <c r="D210" s="739" t="s">
        <v>2046</v>
      </c>
      <c r="E210" s="739" t="s">
        <v>2047</v>
      </c>
      <c r="F210" s="755"/>
      <c r="G210" s="755"/>
      <c r="H210" s="744">
        <v>0</v>
      </c>
      <c r="I210" s="755">
        <v>2</v>
      </c>
      <c r="J210" s="755">
        <v>186.86</v>
      </c>
      <c r="K210" s="744">
        <v>1</v>
      </c>
      <c r="L210" s="755">
        <v>2</v>
      </c>
      <c r="M210" s="756">
        <v>186.86</v>
      </c>
    </row>
    <row r="211" spans="1:13" ht="14.4" customHeight="1" x14ac:dyDescent="0.3">
      <c r="A211" s="737" t="s">
        <v>2651</v>
      </c>
      <c r="B211" s="739" t="s">
        <v>2497</v>
      </c>
      <c r="C211" s="739" t="s">
        <v>2837</v>
      </c>
      <c r="D211" s="739" t="s">
        <v>1742</v>
      </c>
      <c r="E211" s="739" t="s">
        <v>2838</v>
      </c>
      <c r="F211" s="755"/>
      <c r="G211" s="755"/>
      <c r="H211" s="744">
        <v>0</v>
      </c>
      <c r="I211" s="755">
        <v>1</v>
      </c>
      <c r="J211" s="755">
        <v>72</v>
      </c>
      <c r="K211" s="744">
        <v>1</v>
      </c>
      <c r="L211" s="755">
        <v>1</v>
      </c>
      <c r="M211" s="756">
        <v>72</v>
      </c>
    </row>
    <row r="212" spans="1:13" ht="14.4" customHeight="1" x14ac:dyDescent="0.3">
      <c r="A212" s="737" t="s">
        <v>2651</v>
      </c>
      <c r="B212" s="739" t="s">
        <v>2497</v>
      </c>
      <c r="C212" s="739" t="s">
        <v>1741</v>
      </c>
      <c r="D212" s="739" t="s">
        <v>1742</v>
      </c>
      <c r="E212" s="739" t="s">
        <v>2499</v>
      </c>
      <c r="F212" s="755"/>
      <c r="G212" s="755"/>
      <c r="H212" s="744">
        <v>0</v>
      </c>
      <c r="I212" s="755">
        <v>1</v>
      </c>
      <c r="J212" s="755">
        <v>144.01</v>
      </c>
      <c r="K212" s="744">
        <v>1</v>
      </c>
      <c r="L212" s="755">
        <v>1</v>
      </c>
      <c r="M212" s="756">
        <v>144.01</v>
      </c>
    </row>
    <row r="213" spans="1:13" ht="14.4" customHeight="1" x14ac:dyDescent="0.3">
      <c r="A213" s="737" t="s">
        <v>2651</v>
      </c>
      <c r="B213" s="739" t="s">
        <v>2505</v>
      </c>
      <c r="C213" s="739" t="s">
        <v>2673</v>
      </c>
      <c r="D213" s="739" t="s">
        <v>1779</v>
      </c>
      <c r="E213" s="739" t="s">
        <v>1522</v>
      </c>
      <c r="F213" s="755"/>
      <c r="G213" s="755"/>
      <c r="H213" s="744">
        <v>0</v>
      </c>
      <c r="I213" s="755">
        <v>1</v>
      </c>
      <c r="J213" s="755">
        <v>65.540000000000006</v>
      </c>
      <c r="K213" s="744">
        <v>1</v>
      </c>
      <c r="L213" s="755">
        <v>1</v>
      </c>
      <c r="M213" s="756">
        <v>65.540000000000006</v>
      </c>
    </row>
    <row r="214" spans="1:13" ht="14.4" customHeight="1" x14ac:dyDescent="0.3">
      <c r="A214" s="737" t="s">
        <v>2651</v>
      </c>
      <c r="B214" s="739" t="s">
        <v>2507</v>
      </c>
      <c r="C214" s="739" t="s">
        <v>3091</v>
      </c>
      <c r="D214" s="739" t="s">
        <v>3092</v>
      </c>
      <c r="E214" s="739" t="s">
        <v>3093</v>
      </c>
      <c r="F214" s="755"/>
      <c r="G214" s="755"/>
      <c r="H214" s="744">
        <v>0</v>
      </c>
      <c r="I214" s="755">
        <v>1</v>
      </c>
      <c r="J214" s="755">
        <v>35.11</v>
      </c>
      <c r="K214" s="744">
        <v>1</v>
      </c>
      <c r="L214" s="755">
        <v>1</v>
      </c>
      <c r="M214" s="756">
        <v>35.11</v>
      </c>
    </row>
    <row r="215" spans="1:13" ht="14.4" customHeight="1" x14ac:dyDescent="0.3">
      <c r="A215" s="737" t="s">
        <v>2651</v>
      </c>
      <c r="B215" s="739" t="s">
        <v>2511</v>
      </c>
      <c r="C215" s="739" t="s">
        <v>1967</v>
      </c>
      <c r="D215" s="739" t="s">
        <v>1968</v>
      </c>
      <c r="E215" s="739" t="s">
        <v>1516</v>
      </c>
      <c r="F215" s="755"/>
      <c r="G215" s="755"/>
      <c r="H215" s="744">
        <v>0</v>
      </c>
      <c r="I215" s="755">
        <v>1</v>
      </c>
      <c r="J215" s="755">
        <v>31.09</v>
      </c>
      <c r="K215" s="744">
        <v>1</v>
      </c>
      <c r="L215" s="755">
        <v>1</v>
      </c>
      <c r="M215" s="756">
        <v>31.09</v>
      </c>
    </row>
    <row r="216" spans="1:13" ht="14.4" customHeight="1" x14ac:dyDescent="0.3">
      <c r="A216" s="737" t="s">
        <v>2651</v>
      </c>
      <c r="B216" s="739" t="s">
        <v>2512</v>
      </c>
      <c r="C216" s="739" t="s">
        <v>2819</v>
      </c>
      <c r="D216" s="739" t="s">
        <v>2820</v>
      </c>
      <c r="E216" s="739" t="s">
        <v>2821</v>
      </c>
      <c r="F216" s="755"/>
      <c r="G216" s="755"/>
      <c r="H216" s="744">
        <v>0</v>
      </c>
      <c r="I216" s="755">
        <v>1</v>
      </c>
      <c r="J216" s="755">
        <v>251.52</v>
      </c>
      <c r="K216" s="744">
        <v>1</v>
      </c>
      <c r="L216" s="755">
        <v>1</v>
      </c>
      <c r="M216" s="756">
        <v>251.52</v>
      </c>
    </row>
    <row r="217" spans="1:13" ht="14.4" customHeight="1" x14ac:dyDescent="0.3">
      <c r="A217" s="737" t="s">
        <v>2651</v>
      </c>
      <c r="B217" s="739" t="s">
        <v>2513</v>
      </c>
      <c r="C217" s="739" t="s">
        <v>1866</v>
      </c>
      <c r="D217" s="739" t="s">
        <v>1867</v>
      </c>
      <c r="E217" s="739" t="s">
        <v>1304</v>
      </c>
      <c r="F217" s="755"/>
      <c r="G217" s="755"/>
      <c r="H217" s="744">
        <v>0</v>
      </c>
      <c r="I217" s="755">
        <v>2</v>
      </c>
      <c r="J217" s="755">
        <v>96.54</v>
      </c>
      <c r="K217" s="744">
        <v>1</v>
      </c>
      <c r="L217" s="755">
        <v>2</v>
      </c>
      <c r="M217" s="756">
        <v>96.54</v>
      </c>
    </row>
    <row r="218" spans="1:13" ht="14.4" customHeight="1" x14ac:dyDescent="0.3">
      <c r="A218" s="737" t="s">
        <v>2651</v>
      </c>
      <c r="B218" s="739" t="s">
        <v>2514</v>
      </c>
      <c r="C218" s="739" t="s">
        <v>1721</v>
      </c>
      <c r="D218" s="739" t="s">
        <v>1722</v>
      </c>
      <c r="E218" s="739" t="s">
        <v>1723</v>
      </c>
      <c r="F218" s="755"/>
      <c r="G218" s="755"/>
      <c r="H218" s="744">
        <v>0</v>
      </c>
      <c r="I218" s="755">
        <v>9</v>
      </c>
      <c r="J218" s="755">
        <v>93.69</v>
      </c>
      <c r="K218" s="744">
        <v>1</v>
      </c>
      <c r="L218" s="755">
        <v>9</v>
      </c>
      <c r="M218" s="756">
        <v>93.69</v>
      </c>
    </row>
    <row r="219" spans="1:13" ht="14.4" customHeight="1" x14ac:dyDescent="0.3">
      <c r="A219" s="737" t="s">
        <v>2651</v>
      </c>
      <c r="B219" s="739" t="s">
        <v>2514</v>
      </c>
      <c r="C219" s="739" t="s">
        <v>1724</v>
      </c>
      <c r="D219" s="739" t="s">
        <v>1725</v>
      </c>
      <c r="E219" s="739" t="s">
        <v>1726</v>
      </c>
      <c r="F219" s="755"/>
      <c r="G219" s="755"/>
      <c r="H219" s="744">
        <v>0</v>
      </c>
      <c r="I219" s="755">
        <v>1</v>
      </c>
      <c r="J219" s="755">
        <v>16.09</v>
      </c>
      <c r="K219" s="744">
        <v>1</v>
      </c>
      <c r="L219" s="755">
        <v>1</v>
      </c>
      <c r="M219" s="756">
        <v>16.09</v>
      </c>
    </row>
    <row r="220" spans="1:13" ht="14.4" customHeight="1" x14ac:dyDescent="0.3">
      <c r="A220" s="737" t="s">
        <v>2651</v>
      </c>
      <c r="B220" s="739" t="s">
        <v>2520</v>
      </c>
      <c r="C220" s="739" t="s">
        <v>3399</v>
      </c>
      <c r="D220" s="739" t="s">
        <v>1959</v>
      </c>
      <c r="E220" s="739" t="s">
        <v>2023</v>
      </c>
      <c r="F220" s="755"/>
      <c r="G220" s="755"/>
      <c r="H220" s="744">
        <v>0</v>
      </c>
      <c r="I220" s="755">
        <v>1</v>
      </c>
      <c r="J220" s="755">
        <v>352.37</v>
      </c>
      <c r="K220" s="744">
        <v>1</v>
      </c>
      <c r="L220" s="755">
        <v>1</v>
      </c>
      <c r="M220" s="756">
        <v>352.37</v>
      </c>
    </row>
    <row r="221" spans="1:13" ht="14.4" customHeight="1" x14ac:dyDescent="0.3">
      <c r="A221" s="737" t="s">
        <v>2651</v>
      </c>
      <c r="B221" s="739" t="s">
        <v>2520</v>
      </c>
      <c r="C221" s="739" t="s">
        <v>3106</v>
      </c>
      <c r="D221" s="739" t="s">
        <v>3107</v>
      </c>
      <c r="E221" s="739" t="s">
        <v>1223</v>
      </c>
      <c r="F221" s="755"/>
      <c r="G221" s="755"/>
      <c r="H221" s="744">
        <v>0</v>
      </c>
      <c r="I221" s="755">
        <v>1</v>
      </c>
      <c r="J221" s="755">
        <v>170.43</v>
      </c>
      <c r="K221" s="744">
        <v>1</v>
      </c>
      <c r="L221" s="755">
        <v>1</v>
      </c>
      <c r="M221" s="756">
        <v>170.43</v>
      </c>
    </row>
    <row r="222" spans="1:13" ht="14.4" customHeight="1" x14ac:dyDescent="0.3">
      <c r="A222" s="737" t="s">
        <v>2651</v>
      </c>
      <c r="B222" s="739" t="s">
        <v>2521</v>
      </c>
      <c r="C222" s="739" t="s">
        <v>3101</v>
      </c>
      <c r="D222" s="739" t="s">
        <v>2746</v>
      </c>
      <c r="E222" s="739" t="s">
        <v>3102</v>
      </c>
      <c r="F222" s="755"/>
      <c r="G222" s="755"/>
      <c r="H222" s="744">
        <v>0</v>
      </c>
      <c r="I222" s="755">
        <v>1</v>
      </c>
      <c r="J222" s="755">
        <v>54.98</v>
      </c>
      <c r="K222" s="744">
        <v>1</v>
      </c>
      <c r="L222" s="755">
        <v>1</v>
      </c>
      <c r="M222" s="756">
        <v>54.98</v>
      </c>
    </row>
    <row r="223" spans="1:13" ht="14.4" customHeight="1" x14ac:dyDescent="0.3">
      <c r="A223" s="737" t="s">
        <v>2651</v>
      </c>
      <c r="B223" s="739" t="s">
        <v>2526</v>
      </c>
      <c r="C223" s="739" t="s">
        <v>3385</v>
      </c>
      <c r="D223" s="739" t="s">
        <v>3386</v>
      </c>
      <c r="E223" s="739" t="s">
        <v>1971</v>
      </c>
      <c r="F223" s="755"/>
      <c r="G223" s="755"/>
      <c r="H223" s="744">
        <v>0</v>
      </c>
      <c r="I223" s="755">
        <v>2</v>
      </c>
      <c r="J223" s="755">
        <v>353.18</v>
      </c>
      <c r="K223" s="744">
        <v>1</v>
      </c>
      <c r="L223" s="755">
        <v>2</v>
      </c>
      <c r="M223" s="756">
        <v>353.18</v>
      </c>
    </row>
    <row r="224" spans="1:13" ht="14.4" customHeight="1" x14ac:dyDescent="0.3">
      <c r="A224" s="737" t="s">
        <v>2651</v>
      </c>
      <c r="B224" s="739" t="s">
        <v>2526</v>
      </c>
      <c r="C224" s="739" t="s">
        <v>1849</v>
      </c>
      <c r="D224" s="739" t="s">
        <v>2527</v>
      </c>
      <c r="E224" s="739" t="s">
        <v>869</v>
      </c>
      <c r="F224" s="755"/>
      <c r="G224" s="755"/>
      <c r="H224" s="744">
        <v>0</v>
      </c>
      <c r="I224" s="755">
        <v>1</v>
      </c>
      <c r="J224" s="755">
        <v>58.86</v>
      </c>
      <c r="K224" s="744">
        <v>1</v>
      </c>
      <c r="L224" s="755">
        <v>1</v>
      </c>
      <c r="M224" s="756">
        <v>58.86</v>
      </c>
    </row>
    <row r="225" spans="1:13" ht="14.4" customHeight="1" x14ac:dyDescent="0.3">
      <c r="A225" s="737" t="s">
        <v>2651</v>
      </c>
      <c r="B225" s="739" t="s">
        <v>2526</v>
      </c>
      <c r="C225" s="739" t="s">
        <v>1852</v>
      </c>
      <c r="D225" s="739" t="s">
        <v>1857</v>
      </c>
      <c r="E225" s="739" t="s">
        <v>1886</v>
      </c>
      <c r="F225" s="755"/>
      <c r="G225" s="755"/>
      <c r="H225" s="744">
        <v>0</v>
      </c>
      <c r="I225" s="755">
        <v>3</v>
      </c>
      <c r="J225" s="755">
        <v>353.19</v>
      </c>
      <c r="K225" s="744">
        <v>1</v>
      </c>
      <c r="L225" s="755">
        <v>3</v>
      </c>
      <c r="M225" s="756">
        <v>353.19</v>
      </c>
    </row>
    <row r="226" spans="1:13" ht="14.4" customHeight="1" x14ac:dyDescent="0.3">
      <c r="A226" s="737" t="s">
        <v>2651</v>
      </c>
      <c r="B226" s="739" t="s">
        <v>2526</v>
      </c>
      <c r="C226" s="739" t="s">
        <v>1937</v>
      </c>
      <c r="D226" s="739" t="s">
        <v>1942</v>
      </c>
      <c r="E226" s="739" t="s">
        <v>2528</v>
      </c>
      <c r="F226" s="755"/>
      <c r="G226" s="755"/>
      <c r="H226" s="744">
        <v>0</v>
      </c>
      <c r="I226" s="755">
        <v>1</v>
      </c>
      <c r="J226" s="755">
        <v>181.13</v>
      </c>
      <c r="K226" s="744">
        <v>1</v>
      </c>
      <c r="L226" s="755">
        <v>1</v>
      </c>
      <c r="M226" s="756">
        <v>181.13</v>
      </c>
    </row>
    <row r="227" spans="1:13" ht="14.4" customHeight="1" x14ac:dyDescent="0.3">
      <c r="A227" s="737" t="s">
        <v>2651</v>
      </c>
      <c r="B227" s="739" t="s">
        <v>2535</v>
      </c>
      <c r="C227" s="739" t="s">
        <v>1995</v>
      </c>
      <c r="D227" s="739" t="s">
        <v>1996</v>
      </c>
      <c r="E227" s="739" t="s">
        <v>1997</v>
      </c>
      <c r="F227" s="755"/>
      <c r="G227" s="755"/>
      <c r="H227" s="744">
        <v>0</v>
      </c>
      <c r="I227" s="755">
        <v>1</v>
      </c>
      <c r="J227" s="755">
        <v>69.55</v>
      </c>
      <c r="K227" s="744">
        <v>1</v>
      </c>
      <c r="L227" s="755">
        <v>1</v>
      </c>
      <c r="M227" s="756">
        <v>69.55</v>
      </c>
    </row>
    <row r="228" spans="1:13" ht="14.4" customHeight="1" x14ac:dyDescent="0.3">
      <c r="A228" s="737" t="s">
        <v>2651</v>
      </c>
      <c r="B228" s="739" t="s">
        <v>2535</v>
      </c>
      <c r="C228" s="739" t="s">
        <v>1926</v>
      </c>
      <c r="D228" s="739" t="s">
        <v>2538</v>
      </c>
      <c r="E228" s="739" t="s">
        <v>2539</v>
      </c>
      <c r="F228" s="755"/>
      <c r="G228" s="755"/>
      <c r="H228" s="744">
        <v>0</v>
      </c>
      <c r="I228" s="755">
        <v>1</v>
      </c>
      <c r="J228" s="755">
        <v>46.07</v>
      </c>
      <c r="K228" s="744">
        <v>1</v>
      </c>
      <c r="L228" s="755">
        <v>1</v>
      </c>
      <c r="M228" s="756">
        <v>46.07</v>
      </c>
    </row>
    <row r="229" spans="1:13" ht="14.4" customHeight="1" x14ac:dyDescent="0.3">
      <c r="A229" s="737" t="s">
        <v>2651</v>
      </c>
      <c r="B229" s="739" t="s">
        <v>2535</v>
      </c>
      <c r="C229" s="739" t="s">
        <v>2983</v>
      </c>
      <c r="D229" s="739" t="s">
        <v>2984</v>
      </c>
      <c r="E229" s="739" t="s">
        <v>2985</v>
      </c>
      <c r="F229" s="755">
        <v>2</v>
      </c>
      <c r="G229" s="755">
        <v>158.06</v>
      </c>
      <c r="H229" s="744">
        <v>1</v>
      </c>
      <c r="I229" s="755"/>
      <c r="J229" s="755"/>
      <c r="K229" s="744">
        <v>0</v>
      </c>
      <c r="L229" s="755">
        <v>2</v>
      </c>
      <c r="M229" s="756">
        <v>158.06</v>
      </c>
    </row>
    <row r="230" spans="1:13" ht="14.4" customHeight="1" x14ac:dyDescent="0.3">
      <c r="A230" s="737" t="s">
        <v>2651</v>
      </c>
      <c r="B230" s="739" t="s">
        <v>2599</v>
      </c>
      <c r="C230" s="739" t="s">
        <v>1838</v>
      </c>
      <c r="D230" s="739" t="s">
        <v>1839</v>
      </c>
      <c r="E230" s="739" t="s">
        <v>1840</v>
      </c>
      <c r="F230" s="755"/>
      <c r="G230" s="755"/>
      <c r="H230" s="744">
        <v>0</v>
      </c>
      <c r="I230" s="755">
        <v>2</v>
      </c>
      <c r="J230" s="755">
        <v>1696.98</v>
      </c>
      <c r="K230" s="744">
        <v>1</v>
      </c>
      <c r="L230" s="755">
        <v>2</v>
      </c>
      <c r="M230" s="756">
        <v>1696.98</v>
      </c>
    </row>
    <row r="231" spans="1:13" ht="14.4" customHeight="1" x14ac:dyDescent="0.3">
      <c r="A231" s="737" t="s">
        <v>2651</v>
      </c>
      <c r="B231" s="739" t="s">
        <v>2603</v>
      </c>
      <c r="C231" s="739" t="s">
        <v>3084</v>
      </c>
      <c r="D231" s="739" t="s">
        <v>3085</v>
      </c>
      <c r="E231" s="739" t="s">
        <v>2605</v>
      </c>
      <c r="F231" s="755">
        <v>1</v>
      </c>
      <c r="G231" s="755">
        <v>4.7</v>
      </c>
      <c r="H231" s="744">
        <v>1</v>
      </c>
      <c r="I231" s="755"/>
      <c r="J231" s="755"/>
      <c r="K231" s="744">
        <v>0</v>
      </c>
      <c r="L231" s="755">
        <v>1</v>
      </c>
      <c r="M231" s="756">
        <v>4.7</v>
      </c>
    </row>
    <row r="232" spans="1:13" ht="14.4" customHeight="1" x14ac:dyDescent="0.3">
      <c r="A232" s="737" t="s">
        <v>2651</v>
      </c>
      <c r="B232" s="739" t="s">
        <v>2608</v>
      </c>
      <c r="C232" s="739" t="s">
        <v>1908</v>
      </c>
      <c r="D232" s="739" t="s">
        <v>1909</v>
      </c>
      <c r="E232" s="739" t="s">
        <v>869</v>
      </c>
      <c r="F232" s="755"/>
      <c r="G232" s="755"/>
      <c r="H232" s="744">
        <v>0</v>
      </c>
      <c r="I232" s="755">
        <v>1</v>
      </c>
      <c r="J232" s="755">
        <v>65.989999999999995</v>
      </c>
      <c r="K232" s="744">
        <v>1</v>
      </c>
      <c r="L232" s="755">
        <v>1</v>
      </c>
      <c r="M232" s="756">
        <v>65.989999999999995</v>
      </c>
    </row>
    <row r="233" spans="1:13" ht="14.4" customHeight="1" x14ac:dyDescent="0.3">
      <c r="A233" s="737" t="s">
        <v>2651</v>
      </c>
      <c r="B233" s="739" t="s">
        <v>2608</v>
      </c>
      <c r="C233" s="739" t="s">
        <v>2006</v>
      </c>
      <c r="D233" s="739" t="s">
        <v>2007</v>
      </c>
      <c r="E233" s="739" t="s">
        <v>1886</v>
      </c>
      <c r="F233" s="755"/>
      <c r="G233" s="755"/>
      <c r="H233" s="744">
        <v>0</v>
      </c>
      <c r="I233" s="755">
        <v>3</v>
      </c>
      <c r="J233" s="755">
        <v>396</v>
      </c>
      <c r="K233" s="744">
        <v>1</v>
      </c>
      <c r="L233" s="755">
        <v>3</v>
      </c>
      <c r="M233" s="756">
        <v>396</v>
      </c>
    </row>
    <row r="234" spans="1:13" ht="14.4" customHeight="1" x14ac:dyDescent="0.3">
      <c r="A234" s="737" t="s">
        <v>2651</v>
      </c>
      <c r="B234" s="739" t="s">
        <v>2609</v>
      </c>
      <c r="C234" s="739" t="s">
        <v>2012</v>
      </c>
      <c r="D234" s="739" t="s">
        <v>2610</v>
      </c>
      <c r="E234" s="739" t="s">
        <v>2611</v>
      </c>
      <c r="F234" s="755"/>
      <c r="G234" s="755"/>
      <c r="H234" s="744">
        <v>0</v>
      </c>
      <c r="I234" s="755">
        <v>1</v>
      </c>
      <c r="J234" s="755">
        <v>123.2</v>
      </c>
      <c r="K234" s="744">
        <v>1</v>
      </c>
      <c r="L234" s="755">
        <v>1</v>
      </c>
      <c r="M234" s="756">
        <v>123.2</v>
      </c>
    </row>
    <row r="235" spans="1:13" ht="14.4" customHeight="1" x14ac:dyDescent="0.3">
      <c r="A235" s="737" t="s">
        <v>2651</v>
      </c>
      <c r="B235" s="739" t="s">
        <v>2617</v>
      </c>
      <c r="C235" s="739" t="s">
        <v>1193</v>
      </c>
      <c r="D235" s="739" t="s">
        <v>1949</v>
      </c>
      <c r="E235" s="739" t="s">
        <v>1950</v>
      </c>
      <c r="F235" s="755"/>
      <c r="G235" s="755"/>
      <c r="H235" s="744">
        <v>0</v>
      </c>
      <c r="I235" s="755">
        <v>1</v>
      </c>
      <c r="J235" s="755">
        <v>103.8</v>
      </c>
      <c r="K235" s="744">
        <v>1</v>
      </c>
      <c r="L235" s="755">
        <v>1</v>
      </c>
      <c r="M235" s="756">
        <v>103.8</v>
      </c>
    </row>
    <row r="236" spans="1:13" ht="14.4" customHeight="1" x14ac:dyDescent="0.3">
      <c r="A236" s="737" t="s">
        <v>2651</v>
      </c>
      <c r="B236" s="739" t="s">
        <v>2496</v>
      </c>
      <c r="C236" s="739" t="s">
        <v>3110</v>
      </c>
      <c r="D236" s="739" t="s">
        <v>2081</v>
      </c>
      <c r="E236" s="739" t="s">
        <v>3111</v>
      </c>
      <c r="F236" s="755"/>
      <c r="G236" s="755"/>
      <c r="H236" s="744">
        <v>0</v>
      </c>
      <c r="I236" s="755">
        <v>1</v>
      </c>
      <c r="J236" s="755">
        <v>2376.9299999999998</v>
      </c>
      <c r="K236" s="744">
        <v>1</v>
      </c>
      <c r="L236" s="755">
        <v>1</v>
      </c>
      <c r="M236" s="756">
        <v>2376.9299999999998</v>
      </c>
    </row>
    <row r="237" spans="1:13" ht="14.4" customHeight="1" x14ac:dyDescent="0.3">
      <c r="A237" s="737" t="s">
        <v>2651</v>
      </c>
      <c r="B237" s="739" t="s">
        <v>2469</v>
      </c>
      <c r="C237" s="739" t="s">
        <v>1820</v>
      </c>
      <c r="D237" s="739" t="s">
        <v>1821</v>
      </c>
      <c r="E237" s="739" t="s">
        <v>1822</v>
      </c>
      <c r="F237" s="755"/>
      <c r="G237" s="755"/>
      <c r="H237" s="744">
        <v>0</v>
      </c>
      <c r="I237" s="755">
        <v>1</v>
      </c>
      <c r="J237" s="755">
        <v>53.57</v>
      </c>
      <c r="K237" s="744">
        <v>1</v>
      </c>
      <c r="L237" s="755">
        <v>1</v>
      </c>
      <c r="M237" s="756">
        <v>53.57</v>
      </c>
    </row>
    <row r="238" spans="1:13" ht="14.4" customHeight="1" x14ac:dyDescent="0.3">
      <c r="A238" s="737" t="s">
        <v>2651</v>
      </c>
      <c r="B238" s="739" t="s">
        <v>2469</v>
      </c>
      <c r="C238" s="739" t="s">
        <v>2019</v>
      </c>
      <c r="D238" s="739" t="s">
        <v>1821</v>
      </c>
      <c r="E238" s="739" t="s">
        <v>2020</v>
      </c>
      <c r="F238" s="755"/>
      <c r="G238" s="755"/>
      <c r="H238" s="744">
        <v>0</v>
      </c>
      <c r="I238" s="755">
        <v>2</v>
      </c>
      <c r="J238" s="755">
        <v>267.88</v>
      </c>
      <c r="K238" s="744">
        <v>1</v>
      </c>
      <c r="L238" s="755">
        <v>2</v>
      </c>
      <c r="M238" s="756">
        <v>267.88</v>
      </c>
    </row>
    <row r="239" spans="1:13" ht="14.4" customHeight="1" x14ac:dyDescent="0.3">
      <c r="A239" s="737" t="s">
        <v>2652</v>
      </c>
      <c r="B239" s="739" t="s">
        <v>3449</v>
      </c>
      <c r="C239" s="739" t="s">
        <v>3430</v>
      </c>
      <c r="D239" s="739" t="s">
        <v>3431</v>
      </c>
      <c r="E239" s="739" t="s">
        <v>3432</v>
      </c>
      <c r="F239" s="755">
        <v>2</v>
      </c>
      <c r="G239" s="755">
        <v>640.41999999999996</v>
      </c>
      <c r="H239" s="744">
        <v>1</v>
      </c>
      <c r="I239" s="755"/>
      <c r="J239" s="755"/>
      <c r="K239" s="744">
        <v>0</v>
      </c>
      <c r="L239" s="755">
        <v>2</v>
      </c>
      <c r="M239" s="756">
        <v>640.41999999999996</v>
      </c>
    </row>
    <row r="240" spans="1:13" ht="14.4" customHeight="1" x14ac:dyDescent="0.3">
      <c r="A240" s="737" t="s">
        <v>2652</v>
      </c>
      <c r="B240" s="739" t="s">
        <v>2516</v>
      </c>
      <c r="C240" s="739" t="s">
        <v>1956</v>
      </c>
      <c r="D240" s="739" t="s">
        <v>2517</v>
      </c>
      <c r="E240" s="739" t="s">
        <v>1134</v>
      </c>
      <c r="F240" s="755"/>
      <c r="G240" s="755"/>
      <c r="H240" s="744">
        <v>0</v>
      </c>
      <c r="I240" s="755">
        <v>3</v>
      </c>
      <c r="J240" s="755">
        <v>786.69</v>
      </c>
      <c r="K240" s="744">
        <v>1</v>
      </c>
      <c r="L240" s="755">
        <v>3</v>
      </c>
      <c r="M240" s="756">
        <v>786.69</v>
      </c>
    </row>
    <row r="241" spans="1:13" ht="14.4" customHeight="1" x14ac:dyDescent="0.3">
      <c r="A241" s="737" t="s">
        <v>2652</v>
      </c>
      <c r="B241" s="739" t="s">
        <v>3448</v>
      </c>
      <c r="C241" s="739" t="s">
        <v>3236</v>
      </c>
      <c r="D241" s="739" t="s">
        <v>2750</v>
      </c>
      <c r="E241" s="739" t="s">
        <v>1134</v>
      </c>
      <c r="F241" s="755"/>
      <c r="G241" s="755"/>
      <c r="H241" s="744">
        <v>0</v>
      </c>
      <c r="I241" s="755">
        <v>1</v>
      </c>
      <c r="J241" s="755">
        <v>145.66999999999999</v>
      </c>
      <c r="K241" s="744">
        <v>1</v>
      </c>
      <c r="L241" s="755">
        <v>1</v>
      </c>
      <c r="M241" s="756">
        <v>145.66999999999999</v>
      </c>
    </row>
    <row r="242" spans="1:13" ht="14.4" customHeight="1" x14ac:dyDescent="0.3">
      <c r="A242" s="737" t="s">
        <v>2652</v>
      </c>
      <c r="B242" s="739" t="s">
        <v>2526</v>
      </c>
      <c r="C242" s="739" t="s">
        <v>3411</v>
      </c>
      <c r="D242" s="739" t="s">
        <v>1857</v>
      </c>
      <c r="E242" s="739" t="s">
        <v>3143</v>
      </c>
      <c r="F242" s="755">
        <v>3</v>
      </c>
      <c r="G242" s="755">
        <v>0</v>
      </c>
      <c r="H242" s="744"/>
      <c r="I242" s="755"/>
      <c r="J242" s="755"/>
      <c r="K242" s="744"/>
      <c r="L242" s="755">
        <v>3</v>
      </c>
      <c r="M242" s="756">
        <v>0</v>
      </c>
    </row>
    <row r="243" spans="1:13" ht="14.4" customHeight="1" x14ac:dyDescent="0.3">
      <c r="A243" s="737" t="s">
        <v>2652</v>
      </c>
      <c r="B243" s="739" t="s">
        <v>2526</v>
      </c>
      <c r="C243" s="739" t="s">
        <v>3412</v>
      </c>
      <c r="D243" s="739" t="s">
        <v>2527</v>
      </c>
      <c r="E243" s="739" t="s">
        <v>1971</v>
      </c>
      <c r="F243" s="755">
        <v>1</v>
      </c>
      <c r="G243" s="755">
        <v>0</v>
      </c>
      <c r="H243" s="744"/>
      <c r="I243" s="755"/>
      <c r="J243" s="755"/>
      <c r="K243" s="744"/>
      <c r="L243" s="755">
        <v>1</v>
      </c>
      <c r="M243" s="756">
        <v>0</v>
      </c>
    </row>
    <row r="244" spans="1:13" ht="14.4" customHeight="1" x14ac:dyDescent="0.3">
      <c r="A244" s="737" t="s">
        <v>2652</v>
      </c>
      <c r="B244" s="739" t="s">
        <v>2526</v>
      </c>
      <c r="C244" s="739" t="s">
        <v>3413</v>
      </c>
      <c r="D244" s="739" t="s">
        <v>2527</v>
      </c>
      <c r="E244" s="739" t="s">
        <v>1971</v>
      </c>
      <c r="F244" s="755">
        <v>3</v>
      </c>
      <c r="G244" s="755">
        <v>0</v>
      </c>
      <c r="H244" s="744"/>
      <c r="I244" s="755"/>
      <c r="J244" s="755"/>
      <c r="K244" s="744"/>
      <c r="L244" s="755">
        <v>3</v>
      </c>
      <c r="M244" s="756">
        <v>0</v>
      </c>
    </row>
    <row r="245" spans="1:13" ht="14.4" customHeight="1" x14ac:dyDescent="0.3">
      <c r="A245" s="737" t="s">
        <v>2652</v>
      </c>
      <c r="B245" s="739" t="s">
        <v>2526</v>
      </c>
      <c r="C245" s="739" t="s">
        <v>3414</v>
      </c>
      <c r="D245" s="739" t="s">
        <v>1942</v>
      </c>
      <c r="E245" s="739" t="s">
        <v>3415</v>
      </c>
      <c r="F245" s="755">
        <v>1</v>
      </c>
      <c r="G245" s="755">
        <v>0</v>
      </c>
      <c r="H245" s="744"/>
      <c r="I245" s="755"/>
      <c r="J245" s="755"/>
      <c r="K245" s="744"/>
      <c r="L245" s="755">
        <v>1</v>
      </c>
      <c r="M245" s="756">
        <v>0</v>
      </c>
    </row>
    <row r="246" spans="1:13" ht="14.4" customHeight="1" x14ac:dyDescent="0.3">
      <c r="A246" s="737" t="s">
        <v>2652</v>
      </c>
      <c r="B246" s="739" t="s">
        <v>2535</v>
      </c>
      <c r="C246" s="739" t="s">
        <v>2053</v>
      </c>
      <c r="D246" s="739" t="s">
        <v>2054</v>
      </c>
      <c r="E246" s="739" t="s">
        <v>2055</v>
      </c>
      <c r="F246" s="755"/>
      <c r="G246" s="755"/>
      <c r="H246" s="744">
        <v>0</v>
      </c>
      <c r="I246" s="755">
        <v>1</v>
      </c>
      <c r="J246" s="755">
        <v>59.27</v>
      </c>
      <c r="K246" s="744">
        <v>1</v>
      </c>
      <c r="L246" s="755">
        <v>1</v>
      </c>
      <c r="M246" s="756">
        <v>59.27</v>
      </c>
    </row>
    <row r="247" spans="1:13" ht="14.4" customHeight="1" thickBot="1" x14ac:dyDescent="0.35">
      <c r="A247" s="745" t="s">
        <v>2652</v>
      </c>
      <c r="B247" s="746" t="s">
        <v>2622</v>
      </c>
      <c r="C247" s="746" t="s">
        <v>1970</v>
      </c>
      <c r="D247" s="746" t="s">
        <v>1729</v>
      </c>
      <c r="E247" s="746" t="s">
        <v>1971</v>
      </c>
      <c r="F247" s="757"/>
      <c r="G247" s="757"/>
      <c r="H247" s="751">
        <v>0</v>
      </c>
      <c r="I247" s="757">
        <v>1</v>
      </c>
      <c r="J247" s="757">
        <v>207.45</v>
      </c>
      <c r="K247" s="751">
        <v>1</v>
      </c>
      <c r="L247" s="757">
        <v>1</v>
      </c>
      <c r="M247" s="758">
        <v>207.45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497" t="s">
        <v>178</v>
      </c>
      <c r="B1" s="498"/>
      <c r="C1" s="498"/>
      <c r="D1" s="498"/>
      <c r="E1" s="498"/>
      <c r="F1" s="498"/>
      <c r="G1" s="469"/>
      <c r="H1" s="499"/>
      <c r="I1" s="499"/>
    </row>
    <row r="2" spans="1:10" ht="14.4" customHeight="1" thickBot="1" x14ac:dyDescent="0.35">
      <c r="A2" s="382" t="s">
        <v>307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30">
        <v>2014</v>
      </c>
      <c r="D3" s="431">
        <v>2015</v>
      </c>
      <c r="E3" s="11"/>
      <c r="F3" s="492">
        <v>2016</v>
      </c>
      <c r="G3" s="493"/>
      <c r="H3" s="493"/>
      <c r="I3" s="494"/>
    </row>
    <row r="4" spans="1:10" ht="14.4" customHeight="1" thickBot="1" x14ac:dyDescent="0.35">
      <c r="A4" s="435" t="s">
        <v>0</v>
      </c>
      <c r="B4" s="436" t="s">
        <v>254</v>
      </c>
      <c r="C4" s="495" t="s">
        <v>94</v>
      </c>
      <c r="D4" s="496"/>
      <c r="E4" s="437"/>
      <c r="F4" s="432" t="s">
        <v>94</v>
      </c>
      <c r="G4" s="433" t="s">
        <v>95</v>
      </c>
      <c r="H4" s="433" t="s">
        <v>69</v>
      </c>
      <c r="I4" s="434" t="s">
        <v>96</v>
      </c>
    </row>
    <row r="5" spans="1:10" ht="14.4" customHeight="1" x14ac:dyDescent="0.3">
      <c r="A5" s="635" t="s">
        <v>504</v>
      </c>
      <c r="B5" s="636" t="s">
        <v>505</v>
      </c>
      <c r="C5" s="637" t="s">
        <v>506</v>
      </c>
      <c r="D5" s="637" t="s">
        <v>506</v>
      </c>
      <c r="E5" s="637"/>
      <c r="F5" s="637" t="s">
        <v>506</v>
      </c>
      <c r="G5" s="637" t="s">
        <v>506</v>
      </c>
      <c r="H5" s="637" t="s">
        <v>506</v>
      </c>
      <c r="I5" s="638" t="s">
        <v>506</v>
      </c>
      <c r="J5" s="639" t="s">
        <v>74</v>
      </c>
    </row>
    <row r="6" spans="1:10" ht="14.4" customHeight="1" x14ac:dyDescent="0.3">
      <c r="A6" s="635" t="s">
        <v>504</v>
      </c>
      <c r="B6" s="636" t="s">
        <v>328</v>
      </c>
      <c r="C6" s="637">
        <v>0.98910000000000009</v>
      </c>
      <c r="D6" s="637">
        <v>2.5461</v>
      </c>
      <c r="E6" s="637"/>
      <c r="F6" s="637">
        <v>3.2104600000000003</v>
      </c>
      <c r="G6" s="637">
        <v>2.00000055131125</v>
      </c>
      <c r="H6" s="637">
        <v>1.2104594486887503</v>
      </c>
      <c r="I6" s="638">
        <v>1.6052295575094433</v>
      </c>
      <c r="J6" s="639" t="s">
        <v>1</v>
      </c>
    </row>
    <row r="7" spans="1:10" ht="14.4" customHeight="1" x14ac:dyDescent="0.3">
      <c r="A7" s="635" t="s">
        <v>504</v>
      </c>
      <c r="B7" s="636" t="s">
        <v>329</v>
      </c>
      <c r="C7" s="637">
        <v>0</v>
      </c>
      <c r="D7" s="637">
        <v>0</v>
      </c>
      <c r="E7" s="637"/>
      <c r="F7" s="637">
        <v>0.27588000000000001</v>
      </c>
      <c r="G7" s="637">
        <v>0.19772255450324999</v>
      </c>
      <c r="H7" s="637">
        <v>7.8157445496750022E-2</v>
      </c>
      <c r="I7" s="638">
        <v>1.3952884671812458</v>
      </c>
      <c r="J7" s="639" t="s">
        <v>1</v>
      </c>
    </row>
    <row r="8" spans="1:10" ht="14.4" customHeight="1" x14ac:dyDescent="0.3">
      <c r="A8" s="635" t="s">
        <v>504</v>
      </c>
      <c r="B8" s="636" t="s">
        <v>330</v>
      </c>
      <c r="C8" s="637">
        <v>67.185950000000005</v>
      </c>
      <c r="D8" s="637">
        <v>60.474969999999999</v>
      </c>
      <c r="E8" s="637"/>
      <c r="F8" s="637">
        <v>74.809419999999989</v>
      </c>
      <c r="G8" s="637">
        <v>62.750017297393249</v>
      </c>
      <c r="H8" s="637">
        <v>12.059402702606739</v>
      </c>
      <c r="I8" s="638">
        <v>1.192181663400238</v>
      </c>
      <c r="J8" s="639" t="s">
        <v>1</v>
      </c>
    </row>
    <row r="9" spans="1:10" ht="14.4" customHeight="1" x14ac:dyDescent="0.3">
      <c r="A9" s="635" t="s">
        <v>504</v>
      </c>
      <c r="B9" s="636" t="s">
        <v>331</v>
      </c>
      <c r="C9" s="637">
        <v>48.501820000000002</v>
      </c>
      <c r="D9" s="637">
        <v>62.325949999999999</v>
      </c>
      <c r="E9" s="637"/>
      <c r="F9" s="637">
        <v>88.113550000000004</v>
      </c>
      <c r="G9" s="637">
        <v>87.56739263655399</v>
      </c>
      <c r="H9" s="637">
        <v>0.54615736344601373</v>
      </c>
      <c r="I9" s="638">
        <v>1.0062369946963343</v>
      </c>
      <c r="J9" s="639" t="s">
        <v>1</v>
      </c>
    </row>
    <row r="10" spans="1:10" ht="14.4" customHeight="1" x14ac:dyDescent="0.3">
      <c r="A10" s="635" t="s">
        <v>504</v>
      </c>
      <c r="B10" s="636" t="s">
        <v>332</v>
      </c>
      <c r="C10" s="637">
        <v>10.831299999999999</v>
      </c>
      <c r="D10" s="637">
        <v>9.9440999999999988</v>
      </c>
      <c r="E10" s="637"/>
      <c r="F10" s="637">
        <v>12.251000000000001</v>
      </c>
      <c r="G10" s="637">
        <v>12.50000344569575</v>
      </c>
      <c r="H10" s="637">
        <v>-0.24900344569574884</v>
      </c>
      <c r="I10" s="638">
        <v>0.98007972983547531</v>
      </c>
      <c r="J10" s="639" t="s">
        <v>1</v>
      </c>
    </row>
    <row r="11" spans="1:10" ht="14.4" customHeight="1" x14ac:dyDescent="0.3">
      <c r="A11" s="635" t="s">
        <v>504</v>
      </c>
      <c r="B11" s="636" t="s">
        <v>333</v>
      </c>
      <c r="C11" s="637">
        <v>0</v>
      </c>
      <c r="D11" s="637">
        <v>0</v>
      </c>
      <c r="E11" s="637"/>
      <c r="F11" s="637" t="s">
        <v>506</v>
      </c>
      <c r="G11" s="637" t="s">
        <v>506</v>
      </c>
      <c r="H11" s="637" t="s">
        <v>506</v>
      </c>
      <c r="I11" s="638" t="s">
        <v>506</v>
      </c>
      <c r="J11" s="639" t="s">
        <v>1</v>
      </c>
    </row>
    <row r="12" spans="1:10" ht="14.4" customHeight="1" x14ac:dyDescent="0.3">
      <c r="A12" s="635" t="s">
        <v>504</v>
      </c>
      <c r="B12" s="636" t="s">
        <v>334</v>
      </c>
      <c r="C12" s="637">
        <v>0.63500000000000001</v>
      </c>
      <c r="D12" s="637">
        <v>3.347</v>
      </c>
      <c r="E12" s="637"/>
      <c r="F12" s="637">
        <v>3.3530000000000002</v>
      </c>
      <c r="G12" s="637">
        <v>2.5000006891390001</v>
      </c>
      <c r="H12" s="637">
        <v>0.85299931086100012</v>
      </c>
      <c r="I12" s="638">
        <v>1.3411996302908111</v>
      </c>
      <c r="J12" s="639" t="s">
        <v>1</v>
      </c>
    </row>
    <row r="13" spans="1:10" ht="14.4" customHeight="1" x14ac:dyDescent="0.3">
      <c r="A13" s="635" t="s">
        <v>504</v>
      </c>
      <c r="B13" s="636" t="s">
        <v>335</v>
      </c>
      <c r="C13" s="637">
        <v>26.113150000000001</v>
      </c>
      <c r="D13" s="637">
        <v>24.85</v>
      </c>
      <c r="E13" s="637"/>
      <c r="F13" s="637">
        <v>29.677999999999997</v>
      </c>
      <c r="G13" s="637">
        <v>30.500008407498001</v>
      </c>
      <c r="H13" s="637">
        <v>-0.82200840749800363</v>
      </c>
      <c r="I13" s="638">
        <v>0.97304891210141686</v>
      </c>
      <c r="J13" s="639" t="s">
        <v>1</v>
      </c>
    </row>
    <row r="14" spans="1:10" ht="14.4" customHeight="1" x14ac:dyDescent="0.3">
      <c r="A14" s="635" t="s">
        <v>504</v>
      </c>
      <c r="B14" s="636" t="s">
        <v>336</v>
      </c>
      <c r="C14" s="637">
        <v>0</v>
      </c>
      <c r="D14" s="637">
        <v>0</v>
      </c>
      <c r="E14" s="637"/>
      <c r="F14" s="637">
        <v>0</v>
      </c>
      <c r="G14" s="637">
        <v>1.2500003445695</v>
      </c>
      <c r="H14" s="637">
        <v>-1.2500003445695</v>
      </c>
      <c r="I14" s="638">
        <v>0</v>
      </c>
      <c r="J14" s="639" t="s">
        <v>1</v>
      </c>
    </row>
    <row r="15" spans="1:10" ht="14.4" customHeight="1" x14ac:dyDescent="0.3">
      <c r="A15" s="635" t="s">
        <v>504</v>
      </c>
      <c r="B15" s="636" t="s">
        <v>337</v>
      </c>
      <c r="C15" s="637" t="s">
        <v>506</v>
      </c>
      <c r="D15" s="637">
        <v>0</v>
      </c>
      <c r="E15" s="637"/>
      <c r="F15" s="637">
        <v>0.15609999999999999</v>
      </c>
      <c r="G15" s="637">
        <v>3.8850010709000002E-2</v>
      </c>
      <c r="H15" s="637">
        <v>0.11724998929099999</v>
      </c>
      <c r="I15" s="638">
        <v>4.018016910451915</v>
      </c>
      <c r="J15" s="639" t="s">
        <v>1</v>
      </c>
    </row>
    <row r="16" spans="1:10" ht="14.4" customHeight="1" x14ac:dyDescent="0.3">
      <c r="A16" s="635" t="s">
        <v>504</v>
      </c>
      <c r="B16" s="636" t="s">
        <v>507</v>
      </c>
      <c r="C16" s="637">
        <v>154.25631999999999</v>
      </c>
      <c r="D16" s="637">
        <v>163.48812000000001</v>
      </c>
      <c r="E16" s="637"/>
      <c r="F16" s="637">
        <v>211.84741000000002</v>
      </c>
      <c r="G16" s="637">
        <v>199.303995937373</v>
      </c>
      <c r="H16" s="637">
        <v>12.543414062627022</v>
      </c>
      <c r="I16" s="638">
        <v>1.0629360891819175</v>
      </c>
      <c r="J16" s="639" t="s">
        <v>508</v>
      </c>
    </row>
    <row r="18" spans="1:10" ht="14.4" customHeight="1" x14ac:dyDescent="0.3">
      <c r="A18" s="635" t="s">
        <v>504</v>
      </c>
      <c r="B18" s="636" t="s">
        <v>505</v>
      </c>
      <c r="C18" s="637" t="s">
        <v>506</v>
      </c>
      <c r="D18" s="637" t="s">
        <v>506</v>
      </c>
      <c r="E18" s="637"/>
      <c r="F18" s="637" t="s">
        <v>506</v>
      </c>
      <c r="G18" s="637" t="s">
        <v>506</v>
      </c>
      <c r="H18" s="637" t="s">
        <v>506</v>
      </c>
      <c r="I18" s="638" t="s">
        <v>506</v>
      </c>
      <c r="J18" s="639" t="s">
        <v>74</v>
      </c>
    </row>
    <row r="19" spans="1:10" ht="14.4" customHeight="1" x14ac:dyDescent="0.3">
      <c r="A19" s="635" t="s">
        <v>514</v>
      </c>
      <c r="B19" s="636" t="s">
        <v>515</v>
      </c>
      <c r="C19" s="637" t="s">
        <v>506</v>
      </c>
      <c r="D19" s="637" t="s">
        <v>506</v>
      </c>
      <c r="E19" s="637"/>
      <c r="F19" s="637" t="s">
        <v>506</v>
      </c>
      <c r="G19" s="637" t="s">
        <v>506</v>
      </c>
      <c r="H19" s="637" t="s">
        <v>506</v>
      </c>
      <c r="I19" s="638" t="s">
        <v>506</v>
      </c>
      <c r="J19" s="639" t="s">
        <v>0</v>
      </c>
    </row>
    <row r="20" spans="1:10" ht="14.4" customHeight="1" x14ac:dyDescent="0.3">
      <c r="A20" s="635" t="s">
        <v>514</v>
      </c>
      <c r="B20" s="636" t="s">
        <v>328</v>
      </c>
      <c r="C20" s="637">
        <v>0.98910000000000009</v>
      </c>
      <c r="D20" s="637">
        <v>2.5461</v>
      </c>
      <c r="E20" s="637"/>
      <c r="F20" s="637">
        <v>3.2104600000000003</v>
      </c>
      <c r="G20" s="637">
        <v>2.00000055131125</v>
      </c>
      <c r="H20" s="637">
        <v>1.2104594486887503</v>
      </c>
      <c r="I20" s="638">
        <v>1.6052295575094433</v>
      </c>
      <c r="J20" s="639" t="s">
        <v>1</v>
      </c>
    </row>
    <row r="21" spans="1:10" ht="14.4" customHeight="1" x14ac:dyDescent="0.3">
      <c r="A21" s="635" t="s">
        <v>514</v>
      </c>
      <c r="B21" s="636" t="s">
        <v>329</v>
      </c>
      <c r="C21" s="637">
        <v>0</v>
      </c>
      <c r="D21" s="637">
        <v>0</v>
      </c>
      <c r="E21" s="637"/>
      <c r="F21" s="637">
        <v>0.27588000000000001</v>
      </c>
      <c r="G21" s="637">
        <v>0.19772255450324999</v>
      </c>
      <c r="H21" s="637">
        <v>7.8157445496750022E-2</v>
      </c>
      <c r="I21" s="638">
        <v>1.3952884671812458</v>
      </c>
      <c r="J21" s="639" t="s">
        <v>1</v>
      </c>
    </row>
    <row r="22" spans="1:10" ht="14.4" customHeight="1" x14ac:dyDescent="0.3">
      <c r="A22" s="635" t="s">
        <v>514</v>
      </c>
      <c r="B22" s="636" t="s">
        <v>330</v>
      </c>
      <c r="C22" s="637">
        <v>67.130070000000003</v>
      </c>
      <c r="D22" s="637">
        <v>60.474969999999999</v>
      </c>
      <c r="E22" s="637"/>
      <c r="F22" s="637">
        <v>74.809419999999989</v>
      </c>
      <c r="G22" s="637">
        <v>62.708725300188249</v>
      </c>
      <c r="H22" s="637">
        <v>12.10069469981174</v>
      </c>
      <c r="I22" s="638">
        <v>1.1929666827364998</v>
      </c>
      <c r="J22" s="639" t="s">
        <v>1</v>
      </c>
    </row>
    <row r="23" spans="1:10" ht="14.4" customHeight="1" x14ac:dyDescent="0.3">
      <c r="A23" s="635" t="s">
        <v>514</v>
      </c>
      <c r="B23" s="636" t="s">
        <v>331</v>
      </c>
      <c r="C23" s="637">
        <v>45.604759999999999</v>
      </c>
      <c r="D23" s="637">
        <v>58.929110000000001</v>
      </c>
      <c r="E23" s="637"/>
      <c r="F23" s="637">
        <v>85.641530000000003</v>
      </c>
      <c r="G23" s="637">
        <v>83.798458983317744</v>
      </c>
      <c r="H23" s="637">
        <v>1.8430710166822593</v>
      </c>
      <c r="I23" s="638">
        <v>1.0219940920041164</v>
      </c>
      <c r="J23" s="639" t="s">
        <v>1</v>
      </c>
    </row>
    <row r="24" spans="1:10" ht="14.4" customHeight="1" x14ac:dyDescent="0.3">
      <c r="A24" s="635" t="s">
        <v>514</v>
      </c>
      <c r="B24" s="636" t="s">
        <v>332</v>
      </c>
      <c r="C24" s="637">
        <v>10.014299999999999</v>
      </c>
      <c r="D24" s="637">
        <v>9.9440999999999988</v>
      </c>
      <c r="E24" s="637"/>
      <c r="F24" s="637">
        <v>12.251000000000001</v>
      </c>
      <c r="G24" s="637">
        <v>11.3020306069575</v>
      </c>
      <c r="H24" s="637">
        <v>0.94896939304250161</v>
      </c>
      <c r="I24" s="638">
        <v>1.0839645039059016</v>
      </c>
      <c r="J24" s="639" t="s">
        <v>1</v>
      </c>
    </row>
    <row r="25" spans="1:10" ht="14.4" customHeight="1" x14ac:dyDescent="0.3">
      <c r="A25" s="635" t="s">
        <v>514</v>
      </c>
      <c r="B25" s="636" t="s">
        <v>333</v>
      </c>
      <c r="C25" s="637">
        <v>0</v>
      </c>
      <c r="D25" s="637" t="s">
        <v>506</v>
      </c>
      <c r="E25" s="637"/>
      <c r="F25" s="637" t="s">
        <v>506</v>
      </c>
      <c r="G25" s="637" t="s">
        <v>506</v>
      </c>
      <c r="H25" s="637" t="s">
        <v>506</v>
      </c>
      <c r="I25" s="638" t="s">
        <v>506</v>
      </c>
      <c r="J25" s="639" t="s">
        <v>1</v>
      </c>
    </row>
    <row r="26" spans="1:10" ht="14.4" customHeight="1" x14ac:dyDescent="0.3">
      <c r="A26" s="635" t="s">
        <v>514</v>
      </c>
      <c r="B26" s="636" t="s">
        <v>334</v>
      </c>
      <c r="C26" s="637">
        <v>0.63500000000000001</v>
      </c>
      <c r="D26" s="637">
        <v>3.347</v>
      </c>
      <c r="E26" s="637"/>
      <c r="F26" s="637">
        <v>3.0750000000000002</v>
      </c>
      <c r="G26" s="637">
        <v>2.3819178814790001</v>
      </c>
      <c r="H26" s="637">
        <v>0.6930821185210001</v>
      </c>
      <c r="I26" s="638">
        <v>1.2909764958356356</v>
      </c>
      <c r="J26" s="639" t="s">
        <v>1</v>
      </c>
    </row>
    <row r="27" spans="1:10" ht="14.4" customHeight="1" x14ac:dyDescent="0.3">
      <c r="A27" s="635" t="s">
        <v>514</v>
      </c>
      <c r="B27" s="636" t="s">
        <v>335</v>
      </c>
      <c r="C27" s="637">
        <v>26.113150000000001</v>
      </c>
      <c r="D27" s="637">
        <v>24.85</v>
      </c>
      <c r="E27" s="637"/>
      <c r="F27" s="637">
        <v>29.677999999999997</v>
      </c>
      <c r="G27" s="637">
        <v>30.500008407498001</v>
      </c>
      <c r="H27" s="637">
        <v>-0.82200840749800363</v>
      </c>
      <c r="I27" s="638">
        <v>0.97304891210141686</v>
      </c>
      <c r="J27" s="639" t="s">
        <v>1</v>
      </c>
    </row>
    <row r="28" spans="1:10" ht="14.4" customHeight="1" x14ac:dyDescent="0.3">
      <c r="A28" s="635" t="s">
        <v>514</v>
      </c>
      <c r="B28" s="636" t="s">
        <v>336</v>
      </c>
      <c r="C28" s="637">
        <v>0</v>
      </c>
      <c r="D28" s="637">
        <v>0</v>
      </c>
      <c r="E28" s="637"/>
      <c r="F28" s="637">
        <v>0</v>
      </c>
      <c r="G28" s="637">
        <v>1.2500003445695</v>
      </c>
      <c r="H28" s="637">
        <v>-1.2500003445695</v>
      </c>
      <c r="I28" s="638">
        <v>0</v>
      </c>
      <c r="J28" s="639" t="s">
        <v>1</v>
      </c>
    </row>
    <row r="29" spans="1:10" ht="14.4" customHeight="1" x14ac:dyDescent="0.3">
      <c r="A29" s="635" t="s">
        <v>514</v>
      </c>
      <c r="B29" s="636" t="s">
        <v>337</v>
      </c>
      <c r="C29" s="637" t="s">
        <v>506</v>
      </c>
      <c r="D29" s="637">
        <v>0</v>
      </c>
      <c r="E29" s="637"/>
      <c r="F29" s="637">
        <v>0.15609999999999999</v>
      </c>
      <c r="G29" s="637">
        <v>3.8850010709000002E-2</v>
      </c>
      <c r="H29" s="637">
        <v>0.11724998929099999</v>
      </c>
      <c r="I29" s="638">
        <v>4.018016910451915</v>
      </c>
      <c r="J29" s="639" t="s">
        <v>1</v>
      </c>
    </row>
    <row r="30" spans="1:10" ht="14.4" customHeight="1" x14ac:dyDescent="0.3">
      <c r="A30" s="635" t="s">
        <v>514</v>
      </c>
      <c r="B30" s="636" t="s">
        <v>516</v>
      </c>
      <c r="C30" s="637">
        <v>150.48638</v>
      </c>
      <c r="D30" s="637">
        <v>160.09128000000001</v>
      </c>
      <c r="E30" s="637"/>
      <c r="F30" s="637">
        <v>209.09738999999999</v>
      </c>
      <c r="G30" s="637">
        <v>194.17771464053354</v>
      </c>
      <c r="H30" s="637">
        <v>14.919675359466453</v>
      </c>
      <c r="I30" s="638">
        <v>1.0768351578711599</v>
      </c>
      <c r="J30" s="639" t="s">
        <v>512</v>
      </c>
    </row>
    <row r="31" spans="1:10" ht="14.4" customHeight="1" x14ac:dyDescent="0.3">
      <c r="A31" s="635" t="s">
        <v>506</v>
      </c>
      <c r="B31" s="636" t="s">
        <v>506</v>
      </c>
      <c r="C31" s="637" t="s">
        <v>506</v>
      </c>
      <c r="D31" s="637" t="s">
        <v>506</v>
      </c>
      <c r="E31" s="637"/>
      <c r="F31" s="637" t="s">
        <v>506</v>
      </c>
      <c r="G31" s="637" t="s">
        <v>506</v>
      </c>
      <c r="H31" s="637" t="s">
        <v>506</v>
      </c>
      <c r="I31" s="638" t="s">
        <v>506</v>
      </c>
      <c r="J31" s="639" t="s">
        <v>513</v>
      </c>
    </row>
    <row r="32" spans="1:10" ht="14.4" customHeight="1" x14ac:dyDescent="0.3">
      <c r="A32" s="635" t="s">
        <v>517</v>
      </c>
      <c r="B32" s="636" t="s">
        <v>518</v>
      </c>
      <c r="C32" s="637" t="s">
        <v>506</v>
      </c>
      <c r="D32" s="637" t="s">
        <v>506</v>
      </c>
      <c r="E32" s="637"/>
      <c r="F32" s="637" t="s">
        <v>506</v>
      </c>
      <c r="G32" s="637" t="s">
        <v>506</v>
      </c>
      <c r="H32" s="637" t="s">
        <v>506</v>
      </c>
      <c r="I32" s="638" t="s">
        <v>506</v>
      </c>
      <c r="J32" s="639" t="s">
        <v>0</v>
      </c>
    </row>
    <row r="33" spans="1:10" ht="14.4" customHeight="1" x14ac:dyDescent="0.3">
      <c r="A33" s="635" t="s">
        <v>517</v>
      </c>
      <c r="B33" s="636" t="s">
        <v>330</v>
      </c>
      <c r="C33" s="637">
        <v>5.5879999999999999E-2</v>
      </c>
      <c r="D33" s="637">
        <v>0</v>
      </c>
      <c r="E33" s="637"/>
      <c r="F33" s="637">
        <v>0</v>
      </c>
      <c r="G33" s="637">
        <v>4.1291997205E-2</v>
      </c>
      <c r="H33" s="637">
        <v>-4.1291997205E-2</v>
      </c>
      <c r="I33" s="638">
        <v>0</v>
      </c>
      <c r="J33" s="639" t="s">
        <v>1</v>
      </c>
    </row>
    <row r="34" spans="1:10" ht="14.4" customHeight="1" x14ac:dyDescent="0.3">
      <c r="A34" s="635" t="s">
        <v>517</v>
      </c>
      <c r="B34" s="636" t="s">
        <v>331</v>
      </c>
      <c r="C34" s="637">
        <v>2.8970600000000002</v>
      </c>
      <c r="D34" s="637">
        <v>3.3968400000000001</v>
      </c>
      <c r="E34" s="637"/>
      <c r="F34" s="637">
        <v>2.4720199999999997</v>
      </c>
      <c r="G34" s="637">
        <v>3.7689336532362505</v>
      </c>
      <c r="H34" s="637">
        <v>-1.2969136532362509</v>
      </c>
      <c r="I34" s="638">
        <v>0.6558937427506486</v>
      </c>
      <c r="J34" s="639" t="s">
        <v>1</v>
      </c>
    </row>
    <row r="35" spans="1:10" ht="14.4" customHeight="1" x14ac:dyDescent="0.3">
      <c r="A35" s="635" t="s">
        <v>517</v>
      </c>
      <c r="B35" s="636" t="s">
        <v>332</v>
      </c>
      <c r="C35" s="637">
        <v>0.81699999999999995</v>
      </c>
      <c r="D35" s="637">
        <v>0</v>
      </c>
      <c r="E35" s="637"/>
      <c r="F35" s="637">
        <v>0</v>
      </c>
      <c r="G35" s="637">
        <v>1.19797283873825</v>
      </c>
      <c r="H35" s="637">
        <v>-1.19797283873825</v>
      </c>
      <c r="I35" s="638">
        <v>0</v>
      </c>
      <c r="J35" s="639" t="s">
        <v>1</v>
      </c>
    </row>
    <row r="36" spans="1:10" ht="14.4" customHeight="1" x14ac:dyDescent="0.3">
      <c r="A36" s="635" t="s">
        <v>517</v>
      </c>
      <c r="B36" s="636" t="s">
        <v>333</v>
      </c>
      <c r="C36" s="637" t="s">
        <v>506</v>
      </c>
      <c r="D36" s="637">
        <v>0</v>
      </c>
      <c r="E36" s="637"/>
      <c r="F36" s="637" t="s">
        <v>506</v>
      </c>
      <c r="G36" s="637" t="s">
        <v>506</v>
      </c>
      <c r="H36" s="637" t="s">
        <v>506</v>
      </c>
      <c r="I36" s="638" t="s">
        <v>506</v>
      </c>
      <c r="J36" s="639" t="s">
        <v>1</v>
      </c>
    </row>
    <row r="37" spans="1:10" ht="14.4" customHeight="1" x14ac:dyDescent="0.3">
      <c r="A37" s="635" t="s">
        <v>517</v>
      </c>
      <c r="B37" s="636" t="s">
        <v>334</v>
      </c>
      <c r="C37" s="637">
        <v>0</v>
      </c>
      <c r="D37" s="637">
        <v>0</v>
      </c>
      <c r="E37" s="637"/>
      <c r="F37" s="637">
        <v>0.27800000000000002</v>
      </c>
      <c r="G37" s="637">
        <v>0.11808280765999998</v>
      </c>
      <c r="H37" s="637">
        <v>0.15991719234000004</v>
      </c>
      <c r="I37" s="638">
        <v>2.3542800642110007</v>
      </c>
      <c r="J37" s="639" t="s">
        <v>1</v>
      </c>
    </row>
    <row r="38" spans="1:10" ht="14.4" customHeight="1" x14ac:dyDescent="0.3">
      <c r="A38" s="635" t="s">
        <v>517</v>
      </c>
      <c r="B38" s="636" t="s">
        <v>335</v>
      </c>
      <c r="C38" s="637">
        <v>0</v>
      </c>
      <c r="D38" s="637" t="s">
        <v>506</v>
      </c>
      <c r="E38" s="637"/>
      <c r="F38" s="637" t="s">
        <v>506</v>
      </c>
      <c r="G38" s="637" t="s">
        <v>506</v>
      </c>
      <c r="H38" s="637" t="s">
        <v>506</v>
      </c>
      <c r="I38" s="638" t="s">
        <v>506</v>
      </c>
      <c r="J38" s="639" t="s">
        <v>1</v>
      </c>
    </row>
    <row r="39" spans="1:10" ht="14.4" customHeight="1" x14ac:dyDescent="0.3">
      <c r="A39" s="635" t="s">
        <v>517</v>
      </c>
      <c r="B39" s="636" t="s">
        <v>519</v>
      </c>
      <c r="C39" s="637">
        <v>3.7699400000000001</v>
      </c>
      <c r="D39" s="637">
        <v>3.3968400000000001</v>
      </c>
      <c r="E39" s="637"/>
      <c r="F39" s="637">
        <v>2.7500199999999997</v>
      </c>
      <c r="G39" s="637">
        <v>5.1262812968395002</v>
      </c>
      <c r="H39" s="637">
        <v>-2.3762612968395005</v>
      </c>
      <c r="I39" s="638">
        <v>0.53645514960239615</v>
      </c>
      <c r="J39" s="639" t="s">
        <v>512</v>
      </c>
    </row>
    <row r="40" spans="1:10" ht="14.4" customHeight="1" x14ac:dyDescent="0.3">
      <c r="A40" s="635" t="s">
        <v>506</v>
      </c>
      <c r="B40" s="636" t="s">
        <v>506</v>
      </c>
      <c r="C40" s="637" t="s">
        <v>506</v>
      </c>
      <c r="D40" s="637" t="s">
        <v>506</v>
      </c>
      <c r="E40" s="637"/>
      <c r="F40" s="637" t="s">
        <v>506</v>
      </c>
      <c r="G40" s="637" t="s">
        <v>506</v>
      </c>
      <c r="H40" s="637" t="s">
        <v>506</v>
      </c>
      <c r="I40" s="638" t="s">
        <v>506</v>
      </c>
      <c r="J40" s="639" t="s">
        <v>513</v>
      </c>
    </row>
    <row r="41" spans="1:10" ht="14.4" customHeight="1" x14ac:dyDescent="0.3">
      <c r="A41" s="635" t="s">
        <v>504</v>
      </c>
      <c r="B41" s="636" t="s">
        <v>507</v>
      </c>
      <c r="C41" s="637">
        <v>154.25632000000002</v>
      </c>
      <c r="D41" s="637">
        <v>163.48812000000001</v>
      </c>
      <c r="E41" s="637"/>
      <c r="F41" s="637">
        <v>211.84740999999997</v>
      </c>
      <c r="G41" s="637">
        <v>199.30399593737303</v>
      </c>
      <c r="H41" s="637">
        <v>12.543414062626937</v>
      </c>
      <c r="I41" s="638">
        <v>1.0629360891819171</v>
      </c>
      <c r="J41" s="639" t="s">
        <v>508</v>
      </c>
    </row>
  </sheetData>
  <mergeCells count="3">
    <mergeCell ref="A1:I1"/>
    <mergeCell ref="F3:I3"/>
    <mergeCell ref="C4:D4"/>
  </mergeCells>
  <conditionalFormatting sqref="F17 F42:F65537">
    <cfRule type="cellIs" dxfId="40" priority="18" stopIfTrue="1" operator="greaterThan">
      <formula>1</formula>
    </cfRule>
  </conditionalFormatting>
  <conditionalFormatting sqref="H5:H16">
    <cfRule type="expression" dxfId="39" priority="14">
      <formula>$H5&gt;0</formula>
    </cfRule>
  </conditionalFormatting>
  <conditionalFormatting sqref="I5:I16">
    <cfRule type="expression" dxfId="38" priority="15">
      <formula>$I5&gt;1</formula>
    </cfRule>
  </conditionalFormatting>
  <conditionalFormatting sqref="B5:B16">
    <cfRule type="expression" dxfId="37" priority="11">
      <formula>OR($J5="NS",$J5="SumaNS",$J5="Účet")</formula>
    </cfRule>
  </conditionalFormatting>
  <conditionalFormatting sqref="F5:I16 B5:D16">
    <cfRule type="expression" dxfId="36" priority="17">
      <formula>AND($J5&lt;&gt;"",$J5&lt;&gt;"mezeraKL")</formula>
    </cfRule>
  </conditionalFormatting>
  <conditionalFormatting sqref="B5:D16 F5:I16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34" priority="13">
      <formula>OR($J5="SumaNS",$J5="NS")</formula>
    </cfRule>
  </conditionalFormatting>
  <conditionalFormatting sqref="A5:A16">
    <cfRule type="expression" dxfId="33" priority="9">
      <formula>AND($J5&lt;&gt;"mezeraKL",$J5&lt;&gt;"")</formula>
    </cfRule>
  </conditionalFormatting>
  <conditionalFormatting sqref="A5:A16">
    <cfRule type="expression" dxfId="32" priority="10">
      <formula>AND($J5&lt;&gt;"",$J5&lt;&gt;"mezeraKL")</formula>
    </cfRule>
  </conditionalFormatting>
  <conditionalFormatting sqref="H18:H41">
    <cfRule type="expression" dxfId="31" priority="5">
      <formula>$H18&gt;0</formula>
    </cfRule>
  </conditionalFormatting>
  <conditionalFormatting sqref="A18:A41">
    <cfRule type="expression" dxfId="30" priority="2">
      <formula>AND($J18&lt;&gt;"mezeraKL",$J18&lt;&gt;"")</formula>
    </cfRule>
  </conditionalFormatting>
  <conditionalFormatting sqref="I18:I41">
    <cfRule type="expression" dxfId="29" priority="6">
      <formula>$I18&gt;1</formula>
    </cfRule>
  </conditionalFormatting>
  <conditionalFormatting sqref="B18:B41">
    <cfRule type="expression" dxfId="28" priority="1">
      <formula>OR($J18="NS",$J18="SumaNS",$J18="Účet")</formula>
    </cfRule>
  </conditionalFormatting>
  <conditionalFormatting sqref="A18:D41 F18:I41">
    <cfRule type="expression" dxfId="27" priority="8">
      <formula>AND($J18&lt;&gt;"",$J18&lt;&gt;"mezeraKL")</formula>
    </cfRule>
  </conditionalFormatting>
  <conditionalFormatting sqref="B18:D41 F18:I41">
    <cfRule type="expression" dxfId="26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41 F18:I41">
    <cfRule type="expression" dxfId="25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2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12.44140625" style="338" hidden="1" customWidth="1" outlineLevel="1"/>
    <col min="8" max="8" width="25.77734375" style="338" customWidth="1" collapsed="1"/>
    <col min="9" max="9" width="7.77734375" style="336" customWidth="1"/>
    <col min="10" max="10" width="10" style="336" customWidth="1"/>
    <col min="11" max="11" width="11.109375" style="336" customWidth="1"/>
    <col min="12" max="16384" width="8.88671875" style="254"/>
  </cols>
  <sheetData>
    <row r="1" spans="1:11" ht="18.600000000000001" customHeight="1" thickBot="1" x14ac:dyDescent="0.4">
      <c r="A1" s="504" t="s">
        <v>3697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</row>
    <row r="2" spans="1:11" ht="14.4" customHeight="1" thickBot="1" x14ac:dyDescent="0.35">
      <c r="A2" s="382" t="s">
        <v>307</v>
      </c>
      <c r="B2" s="66"/>
      <c r="C2" s="340"/>
      <c r="D2" s="340"/>
      <c r="E2" s="340"/>
      <c r="F2" s="340"/>
      <c r="G2" s="340"/>
      <c r="H2" s="340"/>
      <c r="I2" s="341"/>
      <c r="J2" s="341"/>
      <c r="K2" s="341"/>
    </row>
    <row r="3" spans="1:11" ht="14.4" customHeight="1" thickBot="1" x14ac:dyDescent="0.35">
      <c r="A3" s="66"/>
      <c r="B3" s="66"/>
      <c r="C3" s="500"/>
      <c r="D3" s="501"/>
      <c r="E3" s="501"/>
      <c r="F3" s="501"/>
      <c r="G3" s="501"/>
      <c r="H3" s="267" t="s">
        <v>159</v>
      </c>
      <c r="I3" s="207">
        <f>IF(J3&lt;&gt;0,K3/J3,0)</f>
        <v>2.869627898786304</v>
      </c>
      <c r="J3" s="207">
        <f>SUBTOTAL(9,J5:J1048576)</f>
        <v>73824</v>
      </c>
      <c r="K3" s="208">
        <f>SUBTOTAL(9,K5:K1048576)</f>
        <v>211847.41000000009</v>
      </c>
    </row>
    <row r="4" spans="1:11" s="337" customFormat="1" ht="14.4" customHeight="1" thickBot="1" x14ac:dyDescent="0.35">
      <c r="A4" s="766" t="s">
        <v>4</v>
      </c>
      <c r="B4" s="767" t="s">
        <v>5</v>
      </c>
      <c r="C4" s="767" t="s">
        <v>0</v>
      </c>
      <c r="D4" s="767" t="s">
        <v>6</v>
      </c>
      <c r="E4" s="767" t="s">
        <v>7</v>
      </c>
      <c r="F4" s="767" t="s">
        <v>1</v>
      </c>
      <c r="G4" s="767" t="s">
        <v>90</v>
      </c>
      <c r="H4" s="642" t="s">
        <v>11</v>
      </c>
      <c r="I4" s="643" t="s">
        <v>184</v>
      </c>
      <c r="J4" s="643" t="s">
        <v>13</v>
      </c>
      <c r="K4" s="644" t="s">
        <v>201</v>
      </c>
    </row>
    <row r="5" spans="1:11" ht="14.4" customHeight="1" x14ac:dyDescent="0.3">
      <c r="A5" s="730" t="s">
        <v>504</v>
      </c>
      <c r="B5" s="731" t="s">
        <v>505</v>
      </c>
      <c r="C5" s="734" t="s">
        <v>514</v>
      </c>
      <c r="D5" s="768" t="s">
        <v>2382</v>
      </c>
      <c r="E5" s="734" t="s">
        <v>3681</v>
      </c>
      <c r="F5" s="768" t="s">
        <v>3682</v>
      </c>
      <c r="G5" s="734" t="s">
        <v>3453</v>
      </c>
      <c r="H5" s="734" t="s">
        <v>3454</v>
      </c>
      <c r="I5" s="229">
        <v>42.45</v>
      </c>
      <c r="J5" s="229">
        <v>2</v>
      </c>
      <c r="K5" s="754">
        <v>84.9</v>
      </c>
    </row>
    <row r="6" spans="1:11" ht="14.4" customHeight="1" x14ac:dyDescent="0.3">
      <c r="A6" s="737" t="s">
        <v>504</v>
      </c>
      <c r="B6" s="739" t="s">
        <v>505</v>
      </c>
      <c r="C6" s="742" t="s">
        <v>514</v>
      </c>
      <c r="D6" s="769" t="s">
        <v>2382</v>
      </c>
      <c r="E6" s="742" t="s">
        <v>3681</v>
      </c>
      <c r="F6" s="769" t="s">
        <v>3682</v>
      </c>
      <c r="G6" s="742" t="s">
        <v>3455</v>
      </c>
      <c r="H6" s="742" t="s">
        <v>3456</v>
      </c>
      <c r="I6" s="755">
        <v>4.3016666666666667</v>
      </c>
      <c r="J6" s="755">
        <v>144</v>
      </c>
      <c r="K6" s="756">
        <v>619.44000000000005</v>
      </c>
    </row>
    <row r="7" spans="1:11" ht="14.4" customHeight="1" x14ac:dyDescent="0.3">
      <c r="A7" s="737" t="s">
        <v>504</v>
      </c>
      <c r="B7" s="739" t="s">
        <v>505</v>
      </c>
      <c r="C7" s="742" t="s">
        <v>514</v>
      </c>
      <c r="D7" s="769" t="s">
        <v>2382</v>
      </c>
      <c r="E7" s="742" t="s">
        <v>3681</v>
      </c>
      <c r="F7" s="769" t="s">
        <v>3682</v>
      </c>
      <c r="G7" s="742" t="s">
        <v>3457</v>
      </c>
      <c r="H7" s="742" t="s">
        <v>3458</v>
      </c>
      <c r="I7" s="755">
        <v>4.84</v>
      </c>
      <c r="J7" s="755">
        <v>150</v>
      </c>
      <c r="K7" s="756">
        <v>726</v>
      </c>
    </row>
    <row r="8" spans="1:11" ht="14.4" customHeight="1" x14ac:dyDescent="0.3">
      <c r="A8" s="737" t="s">
        <v>504</v>
      </c>
      <c r="B8" s="739" t="s">
        <v>505</v>
      </c>
      <c r="C8" s="742" t="s">
        <v>514</v>
      </c>
      <c r="D8" s="769" t="s">
        <v>2382</v>
      </c>
      <c r="E8" s="742" t="s">
        <v>3681</v>
      </c>
      <c r="F8" s="769" t="s">
        <v>3682</v>
      </c>
      <c r="G8" s="742" t="s">
        <v>3459</v>
      </c>
      <c r="H8" s="742" t="s">
        <v>3460</v>
      </c>
      <c r="I8" s="755">
        <v>73.209999999999994</v>
      </c>
      <c r="J8" s="755">
        <v>30</v>
      </c>
      <c r="K8" s="756">
        <v>2196.34</v>
      </c>
    </row>
    <row r="9" spans="1:11" ht="14.4" customHeight="1" x14ac:dyDescent="0.3">
      <c r="A9" s="737" t="s">
        <v>504</v>
      </c>
      <c r="B9" s="739" t="s">
        <v>505</v>
      </c>
      <c r="C9" s="742" t="s">
        <v>514</v>
      </c>
      <c r="D9" s="769" t="s">
        <v>2382</v>
      </c>
      <c r="E9" s="742" t="s">
        <v>3681</v>
      </c>
      <c r="F9" s="769" t="s">
        <v>3682</v>
      </c>
      <c r="G9" s="742" t="s">
        <v>3461</v>
      </c>
      <c r="H9" s="742" t="s">
        <v>3462</v>
      </c>
      <c r="I9" s="755">
        <v>3.2649999999999992</v>
      </c>
      <c r="J9" s="755">
        <v>280</v>
      </c>
      <c r="K9" s="756">
        <v>914</v>
      </c>
    </row>
    <row r="10" spans="1:11" ht="14.4" customHeight="1" x14ac:dyDescent="0.3">
      <c r="A10" s="737" t="s">
        <v>504</v>
      </c>
      <c r="B10" s="739" t="s">
        <v>505</v>
      </c>
      <c r="C10" s="742" t="s">
        <v>514</v>
      </c>
      <c r="D10" s="769" t="s">
        <v>2382</v>
      </c>
      <c r="E10" s="742" t="s">
        <v>3681</v>
      </c>
      <c r="F10" s="769" t="s">
        <v>3682</v>
      </c>
      <c r="G10" s="742" t="s">
        <v>3463</v>
      </c>
      <c r="H10" s="742" t="s">
        <v>3464</v>
      </c>
      <c r="I10" s="755">
        <v>3.9683333333333333</v>
      </c>
      <c r="J10" s="755">
        <v>280</v>
      </c>
      <c r="K10" s="756">
        <v>1111.2000000000003</v>
      </c>
    </row>
    <row r="11" spans="1:11" ht="14.4" customHeight="1" x14ac:dyDescent="0.3">
      <c r="A11" s="737" t="s">
        <v>504</v>
      </c>
      <c r="B11" s="739" t="s">
        <v>505</v>
      </c>
      <c r="C11" s="742" t="s">
        <v>514</v>
      </c>
      <c r="D11" s="769" t="s">
        <v>2382</v>
      </c>
      <c r="E11" s="742" t="s">
        <v>3681</v>
      </c>
      <c r="F11" s="769" t="s">
        <v>3682</v>
      </c>
      <c r="G11" s="742" t="s">
        <v>3465</v>
      </c>
      <c r="H11" s="742" t="s">
        <v>3466</v>
      </c>
      <c r="I11" s="755">
        <v>28.729999999999997</v>
      </c>
      <c r="J11" s="755">
        <v>34</v>
      </c>
      <c r="K11" s="756">
        <v>976.82</v>
      </c>
    </row>
    <row r="12" spans="1:11" ht="14.4" customHeight="1" x14ac:dyDescent="0.3">
      <c r="A12" s="737" t="s">
        <v>504</v>
      </c>
      <c r="B12" s="739" t="s">
        <v>505</v>
      </c>
      <c r="C12" s="742" t="s">
        <v>514</v>
      </c>
      <c r="D12" s="769" t="s">
        <v>2382</v>
      </c>
      <c r="E12" s="742" t="s">
        <v>3681</v>
      </c>
      <c r="F12" s="769" t="s">
        <v>3682</v>
      </c>
      <c r="G12" s="742" t="s">
        <v>3467</v>
      </c>
      <c r="H12" s="742" t="s">
        <v>3468</v>
      </c>
      <c r="I12" s="755">
        <v>129.26</v>
      </c>
      <c r="J12" s="755">
        <v>70</v>
      </c>
      <c r="K12" s="756">
        <v>9048.2000000000007</v>
      </c>
    </row>
    <row r="13" spans="1:11" ht="14.4" customHeight="1" x14ac:dyDescent="0.3">
      <c r="A13" s="737" t="s">
        <v>504</v>
      </c>
      <c r="B13" s="739" t="s">
        <v>505</v>
      </c>
      <c r="C13" s="742" t="s">
        <v>514</v>
      </c>
      <c r="D13" s="769" t="s">
        <v>2382</v>
      </c>
      <c r="E13" s="742" t="s">
        <v>3681</v>
      </c>
      <c r="F13" s="769" t="s">
        <v>3682</v>
      </c>
      <c r="G13" s="742" t="s">
        <v>3469</v>
      </c>
      <c r="H13" s="742" t="s">
        <v>3470</v>
      </c>
      <c r="I13" s="755">
        <v>86.38</v>
      </c>
      <c r="J13" s="755">
        <v>10</v>
      </c>
      <c r="K13" s="756">
        <v>863.77</v>
      </c>
    </row>
    <row r="14" spans="1:11" ht="14.4" customHeight="1" x14ac:dyDescent="0.3">
      <c r="A14" s="737" t="s">
        <v>504</v>
      </c>
      <c r="B14" s="739" t="s">
        <v>505</v>
      </c>
      <c r="C14" s="742" t="s">
        <v>514</v>
      </c>
      <c r="D14" s="769" t="s">
        <v>2382</v>
      </c>
      <c r="E14" s="742" t="s">
        <v>3681</v>
      </c>
      <c r="F14" s="769" t="s">
        <v>3682</v>
      </c>
      <c r="G14" s="742" t="s">
        <v>3471</v>
      </c>
      <c r="H14" s="742" t="s">
        <v>3472</v>
      </c>
      <c r="I14" s="755">
        <v>233.79250000000002</v>
      </c>
      <c r="J14" s="755">
        <v>50</v>
      </c>
      <c r="K14" s="756">
        <v>11689.8</v>
      </c>
    </row>
    <row r="15" spans="1:11" ht="14.4" customHeight="1" x14ac:dyDescent="0.3">
      <c r="A15" s="737" t="s">
        <v>504</v>
      </c>
      <c r="B15" s="739" t="s">
        <v>505</v>
      </c>
      <c r="C15" s="742" t="s">
        <v>514</v>
      </c>
      <c r="D15" s="769" t="s">
        <v>2382</v>
      </c>
      <c r="E15" s="742" t="s">
        <v>3681</v>
      </c>
      <c r="F15" s="769" t="s">
        <v>3682</v>
      </c>
      <c r="G15" s="742" t="s">
        <v>3473</v>
      </c>
      <c r="H15" s="742" t="s">
        <v>3474</v>
      </c>
      <c r="I15" s="755">
        <v>0.442</v>
      </c>
      <c r="J15" s="755">
        <v>3000</v>
      </c>
      <c r="K15" s="756">
        <v>1326</v>
      </c>
    </row>
    <row r="16" spans="1:11" ht="14.4" customHeight="1" x14ac:dyDescent="0.3">
      <c r="A16" s="737" t="s">
        <v>504</v>
      </c>
      <c r="B16" s="739" t="s">
        <v>505</v>
      </c>
      <c r="C16" s="742" t="s">
        <v>514</v>
      </c>
      <c r="D16" s="769" t="s">
        <v>2382</v>
      </c>
      <c r="E16" s="742" t="s">
        <v>3681</v>
      </c>
      <c r="F16" s="769" t="s">
        <v>3682</v>
      </c>
      <c r="G16" s="742" t="s">
        <v>3475</v>
      </c>
      <c r="H16" s="742" t="s">
        <v>3476</v>
      </c>
      <c r="I16" s="755">
        <v>30.17</v>
      </c>
      <c r="J16" s="755">
        <v>75</v>
      </c>
      <c r="K16" s="756">
        <v>2262.75</v>
      </c>
    </row>
    <row r="17" spans="1:11" ht="14.4" customHeight="1" x14ac:dyDescent="0.3">
      <c r="A17" s="737" t="s">
        <v>504</v>
      </c>
      <c r="B17" s="739" t="s">
        <v>505</v>
      </c>
      <c r="C17" s="742" t="s">
        <v>514</v>
      </c>
      <c r="D17" s="769" t="s">
        <v>2382</v>
      </c>
      <c r="E17" s="742" t="s">
        <v>3681</v>
      </c>
      <c r="F17" s="769" t="s">
        <v>3682</v>
      </c>
      <c r="G17" s="742" t="s">
        <v>3477</v>
      </c>
      <c r="H17" s="742" t="s">
        <v>3478</v>
      </c>
      <c r="I17" s="755">
        <v>18.399999999999999</v>
      </c>
      <c r="J17" s="755">
        <v>10</v>
      </c>
      <c r="K17" s="756">
        <v>184</v>
      </c>
    </row>
    <row r="18" spans="1:11" ht="14.4" customHeight="1" x14ac:dyDescent="0.3">
      <c r="A18" s="737" t="s">
        <v>504</v>
      </c>
      <c r="B18" s="739" t="s">
        <v>505</v>
      </c>
      <c r="C18" s="742" t="s">
        <v>514</v>
      </c>
      <c r="D18" s="769" t="s">
        <v>2382</v>
      </c>
      <c r="E18" s="742" t="s">
        <v>3681</v>
      </c>
      <c r="F18" s="769" t="s">
        <v>3682</v>
      </c>
      <c r="G18" s="742" t="s">
        <v>3479</v>
      </c>
      <c r="H18" s="742" t="s">
        <v>3480</v>
      </c>
      <c r="I18" s="755">
        <v>109.30999999999999</v>
      </c>
      <c r="J18" s="755">
        <v>12</v>
      </c>
      <c r="K18" s="756">
        <v>1311.73</v>
      </c>
    </row>
    <row r="19" spans="1:11" ht="14.4" customHeight="1" x14ac:dyDescent="0.3">
      <c r="A19" s="737" t="s">
        <v>504</v>
      </c>
      <c r="B19" s="739" t="s">
        <v>505</v>
      </c>
      <c r="C19" s="742" t="s">
        <v>514</v>
      </c>
      <c r="D19" s="769" t="s">
        <v>2382</v>
      </c>
      <c r="E19" s="742" t="s">
        <v>3681</v>
      </c>
      <c r="F19" s="769" t="s">
        <v>3682</v>
      </c>
      <c r="G19" s="742" t="s">
        <v>3481</v>
      </c>
      <c r="H19" s="742" t="s">
        <v>3482</v>
      </c>
      <c r="I19" s="755">
        <v>0.67</v>
      </c>
      <c r="J19" s="755">
        <v>2000</v>
      </c>
      <c r="K19" s="756">
        <v>1340</v>
      </c>
    </row>
    <row r="20" spans="1:11" ht="14.4" customHeight="1" x14ac:dyDescent="0.3">
      <c r="A20" s="737" t="s">
        <v>504</v>
      </c>
      <c r="B20" s="739" t="s">
        <v>505</v>
      </c>
      <c r="C20" s="742" t="s">
        <v>514</v>
      </c>
      <c r="D20" s="769" t="s">
        <v>2382</v>
      </c>
      <c r="E20" s="742" t="s">
        <v>3681</v>
      </c>
      <c r="F20" s="769" t="s">
        <v>3682</v>
      </c>
      <c r="G20" s="742" t="s">
        <v>3483</v>
      </c>
      <c r="H20" s="742" t="s">
        <v>3484</v>
      </c>
      <c r="I20" s="755">
        <v>3.4350000000000001</v>
      </c>
      <c r="J20" s="755">
        <v>200</v>
      </c>
      <c r="K20" s="756">
        <v>687</v>
      </c>
    </row>
    <row r="21" spans="1:11" ht="14.4" customHeight="1" x14ac:dyDescent="0.3">
      <c r="A21" s="737" t="s">
        <v>504</v>
      </c>
      <c r="B21" s="739" t="s">
        <v>505</v>
      </c>
      <c r="C21" s="742" t="s">
        <v>514</v>
      </c>
      <c r="D21" s="769" t="s">
        <v>2382</v>
      </c>
      <c r="E21" s="742" t="s">
        <v>3681</v>
      </c>
      <c r="F21" s="769" t="s">
        <v>3682</v>
      </c>
      <c r="G21" s="742" t="s">
        <v>3485</v>
      </c>
      <c r="H21" s="742" t="s">
        <v>3486</v>
      </c>
      <c r="I21" s="755">
        <v>13.020000000000001</v>
      </c>
      <c r="J21" s="755">
        <v>6</v>
      </c>
      <c r="K21" s="756">
        <v>78.12</v>
      </c>
    </row>
    <row r="22" spans="1:11" ht="14.4" customHeight="1" x14ac:dyDescent="0.3">
      <c r="A22" s="737" t="s">
        <v>504</v>
      </c>
      <c r="B22" s="739" t="s">
        <v>505</v>
      </c>
      <c r="C22" s="742" t="s">
        <v>514</v>
      </c>
      <c r="D22" s="769" t="s">
        <v>2382</v>
      </c>
      <c r="E22" s="742" t="s">
        <v>3681</v>
      </c>
      <c r="F22" s="769" t="s">
        <v>3682</v>
      </c>
      <c r="G22" s="742" t="s">
        <v>3487</v>
      </c>
      <c r="H22" s="742" t="s">
        <v>3488</v>
      </c>
      <c r="I22" s="755">
        <v>27.872000000000003</v>
      </c>
      <c r="J22" s="755">
        <v>10</v>
      </c>
      <c r="K22" s="756">
        <v>278.72000000000003</v>
      </c>
    </row>
    <row r="23" spans="1:11" ht="14.4" customHeight="1" x14ac:dyDescent="0.3">
      <c r="A23" s="737" t="s">
        <v>504</v>
      </c>
      <c r="B23" s="739" t="s">
        <v>505</v>
      </c>
      <c r="C23" s="742" t="s">
        <v>514</v>
      </c>
      <c r="D23" s="769" t="s">
        <v>2382</v>
      </c>
      <c r="E23" s="742" t="s">
        <v>3681</v>
      </c>
      <c r="F23" s="769" t="s">
        <v>3682</v>
      </c>
      <c r="G23" s="742" t="s">
        <v>3489</v>
      </c>
      <c r="H23" s="742" t="s">
        <v>3490</v>
      </c>
      <c r="I23" s="755">
        <v>0.63</v>
      </c>
      <c r="J23" s="755">
        <v>500</v>
      </c>
      <c r="K23" s="756">
        <v>315</v>
      </c>
    </row>
    <row r="24" spans="1:11" ht="14.4" customHeight="1" x14ac:dyDescent="0.3">
      <c r="A24" s="737" t="s">
        <v>504</v>
      </c>
      <c r="B24" s="739" t="s">
        <v>505</v>
      </c>
      <c r="C24" s="742" t="s">
        <v>514</v>
      </c>
      <c r="D24" s="769" t="s">
        <v>2382</v>
      </c>
      <c r="E24" s="742" t="s">
        <v>3681</v>
      </c>
      <c r="F24" s="769" t="s">
        <v>3682</v>
      </c>
      <c r="G24" s="742" t="s">
        <v>3491</v>
      </c>
      <c r="H24" s="742" t="s">
        <v>3492</v>
      </c>
      <c r="I24" s="755">
        <v>159.55111111111108</v>
      </c>
      <c r="J24" s="755">
        <v>110</v>
      </c>
      <c r="K24" s="756">
        <v>17550.620000000003</v>
      </c>
    </row>
    <row r="25" spans="1:11" ht="14.4" customHeight="1" x14ac:dyDescent="0.3">
      <c r="A25" s="737" t="s">
        <v>504</v>
      </c>
      <c r="B25" s="739" t="s">
        <v>505</v>
      </c>
      <c r="C25" s="742" t="s">
        <v>514</v>
      </c>
      <c r="D25" s="769" t="s">
        <v>2382</v>
      </c>
      <c r="E25" s="742" t="s">
        <v>3681</v>
      </c>
      <c r="F25" s="769" t="s">
        <v>3682</v>
      </c>
      <c r="G25" s="742" t="s">
        <v>3493</v>
      </c>
      <c r="H25" s="742" t="s">
        <v>3494</v>
      </c>
      <c r="I25" s="755">
        <v>1.29</v>
      </c>
      <c r="J25" s="755">
        <v>1000</v>
      </c>
      <c r="K25" s="756">
        <v>1290</v>
      </c>
    </row>
    <row r="26" spans="1:11" ht="14.4" customHeight="1" x14ac:dyDescent="0.3">
      <c r="A26" s="737" t="s">
        <v>504</v>
      </c>
      <c r="B26" s="739" t="s">
        <v>505</v>
      </c>
      <c r="C26" s="742" t="s">
        <v>514</v>
      </c>
      <c r="D26" s="769" t="s">
        <v>2382</v>
      </c>
      <c r="E26" s="742" t="s">
        <v>3681</v>
      </c>
      <c r="F26" s="769" t="s">
        <v>3682</v>
      </c>
      <c r="G26" s="742" t="s">
        <v>3495</v>
      </c>
      <c r="H26" s="742" t="s">
        <v>3496</v>
      </c>
      <c r="I26" s="755">
        <v>259.89999999999998</v>
      </c>
      <c r="J26" s="755">
        <v>1</v>
      </c>
      <c r="K26" s="756">
        <v>259.89999999999998</v>
      </c>
    </row>
    <row r="27" spans="1:11" ht="14.4" customHeight="1" x14ac:dyDescent="0.3">
      <c r="A27" s="737" t="s">
        <v>504</v>
      </c>
      <c r="B27" s="739" t="s">
        <v>505</v>
      </c>
      <c r="C27" s="742" t="s">
        <v>514</v>
      </c>
      <c r="D27" s="769" t="s">
        <v>2382</v>
      </c>
      <c r="E27" s="742" t="s">
        <v>3681</v>
      </c>
      <c r="F27" s="769" t="s">
        <v>3682</v>
      </c>
      <c r="G27" s="742" t="s">
        <v>3497</v>
      </c>
      <c r="H27" s="742" t="s">
        <v>3498</v>
      </c>
      <c r="I27" s="755">
        <v>123.1875</v>
      </c>
      <c r="J27" s="755">
        <v>60</v>
      </c>
      <c r="K27" s="756">
        <v>7391.2800000000007</v>
      </c>
    </row>
    <row r="28" spans="1:11" ht="14.4" customHeight="1" x14ac:dyDescent="0.3">
      <c r="A28" s="737" t="s">
        <v>504</v>
      </c>
      <c r="B28" s="739" t="s">
        <v>505</v>
      </c>
      <c r="C28" s="742" t="s">
        <v>514</v>
      </c>
      <c r="D28" s="769" t="s">
        <v>2382</v>
      </c>
      <c r="E28" s="742" t="s">
        <v>3681</v>
      </c>
      <c r="F28" s="769" t="s">
        <v>3682</v>
      </c>
      <c r="G28" s="742" t="s">
        <v>3499</v>
      </c>
      <c r="H28" s="742" t="s">
        <v>3500</v>
      </c>
      <c r="I28" s="755">
        <v>124.41</v>
      </c>
      <c r="J28" s="755">
        <v>20</v>
      </c>
      <c r="K28" s="756">
        <v>2488.16</v>
      </c>
    </row>
    <row r="29" spans="1:11" ht="14.4" customHeight="1" x14ac:dyDescent="0.3">
      <c r="A29" s="737" t="s">
        <v>504</v>
      </c>
      <c r="B29" s="739" t="s">
        <v>505</v>
      </c>
      <c r="C29" s="742" t="s">
        <v>514</v>
      </c>
      <c r="D29" s="769" t="s">
        <v>2382</v>
      </c>
      <c r="E29" s="742" t="s">
        <v>3681</v>
      </c>
      <c r="F29" s="769" t="s">
        <v>3682</v>
      </c>
      <c r="G29" s="742" t="s">
        <v>3501</v>
      </c>
      <c r="H29" s="742" t="s">
        <v>3502</v>
      </c>
      <c r="I29" s="755">
        <v>7.51</v>
      </c>
      <c r="J29" s="755">
        <v>10</v>
      </c>
      <c r="K29" s="756">
        <v>75.099999999999994</v>
      </c>
    </row>
    <row r="30" spans="1:11" ht="14.4" customHeight="1" x14ac:dyDescent="0.3">
      <c r="A30" s="737" t="s">
        <v>504</v>
      </c>
      <c r="B30" s="739" t="s">
        <v>505</v>
      </c>
      <c r="C30" s="742" t="s">
        <v>514</v>
      </c>
      <c r="D30" s="769" t="s">
        <v>2382</v>
      </c>
      <c r="E30" s="742" t="s">
        <v>3681</v>
      </c>
      <c r="F30" s="769" t="s">
        <v>3682</v>
      </c>
      <c r="G30" s="742" t="s">
        <v>3503</v>
      </c>
      <c r="H30" s="742" t="s">
        <v>3504</v>
      </c>
      <c r="I30" s="755">
        <v>1.51</v>
      </c>
      <c r="J30" s="755">
        <v>50</v>
      </c>
      <c r="K30" s="756">
        <v>75.5</v>
      </c>
    </row>
    <row r="31" spans="1:11" ht="14.4" customHeight="1" x14ac:dyDescent="0.3">
      <c r="A31" s="737" t="s">
        <v>504</v>
      </c>
      <c r="B31" s="739" t="s">
        <v>505</v>
      </c>
      <c r="C31" s="742" t="s">
        <v>514</v>
      </c>
      <c r="D31" s="769" t="s">
        <v>2382</v>
      </c>
      <c r="E31" s="742" t="s">
        <v>3681</v>
      </c>
      <c r="F31" s="769" t="s">
        <v>3682</v>
      </c>
      <c r="G31" s="742" t="s">
        <v>3505</v>
      </c>
      <c r="H31" s="742" t="s">
        <v>3506</v>
      </c>
      <c r="I31" s="755">
        <v>2.0699999999999998</v>
      </c>
      <c r="J31" s="755">
        <v>50</v>
      </c>
      <c r="K31" s="756">
        <v>103.5</v>
      </c>
    </row>
    <row r="32" spans="1:11" ht="14.4" customHeight="1" x14ac:dyDescent="0.3">
      <c r="A32" s="737" t="s">
        <v>504</v>
      </c>
      <c r="B32" s="739" t="s">
        <v>505</v>
      </c>
      <c r="C32" s="742" t="s">
        <v>514</v>
      </c>
      <c r="D32" s="769" t="s">
        <v>2382</v>
      </c>
      <c r="E32" s="742" t="s">
        <v>3681</v>
      </c>
      <c r="F32" s="769" t="s">
        <v>3682</v>
      </c>
      <c r="G32" s="742" t="s">
        <v>3507</v>
      </c>
      <c r="H32" s="742" t="s">
        <v>3508</v>
      </c>
      <c r="I32" s="755">
        <v>3.36</v>
      </c>
      <c r="J32" s="755">
        <v>25</v>
      </c>
      <c r="K32" s="756">
        <v>84</v>
      </c>
    </row>
    <row r="33" spans="1:11" ht="14.4" customHeight="1" x14ac:dyDescent="0.3">
      <c r="A33" s="737" t="s">
        <v>504</v>
      </c>
      <c r="B33" s="739" t="s">
        <v>505</v>
      </c>
      <c r="C33" s="742" t="s">
        <v>514</v>
      </c>
      <c r="D33" s="769" t="s">
        <v>2382</v>
      </c>
      <c r="E33" s="742" t="s">
        <v>3681</v>
      </c>
      <c r="F33" s="769" t="s">
        <v>3682</v>
      </c>
      <c r="G33" s="742" t="s">
        <v>3509</v>
      </c>
      <c r="H33" s="742" t="s">
        <v>3510</v>
      </c>
      <c r="I33" s="755">
        <v>58.53</v>
      </c>
      <c r="J33" s="755">
        <v>10</v>
      </c>
      <c r="K33" s="756">
        <v>585.29999999999995</v>
      </c>
    </row>
    <row r="34" spans="1:11" ht="14.4" customHeight="1" x14ac:dyDescent="0.3">
      <c r="A34" s="737" t="s">
        <v>504</v>
      </c>
      <c r="B34" s="739" t="s">
        <v>505</v>
      </c>
      <c r="C34" s="742" t="s">
        <v>514</v>
      </c>
      <c r="D34" s="769" t="s">
        <v>2382</v>
      </c>
      <c r="E34" s="742" t="s">
        <v>3681</v>
      </c>
      <c r="F34" s="769" t="s">
        <v>3682</v>
      </c>
      <c r="G34" s="742" t="s">
        <v>3511</v>
      </c>
      <c r="H34" s="742" t="s">
        <v>3512</v>
      </c>
      <c r="I34" s="755">
        <v>15.73</v>
      </c>
      <c r="J34" s="755">
        <v>60</v>
      </c>
      <c r="K34" s="756">
        <v>943.8</v>
      </c>
    </row>
    <row r="35" spans="1:11" ht="14.4" customHeight="1" x14ac:dyDescent="0.3">
      <c r="A35" s="737" t="s">
        <v>504</v>
      </c>
      <c r="B35" s="739" t="s">
        <v>505</v>
      </c>
      <c r="C35" s="742" t="s">
        <v>514</v>
      </c>
      <c r="D35" s="769" t="s">
        <v>2382</v>
      </c>
      <c r="E35" s="742" t="s">
        <v>3681</v>
      </c>
      <c r="F35" s="769" t="s">
        <v>3682</v>
      </c>
      <c r="G35" s="742" t="s">
        <v>3513</v>
      </c>
      <c r="H35" s="742" t="s">
        <v>3514</v>
      </c>
      <c r="I35" s="755">
        <v>834.62000000000012</v>
      </c>
      <c r="J35" s="755">
        <v>5</v>
      </c>
      <c r="K35" s="756">
        <v>4173.1000000000004</v>
      </c>
    </row>
    <row r="36" spans="1:11" ht="14.4" customHeight="1" x14ac:dyDescent="0.3">
      <c r="A36" s="737" t="s">
        <v>504</v>
      </c>
      <c r="B36" s="739" t="s">
        <v>505</v>
      </c>
      <c r="C36" s="742" t="s">
        <v>514</v>
      </c>
      <c r="D36" s="769" t="s">
        <v>2382</v>
      </c>
      <c r="E36" s="742" t="s">
        <v>3681</v>
      </c>
      <c r="F36" s="769" t="s">
        <v>3682</v>
      </c>
      <c r="G36" s="742" t="s">
        <v>3515</v>
      </c>
      <c r="H36" s="742" t="s">
        <v>3516</v>
      </c>
      <c r="I36" s="755">
        <v>4.79</v>
      </c>
      <c r="J36" s="755">
        <v>108</v>
      </c>
      <c r="K36" s="756">
        <v>517.55999999999995</v>
      </c>
    </row>
    <row r="37" spans="1:11" ht="14.4" customHeight="1" x14ac:dyDescent="0.3">
      <c r="A37" s="737" t="s">
        <v>504</v>
      </c>
      <c r="B37" s="739" t="s">
        <v>505</v>
      </c>
      <c r="C37" s="742" t="s">
        <v>514</v>
      </c>
      <c r="D37" s="769" t="s">
        <v>2382</v>
      </c>
      <c r="E37" s="742" t="s">
        <v>3681</v>
      </c>
      <c r="F37" s="769" t="s">
        <v>3682</v>
      </c>
      <c r="G37" s="742" t="s">
        <v>3517</v>
      </c>
      <c r="H37" s="742" t="s">
        <v>3518</v>
      </c>
      <c r="I37" s="755">
        <v>7.1</v>
      </c>
      <c r="J37" s="755">
        <v>2</v>
      </c>
      <c r="K37" s="756">
        <v>14.2</v>
      </c>
    </row>
    <row r="38" spans="1:11" ht="14.4" customHeight="1" x14ac:dyDescent="0.3">
      <c r="A38" s="737" t="s">
        <v>504</v>
      </c>
      <c r="B38" s="739" t="s">
        <v>505</v>
      </c>
      <c r="C38" s="742" t="s">
        <v>514</v>
      </c>
      <c r="D38" s="769" t="s">
        <v>2382</v>
      </c>
      <c r="E38" s="742" t="s">
        <v>3681</v>
      </c>
      <c r="F38" s="769" t="s">
        <v>3682</v>
      </c>
      <c r="G38" s="742" t="s">
        <v>3519</v>
      </c>
      <c r="H38" s="742" t="s">
        <v>3520</v>
      </c>
      <c r="I38" s="755">
        <v>8.2799999999999994</v>
      </c>
      <c r="J38" s="755">
        <v>2</v>
      </c>
      <c r="K38" s="756">
        <v>16.559999999999999</v>
      </c>
    </row>
    <row r="39" spans="1:11" ht="14.4" customHeight="1" x14ac:dyDescent="0.3">
      <c r="A39" s="737" t="s">
        <v>504</v>
      </c>
      <c r="B39" s="739" t="s">
        <v>505</v>
      </c>
      <c r="C39" s="742" t="s">
        <v>514</v>
      </c>
      <c r="D39" s="769" t="s">
        <v>2382</v>
      </c>
      <c r="E39" s="742" t="s">
        <v>3681</v>
      </c>
      <c r="F39" s="769" t="s">
        <v>3682</v>
      </c>
      <c r="G39" s="742" t="s">
        <v>3521</v>
      </c>
      <c r="H39" s="742" t="s">
        <v>3522</v>
      </c>
      <c r="I39" s="755">
        <v>5.27</v>
      </c>
      <c r="J39" s="755">
        <v>110</v>
      </c>
      <c r="K39" s="756">
        <v>579.70000000000005</v>
      </c>
    </row>
    <row r="40" spans="1:11" ht="14.4" customHeight="1" x14ac:dyDescent="0.3">
      <c r="A40" s="737" t="s">
        <v>504</v>
      </c>
      <c r="B40" s="739" t="s">
        <v>505</v>
      </c>
      <c r="C40" s="742" t="s">
        <v>514</v>
      </c>
      <c r="D40" s="769" t="s">
        <v>2382</v>
      </c>
      <c r="E40" s="742" t="s">
        <v>3681</v>
      </c>
      <c r="F40" s="769" t="s">
        <v>3682</v>
      </c>
      <c r="G40" s="742" t="s">
        <v>3523</v>
      </c>
      <c r="H40" s="742" t="s">
        <v>3524</v>
      </c>
      <c r="I40" s="755">
        <v>116.95</v>
      </c>
      <c r="J40" s="755">
        <v>10</v>
      </c>
      <c r="K40" s="756">
        <v>1169.55</v>
      </c>
    </row>
    <row r="41" spans="1:11" ht="14.4" customHeight="1" x14ac:dyDescent="0.3">
      <c r="A41" s="737" t="s">
        <v>504</v>
      </c>
      <c r="B41" s="739" t="s">
        <v>505</v>
      </c>
      <c r="C41" s="742" t="s">
        <v>514</v>
      </c>
      <c r="D41" s="769" t="s">
        <v>2382</v>
      </c>
      <c r="E41" s="742" t="s">
        <v>3681</v>
      </c>
      <c r="F41" s="769" t="s">
        <v>3682</v>
      </c>
      <c r="G41" s="742" t="s">
        <v>3525</v>
      </c>
      <c r="H41" s="742" t="s">
        <v>3526</v>
      </c>
      <c r="I41" s="755">
        <v>82.08</v>
      </c>
      <c r="J41" s="755">
        <v>10</v>
      </c>
      <c r="K41" s="756">
        <v>820.8</v>
      </c>
    </row>
    <row r="42" spans="1:11" ht="14.4" customHeight="1" x14ac:dyDescent="0.3">
      <c r="A42" s="737" t="s">
        <v>504</v>
      </c>
      <c r="B42" s="739" t="s">
        <v>505</v>
      </c>
      <c r="C42" s="742" t="s">
        <v>514</v>
      </c>
      <c r="D42" s="769" t="s">
        <v>2382</v>
      </c>
      <c r="E42" s="742" t="s">
        <v>3681</v>
      </c>
      <c r="F42" s="769" t="s">
        <v>3682</v>
      </c>
      <c r="G42" s="742" t="s">
        <v>3527</v>
      </c>
      <c r="H42" s="742" t="s">
        <v>3528</v>
      </c>
      <c r="I42" s="755">
        <v>16.329999999999998</v>
      </c>
      <c r="J42" s="755">
        <v>40</v>
      </c>
      <c r="K42" s="756">
        <v>653.20000000000005</v>
      </c>
    </row>
    <row r="43" spans="1:11" ht="14.4" customHeight="1" x14ac:dyDescent="0.3">
      <c r="A43" s="737" t="s">
        <v>504</v>
      </c>
      <c r="B43" s="739" t="s">
        <v>505</v>
      </c>
      <c r="C43" s="742" t="s">
        <v>514</v>
      </c>
      <c r="D43" s="769" t="s">
        <v>2382</v>
      </c>
      <c r="E43" s="742" t="s">
        <v>3681</v>
      </c>
      <c r="F43" s="769" t="s">
        <v>3682</v>
      </c>
      <c r="G43" s="742" t="s">
        <v>3529</v>
      </c>
      <c r="H43" s="742" t="s">
        <v>3530</v>
      </c>
      <c r="I43" s="755">
        <v>0.38</v>
      </c>
      <c r="J43" s="755">
        <v>10</v>
      </c>
      <c r="K43" s="756">
        <v>3.8</v>
      </c>
    </row>
    <row r="44" spans="1:11" ht="14.4" customHeight="1" x14ac:dyDescent="0.3">
      <c r="A44" s="737" t="s">
        <v>504</v>
      </c>
      <c r="B44" s="739" t="s">
        <v>505</v>
      </c>
      <c r="C44" s="742" t="s">
        <v>514</v>
      </c>
      <c r="D44" s="769" t="s">
        <v>2382</v>
      </c>
      <c r="E44" s="742" t="s">
        <v>3683</v>
      </c>
      <c r="F44" s="769" t="s">
        <v>3684</v>
      </c>
      <c r="G44" s="742" t="s">
        <v>3531</v>
      </c>
      <c r="H44" s="742" t="s">
        <v>3532</v>
      </c>
      <c r="I44" s="755">
        <v>2.75</v>
      </c>
      <c r="J44" s="755">
        <v>30</v>
      </c>
      <c r="K44" s="756">
        <v>82.5</v>
      </c>
    </row>
    <row r="45" spans="1:11" ht="14.4" customHeight="1" x14ac:dyDescent="0.3">
      <c r="A45" s="737" t="s">
        <v>504</v>
      </c>
      <c r="B45" s="739" t="s">
        <v>505</v>
      </c>
      <c r="C45" s="742" t="s">
        <v>514</v>
      </c>
      <c r="D45" s="769" t="s">
        <v>2382</v>
      </c>
      <c r="E45" s="742" t="s">
        <v>3683</v>
      </c>
      <c r="F45" s="769" t="s">
        <v>3684</v>
      </c>
      <c r="G45" s="742" t="s">
        <v>3533</v>
      </c>
      <c r="H45" s="742" t="s">
        <v>3534</v>
      </c>
      <c r="I45" s="755">
        <v>0.252</v>
      </c>
      <c r="J45" s="755">
        <v>600</v>
      </c>
      <c r="K45" s="756">
        <v>151</v>
      </c>
    </row>
    <row r="46" spans="1:11" ht="14.4" customHeight="1" x14ac:dyDescent="0.3">
      <c r="A46" s="737" t="s">
        <v>504</v>
      </c>
      <c r="B46" s="739" t="s">
        <v>505</v>
      </c>
      <c r="C46" s="742" t="s">
        <v>514</v>
      </c>
      <c r="D46" s="769" t="s">
        <v>2382</v>
      </c>
      <c r="E46" s="742" t="s">
        <v>3683</v>
      </c>
      <c r="F46" s="769" t="s">
        <v>3684</v>
      </c>
      <c r="G46" s="742" t="s">
        <v>3535</v>
      </c>
      <c r="H46" s="742" t="s">
        <v>3536</v>
      </c>
      <c r="I46" s="755">
        <v>11.147142857142857</v>
      </c>
      <c r="J46" s="755">
        <v>190</v>
      </c>
      <c r="K46" s="756">
        <v>2118</v>
      </c>
    </row>
    <row r="47" spans="1:11" ht="14.4" customHeight="1" x14ac:dyDescent="0.3">
      <c r="A47" s="737" t="s">
        <v>504</v>
      </c>
      <c r="B47" s="739" t="s">
        <v>505</v>
      </c>
      <c r="C47" s="742" t="s">
        <v>514</v>
      </c>
      <c r="D47" s="769" t="s">
        <v>2382</v>
      </c>
      <c r="E47" s="742" t="s">
        <v>3683</v>
      </c>
      <c r="F47" s="769" t="s">
        <v>3684</v>
      </c>
      <c r="G47" s="742" t="s">
        <v>3537</v>
      </c>
      <c r="H47" s="742" t="s">
        <v>3538</v>
      </c>
      <c r="I47" s="755">
        <v>1.0900000000000001</v>
      </c>
      <c r="J47" s="755">
        <v>3400</v>
      </c>
      <c r="K47" s="756">
        <v>3706</v>
      </c>
    </row>
    <row r="48" spans="1:11" ht="14.4" customHeight="1" x14ac:dyDescent="0.3">
      <c r="A48" s="737" t="s">
        <v>504</v>
      </c>
      <c r="B48" s="739" t="s">
        <v>505</v>
      </c>
      <c r="C48" s="742" t="s">
        <v>514</v>
      </c>
      <c r="D48" s="769" t="s">
        <v>2382</v>
      </c>
      <c r="E48" s="742" t="s">
        <v>3683</v>
      </c>
      <c r="F48" s="769" t="s">
        <v>3684</v>
      </c>
      <c r="G48" s="742" t="s">
        <v>3539</v>
      </c>
      <c r="H48" s="742" t="s">
        <v>3540</v>
      </c>
      <c r="I48" s="755">
        <v>1.671</v>
      </c>
      <c r="J48" s="755">
        <v>1200</v>
      </c>
      <c r="K48" s="756">
        <v>2006</v>
      </c>
    </row>
    <row r="49" spans="1:11" ht="14.4" customHeight="1" x14ac:dyDescent="0.3">
      <c r="A49" s="737" t="s">
        <v>504</v>
      </c>
      <c r="B49" s="739" t="s">
        <v>505</v>
      </c>
      <c r="C49" s="742" t="s">
        <v>514</v>
      </c>
      <c r="D49" s="769" t="s">
        <v>2382</v>
      </c>
      <c r="E49" s="742" t="s">
        <v>3683</v>
      </c>
      <c r="F49" s="769" t="s">
        <v>3684</v>
      </c>
      <c r="G49" s="742" t="s">
        <v>3541</v>
      </c>
      <c r="H49" s="742" t="s">
        <v>3542</v>
      </c>
      <c r="I49" s="755">
        <v>0.47799999999999992</v>
      </c>
      <c r="J49" s="755">
        <v>600</v>
      </c>
      <c r="K49" s="756">
        <v>287</v>
      </c>
    </row>
    <row r="50" spans="1:11" ht="14.4" customHeight="1" x14ac:dyDescent="0.3">
      <c r="A50" s="737" t="s">
        <v>504</v>
      </c>
      <c r="B50" s="739" t="s">
        <v>505</v>
      </c>
      <c r="C50" s="742" t="s">
        <v>514</v>
      </c>
      <c r="D50" s="769" t="s">
        <v>2382</v>
      </c>
      <c r="E50" s="742" t="s">
        <v>3683</v>
      </c>
      <c r="F50" s="769" t="s">
        <v>3684</v>
      </c>
      <c r="G50" s="742" t="s">
        <v>3543</v>
      </c>
      <c r="H50" s="742" t="s">
        <v>3544</v>
      </c>
      <c r="I50" s="755">
        <v>0.67</v>
      </c>
      <c r="J50" s="755">
        <v>1900</v>
      </c>
      <c r="K50" s="756">
        <v>1273</v>
      </c>
    </row>
    <row r="51" spans="1:11" ht="14.4" customHeight="1" x14ac:dyDescent="0.3">
      <c r="A51" s="737" t="s">
        <v>504</v>
      </c>
      <c r="B51" s="739" t="s">
        <v>505</v>
      </c>
      <c r="C51" s="742" t="s">
        <v>514</v>
      </c>
      <c r="D51" s="769" t="s">
        <v>2382</v>
      </c>
      <c r="E51" s="742" t="s">
        <v>3683</v>
      </c>
      <c r="F51" s="769" t="s">
        <v>3684</v>
      </c>
      <c r="G51" s="742" t="s">
        <v>3545</v>
      </c>
      <c r="H51" s="742" t="s">
        <v>3546</v>
      </c>
      <c r="I51" s="755">
        <v>3.1383333333333336</v>
      </c>
      <c r="J51" s="755">
        <v>350</v>
      </c>
      <c r="K51" s="756">
        <v>1098.5</v>
      </c>
    </row>
    <row r="52" spans="1:11" ht="14.4" customHeight="1" x14ac:dyDescent="0.3">
      <c r="A52" s="737" t="s">
        <v>504</v>
      </c>
      <c r="B52" s="739" t="s">
        <v>505</v>
      </c>
      <c r="C52" s="742" t="s">
        <v>514</v>
      </c>
      <c r="D52" s="769" t="s">
        <v>2382</v>
      </c>
      <c r="E52" s="742" t="s">
        <v>3683</v>
      </c>
      <c r="F52" s="769" t="s">
        <v>3684</v>
      </c>
      <c r="G52" s="742" t="s">
        <v>3547</v>
      </c>
      <c r="H52" s="742" t="s">
        <v>3548</v>
      </c>
      <c r="I52" s="755">
        <v>6.23</v>
      </c>
      <c r="J52" s="755">
        <v>120</v>
      </c>
      <c r="K52" s="756">
        <v>747.6</v>
      </c>
    </row>
    <row r="53" spans="1:11" ht="14.4" customHeight="1" x14ac:dyDescent="0.3">
      <c r="A53" s="737" t="s">
        <v>504</v>
      </c>
      <c r="B53" s="739" t="s">
        <v>505</v>
      </c>
      <c r="C53" s="742" t="s">
        <v>514</v>
      </c>
      <c r="D53" s="769" t="s">
        <v>2382</v>
      </c>
      <c r="E53" s="742" t="s">
        <v>3683</v>
      </c>
      <c r="F53" s="769" t="s">
        <v>3684</v>
      </c>
      <c r="G53" s="742" t="s">
        <v>3549</v>
      </c>
      <c r="H53" s="742" t="s">
        <v>3550</v>
      </c>
      <c r="I53" s="755">
        <v>204.40666666666667</v>
      </c>
      <c r="J53" s="755">
        <v>90</v>
      </c>
      <c r="K53" s="756">
        <v>18396.599999999999</v>
      </c>
    </row>
    <row r="54" spans="1:11" ht="14.4" customHeight="1" x14ac:dyDescent="0.3">
      <c r="A54" s="737" t="s">
        <v>504</v>
      </c>
      <c r="B54" s="739" t="s">
        <v>505</v>
      </c>
      <c r="C54" s="742" t="s">
        <v>514</v>
      </c>
      <c r="D54" s="769" t="s">
        <v>2382</v>
      </c>
      <c r="E54" s="742" t="s">
        <v>3683</v>
      </c>
      <c r="F54" s="769" t="s">
        <v>3684</v>
      </c>
      <c r="G54" s="742" t="s">
        <v>3551</v>
      </c>
      <c r="H54" s="742" t="s">
        <v>3552</v>
      </c>
      <c r="I54" s="755">
        <v>15.04</v>
      </c>
      <c r="J54" s="755">
        <v>150</v>
      </c>
      <c r="K54" s="756">
        <v>2256</v>
      </c>
    </row>
    <row r="55" spans="1:11" ht="14.4" customHeight="1" x14ac:dyDescent="0.3">
      <c r="A55" s="737" t="s">
        <v>504</v>
      </c>
      <c r="B55" s="739" t="s">
        <v>505</v>
      </c>
      <c r="C55" s="742" t="s">
        <v>514</v>
      </c>
      <c r="D55" s="769" t="s">
        <v>2382</v>
      </c>
      <c r="E55" s="742" t="s">
        <v>3683</v>
      </c>
      <c r="F55" s="769" t="s">
        <v>3684</v>
      </c>
      <c r="G55" s="742" t="s">
        <v>3553</v>
      </c>
      <c r="H55" s="742" t="s">
        <v>3554</v>
      </c>
      <c r="I55" s="755">
        <v>15.57</v>
      </c>
      <c r="J55" s="755">
        <v>6</v>
      </c>
      <c r="K55" s="756">
        <v>93.42</v>
      </c>
    </row>
    <row r="56" spans="1:11" ht="14.4" customHeight="1" x14ac:dyDescent="0.3">
      <c r="A56" s="737" t="s">
        <v>504</v>
      </c>
      <c r="B56" s="739" t="s">
        <v>505</v>
      </c>
      <c r="C56" s="742" t="s">
        <v>514</v>
      </c>
      <c r="D56" s="769" t="s">
        <v>2382</v>
      </c>
      <c r="E56" s="742" t="s">
        <v>3683</v>
      </c>
      <c r="F56" s="769" t="s">
        <v>3684</v>
      </c>
      <c r="G56" s="742" t="s">
        <v>3555</v>
      </c>
      <c r="H56" s="742" t="s">
        <v>3556</v>
      </c>
      <c r="I56" s="755">
        <v>81.739999999999995</v>
      </c>
      <c r="J56" s="755">
        <v>1</v>
      </c>
      <c r="K56" s="756">
        <v>81.739999999999995</v>
      </c>
    </row>
    <row r="57" spans="1:11" ht="14.4" customHeight="1" x14ac:dyDescent="0.3">
      <c r="A57" s="737" t="s">
        <v>504</v>
      </c>
      <c r="B57" s="739" t="s">
        <v>505</v>
      </c>
      <c r="C57" s="742" t="s">
        <v>514</v>
      </c>
      <c r="D57" s="769" t="s">
        <v>2382</v>
      </c>
      <c r="E57" s="742" t="s">
        <v>3683</v>
      </c>
      <c r="F57" s="769" t="s">
        <v>3684</v>
      </c>
      <c r="G57" s="742" t="s">
        <v>3557</v>
      </c>
      <c r="H57" s="742" t="s">
        <v>3558</v>
      </c>
      <c r="I57" s="755">
        <v>80.569999999999993</v>
      </c>
      <c r="J57" s="755">
        <v>23</v>
      </c>
      <c r="K57" s="756">
        <v>1853.1100000000001</v>
      </c>
    </row>
    <row r="58" spans="1:11" ht="14.4" customHeight="1" x14ac:dyDescent="0.3">
      <c r="A58" s="737" t="s">
        <v>504</v>
      </c>
      <c r="B58" s="739" t="s">
        <v>505</v>
      </c>
      <c r="C58" s="742" t="s">
        <v>514</v>
      </c>
      <c r="D58" s="769" t="s">
        <v>2382</v>
      </c>
      <c r="E58" s="742" t="s">
        <v>3683</v>
      </c>
      <c r="F58" s="769" t="s">
        <v>3684</v>
      </c>
      <c r="G58" s="742" t="s">
        <v>3559</v>
      </c>
      <c r="H58" s="742" t="s">
        <v>3560</v>
      </c>
      <c r="I58" s="755">
        <v>2.4624999999999999</v>
      </c>
      <c r="J58" s="755">
        <v>500</v>
      </c>
      <c r="K58" s="756">
        <v>1232</v>
      </c>
    </row>
    <row r="59" spans="1:11" ht="14.4" customHeight="1" x14ac:dyDescent="0.3">
      <c r="A59" s="737" t="s">
        <v>504</v>
      </c>
      <c r="B59" s="739" t="s">
        <v>505</v>
      </c>
      <c r="C59" s="742" t="s">
        <v>514</v>
      </c>
      <c r="D59" s="769" t="s">
        <v>2382</v>
      </c>
      <c r="E59" s="742" t="s">
        <v>3683</v>
      </c>
      <c r="F59" s="769" t="s">
        <v>3684</v>
      </c>
      <c r="G59" s="742" t="s">
        <v>3561</v>
      </c>
      <c r="H59" s="742" t="s">
        <v>3562</v>
      </c>
      <c r="I59" s="755">
        <v>6.17</v>
      </c>
      <c r="J59" s="755">
        <v>350</v>
      </c>
      <c r="K59" s="756">
        <v>2159.5</v>
      </c>
    </row>
    <row r="60" spans="1:11" ht="14.4" customHeight="1" x14ac:dyDescent="0.3">
      <c r="A60" s="737" t="s">
        <v>504</v>
      </c>
      <c r="B60" s="739" t="s">
        <v>505</v>
      </c>
      <c r="C60" s="742" t="s">
        <v>514</v>
      </c>
      <c r="D60" s="769" t="s">
        <v>2382</v>
      </c>
      <c r="E60" s="742" t="s">
        <v>3683</v>
      </c>
      <c r="F60" s="769" t="s">
        <v>3684</v>
      </c>
      <c r="G60" s="742" t="s">
        <v>3563</v>
      </c>
      <c r="H60" s="742" t="s">
        <v>3564</v>
      </c>
      <c r="I60" s="755">
        <v>206.04</v>
      </c>
      <c r="J60" s="755">
        <v>16</v>
      </c>
      <c r="K60" s="756">
        <v>3296.64</v>
      </c>
    </row>
    <row r="61" spans="1:11" ht="14.4" customHeight="1" x14ac:dyDescent="0.3">
      <c r="A61" s="737" t="s">
        <v>504</v>
      </c>
      <c r="B61" s="739" t="s">
        <v>505</v>
      </c>
      <c r="C61" s="742" t="s">
        <v>514</v>
      </c>
      <c r="D61" s="769" t="s">
        <v>2382</v>
      </c>
      <c r="E61" s="742" t="s">
        <v>3683</v>
      </c>
      <c r="F61" s="769" t="s">
        <v>3684</v>
      </c>
      <c r="G61" s="742" t="s">
        <v>3565</v>
      </c>
      <c r="H61" s="742" t="s">
        <v>3566</v>
      </c>
      <c r="I61" s="755">
        <v>2.3700000000000006</v>
      </c>
      <c r="J61" s="755">
        <v>500</v>
      </c>
      <c r="K61" s="756">
        <v>1185</v>
      </c>
    </row>
    <row r="62" spans="1:11" ht="14.4" customHeight="1" x14ac:dyDescent="0.3">
      <c r="A62" s="737" t="s">
        <v>504</v>
      </c>
      <c r="B62" s="739" t="s">
        <v>505</v>
      </c>
      <c r="C62" s="742" t="s">
        <v>514</v>
      </c>
      <c r="D62" s="769" t="s">
        <v>2382</v>
      </c>
      <c r="E62" s="742" t="s">
        <v>3683</v>
      </c>
      <c r="F62" s="769" t="s">
        <v>3684</v>
      </c>
      <c r="G62" s="742" t="s">
        <v>3567</v>
      </c>
      <c r="H62" s="742" t="s">
        <v>3568</v>
      </c>
      <c r="I62" s="755">
        <v>3.0966666666666662</v>
      </c>
      <c r="J62" s="755">
        <v>150</v>
      </c>
      <c r="K62" s="756">
        <v>464.5</v>
      </c>
    </row>
    <row r="63" spans="1:11" ht="14.4" customHeight="1" x14ac:dyDescent="0.3">
      <c r="A63" s="737" t="s">
        <v>504</v>
      </c>
      <c r="B63" s="739" t="s">
        <v>505</v>
      </c>
      <c r="C63" s="742" t="s">
        <v>514</v>
      </c>
      <c r="D63" s="769" t="s">
        <v>2382</v>
      </c>
      <c r="E63" s="742" t="s">
        <v>3683</v>
      </c>
      <c r="F63" s="769" t="s">
        <v>3684</v>
      </c>
      <c r="G63" s="742" t="s">
        <v>3569</v>
      </c>
      <c r="H63" s="742" t="s">
        <v>3570</v>
      </c>
      <c r="I63" s="755">
        <v>2.5299999999999998</v>
      </c>
      <c r="J63" s="755">
        <v>10</v>
      </c>
      <c r="K63" s="756">
        <v>25.3</v>
      </c>
    </row>
    <row r="64" spans="1:11" ht="14.4" customHeight="1" x14ac:dyDescent="0.3">
      <c r="A64" s="737" t="s">
        <v>504</v>
      </c>
      <c r="B64" s="739" t="s">
        <v>505</v>
      </c>
      <c r="C64" s="742" t="s">
        <v>514</v>
      </c>
      <c r="D64" s="769" t="s">
        <v>2382</v>
      </c>
      <c r="E64" s="742" t="s">
        <v>3683</v>
      </c>
      <c r="F64" s="769" t="s">
        <v>3684</v>
      </c>
      <c r="G64" s="742" t="s">
        <v>3571</v>
      </c>
      <c r="H64" s="742" t="s">
        <v>3572</v>
      </c>
      <c r="I64" s="755">
        <v>0.01</v>
      </c>
      <c r="J64" s="755">
        <v>700</v>
      </c>
      <c r="K64" s="756">
        <v>7</v>
      </c>
    </row>
    <row r="65" spans="1:11" ht="14.4" customHeight="1" x14ac:dyDescent="0.3">
      <c r="A65" s="737" t="s">
        <v>504</v>
      </c>
      <c r="B65" s="739" t="s">
        <v>505</v>
      </c>
      <c r="C65" s="742" t="s">
        <v>514</v>
      </c>
      <c r="D65" s="769" t="s">
        <v>2382</v>
      </c>
      <c r="E65" s="742" t="s">
        <v>3683</v>
      </c>
      <c r="F65" s="769" t="s">
        <v>3684</v>
      </c>
      <c r="G65" s="742" t="s">
        <v>3573</v>
      </c>
      <c r="H65" s="742" t="s">
        <v>3574</v>
      </c>
      <c r="I65" s="755">
        <v>2.1640000000000001</v>
      </c>
      <c r="J65" s="755">
        <v>250</v>
      </c>
      <c r="K65" s="756">
        <v>541</v>
      </c>
    </row>
    <row r="66" spans="1:11" ht="14.4" customHeight="1" x14ac:dyDescent="0.3">
      <c r="A66" s="737" t="s">
        <v>504</v>
      </c>
      <c r="B66" s="739" t="s">
        <v>505</v>
      </c>
      <c r="C66" s="742" t="s">
        <v>514</v>
      </c>
      <c r="D66" s="769" t="s">
        <v>2382</v>
      </c>
      <c r="E66" s="742" t="s">
        <v>3683</v>
      </c>
      <c r="F66" s="769" t="s">
        <v>3684</v>
      </c>
      <c r="G66" s="742" t="s">
        <v>3575</v>
      </c>
      <c r="H66" s="742" t="s">
        <v>3576</v>
      </c>
      <c r="I66" s="755">
        <v>2.6814285714285715</v>
      </c>
      <c r="J66" s="755">
        <v>450</v>
      </c>
      <c r="K66" s="756">
        <v>1208.5</v>
      </c>
    </row>
    <row r="67" spans="1:11" ht="14.4" customHeight="1" x14ac:dyDescent="0.3">
      <c r="A67" s="737" t="s">
        <v>504</v>
      </c>
      <c r="B67" s="739" t="s">
        <v>505</v>
      </c>
      <c r="C67" s="742" t="s">
        <v>514</v>
      </c>
      <c r="D67" s="769" t="s">
        <v>2382</v>
      </c>
      <c r="E67" s="742" t="s">
        <v>3683</v>
      </c>
      <c r="F67" s="769" t="s">
        <v>3684</v>
      </c>
      <c r="G67" s="742" t="s">
        <v>3577</v>
      </c>
      <c r="H67" s="742" t="s">
        <v>3578</v>
      </c>
      <c r="I67" s="755">
        <v>2.1800000000000002</v>
      </c>
      <c r="J67" s="755">
        <v>100</v>
      </c>
      <c r="K67" s="756">
        <v>218</v>
      </c>
    </row>
    <row r="68" spans="1:11" ht="14.4" customHeight="1" x14ac:dyDescent="0.3">
      <c r="A68" s="737" t="s">
        <v>504</v>
      </c>
      <c r="B68" s="739" t="s">
        <v>505</v>
      </c>
      <c r="C68" s="742" t="s">
        <v>514</v>
      </c>
      <c r="D68" s="769" t="s">
        <v>2382</v>
      </c>
      <c r="E68" s="742" t="s">
        <v>3683</v>
      </c>
      <c r="F68" s="769" t="s">
        <v>3684</v>
      </c>
      <c r="G68" s="742" t="s">
        <v>3579</v>
      </c>
      <c r="H68" s="742" t="s">
        <v>3580</v>
      </c>
      <c r="I68" s="755">
        <v>29.9</v>
      </c>
      <c r="J68" s="755">
        <v>32</v>
      </c>
      <c r="K68" s="756">
        <v>956.8</v>
      </c>
    </row>
    <row r="69" spans="1:11" ht="14.4" customHeight="1" x14ac:dyDescent="0.3">
      <c r="A69" s="737" t="s">
        <v>504</v>
      </c>
      <c r="B69" s="739" t="s">
        <v>505</v>
      </c>
      <c r="C69" s="742" t="s">
        <v>514</v>
      </c>
      <c r="D69" s="769" t="s">
        <v>2382</v>
      </c>
      <c r="E69" s="742" t="s">
        <v>3683</v>
      </c>
      <c r="F69" s="769" t="s">
        <v>3684</v>
      </c>
      <c r="G69" s="742" t="s">
        <v>3581</v>
      </c>
      <c r="H69" s="742" t="s">
        <v>3582</v>
      </c>
      <c r="I69" s="755">
        <v>6.05</v>
      </c>
      <c r="J69" s="755">
        <v>80</v>
      </c>
      <c r="K69" s="756">
        <v>484</v>
      </c>
    </row>
    <row r="70" spans="1:11" ht="14.4" customHeight="1" x14ac:dyDescent="0.3">
      <c r="A70" s="737" t="s">
        <v>504</v>
      </c>
      <c r="B70" s="739" t="s">
        <v>505</v>
      </c>
      <c r="C70" s="742" t="s">
        <v>514</v>
      </c>
      <c r="D70" s="769" t="s">
        <v>2382</v>
      </c>
      <c r="E70" s="742" t="s">
        <v>3683</v>
      </c>
      <c r="F70" s="769" t="s">
        <v>3684</v>
      </c>
      <c r="G70" s="742" t="s">
        <v>3583</v>
      </c>
      <c r="H70" s="742" t="s">
        <v>3584</v>
      </c>
      <c r="I70" s="755">
        <v>34.502499999999998</v>
      </c>
      <c r="J70" s="755">
        <v>40</v>
      </c>
      <c r="K70" s="756">
        <v>1380.13</v>
      </c>
    </row>
    <row r="71" spans="1:11" ht="14.4" customHeight="1" x14ac:dyDescent="0.3">
      <c r="A71" s="737" t="s">
        <v>504</v>
      </c>
      <c r="B71" s="739" t="s">
        <v>505</v>
      </c>
      <c r="C71" s="742" t="s">
        <v>514</v>
      </c>
      <c r="D71" s="769" t="s">
        <v>2382</v>
      </c>
      <c r="E71" s="742" t="s">
        <v>3683</v>
      </c>
      <c r="F71" s="769" t="s">
        <v>3684</v>
      </c>
      <c r="G71" s="742" t="s">
        <v>3585</v>
      </c>
      <c r="H71" s="742" t="s">
        <v>3586</v>
      </c>
      <c r="I71" s="755">
        <v>17.981250000000003</v>
      </c>
      <c r="J71" s="755">
        <v>750</v>
      </c>
      <c r="K71" s="756">
        <v>13486</v>
      </c>
    </row>
    <row r="72" spans="1:11" ht="14.4" customHeight="1" x14ac:dyDescent="0.3">
      <c r="A72" s="737" t="s">
        <v>504</v>
      </c>
      <c r="B72" s="739" t="s">
        <v>505</v>
      </c>
      <c r="C72" s="742" t="s">
        <v>514</v>
      </c>
      <c r="D72" s="769" t="s">
        <v>2382</v>
      </c>
      <c r="E72" s="742" t="s">
        <v>3683</v>
      </c>
      <c r="F72" s="769" t="s">
        <v>3684</v>
      </c>
      <c r="G72" s="742" t="s">
        <v>3587</v>
      </c>
      <c r="H72" s="742" t="s">
        <v>3588</v>
      </c>
      <c r="I72" s="755">
        <v>1.94</v>
      </c>
      <c r="J72" s="755">
        <v>10</v>
      </c>
      <c r="K72" s="756">
        <v>19.399999999999999</v>
      </c>
    </row>
    <row r="73" spans="1:11" ht="14.4" customHeight="1" x14ac:dyDescent="0.3">
      <c r="A73" s="737" t="s">
        <v>504</v>
      </c>
      <c r="B73" s="739" t="s">
        <v>505</v>
      </c>
      <c r="C73" s="742" t="s">
        <v>514</v>
      </c>
      <c r="D73" s="769" t="s">
        <v>2382</v>
      </c>
      <c r="E73" s="742" t="s">
        <v>3683</v>
      </c>
      <c r="F73" s="769" t="s">
        <v>3684</v>
      </c>
      <c r="G73" s="742" t="s">
        <v>3589</v>
      </c>
      <c r="H73" s="742" t="s">
        <v>3590</v>
      </c>
      <c r="I73" s="755">
        <v>15.004</v>
      </c>
      <c r="J73" s="755">
        <v>130</v>
      </c>
      <c r="K73" s="756">
        <v>1950.5</v>
      </c>
    </row>
    <row r="74" spans="1:11" ht="14.4" customHeight="1" x14ac:dyDescent="0.3">
      <c r="A74" s="737" t="s">
        <v>504</v>
      </c>
      <c r="B74" s="739" t="s">
        <v>505</v>
      </c>
      <c r="C74" s="742" t="s">
        <v>514</v>
      </c>
      <c r="D74" s="769" t="s">
        <v>2382</v>
      </c>
      <c r="E74" s="742" t="s">
        <v>3683</v>
      </c>
      <c r="F74" s="769" t="s">
        <v>3684</v>
      </c>
      <c r="G74" s="742" t="s">
        <v>3591</v>
      </c>
      <c r="H74" s="742" t="s">
        <v>3592</v>
      </c>
      <c r="I74" s="755">
        <v>12.11</v>
      </c>
      <c r="J74" s="755">
        <v>20</v>
      </c>
      <c r="K74" s="756">
        <v>242.2</v>
      </c>
    </row>
    <row r="75" spans="1:11" ht="14.4" customHeight="1" x14ac:dyDescent="0.3">
      <c r="A75" s="737" t="s">
        <v>504</v>
      </c>
      <c r="B75" s="739" t="s">
        <v>505</v>
      </c>
      <c r="C75" s="742" t="s">
        <v>514</v>
      </c>
      <c r="D75" s="769" t="s">
        <v>2382</v>
      </c>
      <c r="E75" s="742" t="s">
        <v>3683</v>
      </c>
      <c r="F75" s="769" t="s">
        <v>3684</v>
      </c>
      <c r="G75" s="742" t="s">
        <v>3593</v>
      </c>
      <c r="H75" s="742" t="s">
        <v>3594</v>
      </c>
      <c r="I75" s="755">
        <v>2.52</v>
      </c>
      <c r="J75" s="755">
        <v>450</v>
      </c>
      <c r="K75" s="756">
        <v>1134</v>
      </c>
    </row>
    <row r="76" spans="1:11" ht="14.4" customHeight="1" x14ac:dyDescent="0.3">
      <c r="A76" s="737" t="s">
        <v>504</v>
      </c>
      <c r="B76" s="739" t="s">
        <v>505</v>
      </c>
      <c r="C76" s="742" t="s">
        <v>514</v>
      </c>
      <c r="D76" s="769" t="s">
        <v>2382</v>
      </c>
      <c r="E76" s="742" t="s">
        <v>3683</v>
      </c>
      <c r="F76" s="769" t="s">
        <v>3684</v>
      </c>
      <c r="G76" s="742" t="s">
        <v>3595</v>
      </c>
      <c r="H76" s="742" t="s">
        <v>3596</v>
      </c>
      <c r="I76" s="755">
        <v>1.2699999999999998</v>
      </c>
      <c r="J76" s="755">
        <v>600</v>
      </c>
      <c r="K76" s="756">
        <v>762</v>
      </c>
    </row>
    <row r="77" spans="1:11" ht="14.4" customHeight="1" x14ac:dyDescent="0.3">
      <c r="A77" s="737" t="s">
        <v>504</v>
      </c>
      <c r="B77" s="739" t="s">
        <v>505</v>
      </c>
      <c r="C77" s="742" t="s">
        <v>514</v>
      </c>
      <c r="D77" s="769" t="s">
        <v>2382</v>
      </c>
      <c r="E77" s="742" t="s">
        <v>3683</v>
      </c>
      <c r="F77" s="769" t="s">
        <v>3684</v>
      </c>
      <c r="G77" s="742" t="s">
        <v>3597</v>
      </c>
      <c r="H77" s="742" t="s">
        <v>3598</v>
      </c>
      <c r="I77" s="755">
        <v>21.235999999999997</v>
      </c>
      <c r="J77" s="755">
        <v>70</v>
      </c>
      <c r="K77" s="756">
        <v>1486.48</v>
      </c>
    </row>
    <row r="78" spans="1:11" ht="14.4" customHeight="1" x14ac:dyDescent="0.3">
      <c r="A78" s="737" t="s">
        <v>504</v>
      </c>
      <c r="B78" s="739" t="s">
        <v>505</v>
      </c>
      <c r="C78" s="742" t="s">
        <v>514</v>
      </c>
      <c r="D78" s="769" t="s">
        <v>2382</v>
      </c>
      <c r="E78" s="742" t="s">
        <v>3683</v>
      </c>
      <c r="F78" s="769" t="s">
        <v>3684</v>
      </c>
      <c r="G78" s="742" t="s">
        <v>3599</v>
      </c>
      <c r="H78" s="742" t="s">
        <v>3600</v>
      </c>
      <c r="I78" s="755">
        <v>21.234999999999999</v>
      </c>
      <c r="J78" s="755">
        <v>120</v>
      </c>
      <c r="K78" s="756">
        <v>2548.1999999999998</v>
      </c>
    </row>
    <row r="79" spans="1:11" ht="14.4" customHeight="1" x14ac:dyDescent="0.3">
      <c r="A79" s="737" t="s">
        <v>504</v>
      </c>
      <c r="B79" s="739" t="s">
        <v>505</v>
      </c>
      <c r="C79" s="742" t="s">
        <v>514</v>
      </c>
      <c r="D79" s="769" t="s">
        <v>2382</v>
      </c>
      <c r="E79" s="742" t="s">
        <v>3683</v>
      </c>
      <c r="F79" s="769" t="s">
        <v>3684</v>
      </c>
      <c r="G79" s="742" t="s">
        <v>3601</v>
      </c>
      <c r="H79" s="742" t="s">
        <v>3602</v>
      </c>
      <c r="I79" s="755">
        <v>11.5</v>
      </c>
      <c r="J79" s="755">
        <v>10</v>
      </c>
      <c r="K79" s="756">
        <v>115</v>
      </c>
    </row>
    <row r="80" spans="1:11" ht="14.4" customHeight="1" x14ac:dyDescent="0.3">
      <c r="A80" s="737" t="s">
        <v>504</v>
      </c>
      <c r="B80" s="739" t="s">
        <v>505</v>
      </c>
      <c r="C80" s="742" t="s">
        <v>514</v>
      </c>
      <c r="D80" s="769" t="s">
        <v>2382</v>
      </c>
      <c r="E80" s="742" t="s">
        <v>3683</v>
      </c>
      <c r="F80" s="769" t="s">
        <v>3684</v>
      </c>
      <c r="G80" s="742" t="s">
        <v>3603</v>
      </c>
      <c r="H80" s="742" t="s">
        <v>3604</v>
      </c>
      <c r="I80" s="755">
        <v>6.66</v>
      </c>
      <c r="J80" s="755">
        <v>10</v>
      </c>
      <c r="K80" s="756">
        <v>66.599999999999994</v>
      </c>
    </row>
    <row r="81" spans="1:11" ht="14.4" customHeight="1" x14ac:dyDescent="0.3">
      <c r="A81" s="737" t="s">
        <v>504</v>
      </c>
      <c r="B81" s="739" t="s">
        <v>505</v>
      </c>
      <c r="C81" s="742" t="s">
        <v>514</v>
      </c>
      <c r="D81" s="769" t="s">
        <v>2382</v>
      </c>
      <c r="E81" s="742" t="s">
        <v>3683</v>
      </c>
      <c r="F81" s="769" t="s">
        <v>3684</v>
      </c>
      <c r="G81" s="742" t="s">
        <v>3605</v>
      </c>
      <c r="H81" s="742" t="s">
        <v>3606</v>
      </c>
      <c r="I81" s="755">
        <v>6.66</v>
      </c>
      <c r="J81" s="755">
        <v>15</v>
      </c>
      <c r="K81" s="756">
        <v>99.899999999999991</v>
      </c>
    </row>
    <row r="82" spans="1:11" ht="14.4" customHeight="1" x14ac:dyDescent="0.3">
      <c r="A82" s="737" t="s">
        <v>504</v>
      </c>
      <c r="B82" s="739" t="s">
        <v>505</v>
      </c>
      <c r="C82" s="742" t="s">
        <v>514</v>
      </c>
      <c r="D82" s="769" t="s">
        <v>2382</v>
      </c>
      <c r="E82" s="742" t="s">
        <v>3683</v>
      </c>
      <c r="F82" s="769" t="s">
        <v>3684</v>
      </c>
      <c r="G82" s="742" t="s">
        <v>3607</v>
      </c>
      <c r="H82" s="742" t="s">
        <v>3608</v>
      </c>
      <c r="I82" s="755">
        <v>6.65</v>
      </c>
      <c r="J82" s="755">
        <v>10</v>
      </c>
      <c r="K82" s="756">
        <v>66.5</v>
      </c>
    </row>
    <row r="83" spans="1:11" ht="14.4" customHeight="1" x14ac:dyDescent="0.3">
      <c r="A83" s="737" t="s">
        <v>504</v>
      </c>
      <c r="B83" s="739" t="s">
        <v>505</v>
      </c>
      <c r="C83" s="742" t="s">
        <v>514</v>
      </c>
      <c r="D83" s="769" t="s">
        <v>2382</v>
      </c>
      <c r="E83" s="742" t="s">
        <v>3683</v>
      </c>
      <c r="F83" s="769" t="s">
        <v>3684</v>
      </c>
      <c r="G83" s="742" t="s">
        <v>3609</v>
      </c>
      <c r="H83" s="742" t="s">
        <v>3610</v>
      </c>
      <c r="I83" s="755">
        <v>0.47</v>
      </c>
      <c r="J83" s="755">
        <v>400</v>
      </c>
      <c r="K83" s="756">
        <v>188</v>
      </c>
    </row>
    <row r="84" spans="1:11" ht="14.4" customHeight="1" x14ac:dyDescent="0.3">
      <c r="A84" s="737" t="s">
        <v>504</v>
      </c>
      <c r="B84" s="739" t="s">
        <v>505</v>
      </c>
      <c r="C84" s="742" t="s">
        <v>514</v>
      </c>
      <c r="D84" s="769" t="s">
        <v>2382</v>
      </c>
      <c r="E84" s="742" t="s">
        <v>3683</v>
      </c>
      <c r="F84" s="769" t="s">
        <v>3684</v>
      </c>
      <c r="G84" s="742" t="s">
        <v>3611</v>
      </c>
      <c r="H84" s="742" t="s">
        <v>3612</v>
      </c>
      <c r="I84" s="755">
        <v>4.03</v>
      </c>
      <c r="J84" s="755">
        <v>20</v>
      </c>
      <c r="K84" s="756">
        <v>80.599999999999994</v>
      </c>
    </row>
    <row r="85" spans="1:11" ht="14.4" customHeight="1" x14ac:dyDescent="0.3">
      <c r="A85" s="737" t="s">
        <v>504</v>
      </c>
      <c r="B85" s="739" t="s">
        <v>505</v>
      </c>
      <c r="C85" s="742" t="s">
        <v>514</v>
      </c>
      <c r="D85" s="769" t="s">
        <v>2382</v>
      </c>
      <c r="E85" s="742" t="s">
        <v>3683</v>
      </c>
      <c r="F85" s="769" t="s">
        <v>3684</v>
      </c>
      <c r="G85" s="742" t="s">
        <v>3613</v>
      </c>
      <c r="H85" s="742" t="s">
        <v>3614</v>
      </c>
      <c r="I85" s="755">
        <v>2.9</v>
      </c>
      <c r="J85" s="755">
        <v>20</v>
      </c>
      <c r="K85" s="756">
        <v>58</v>
      </c>
    </row>
    <row r="86" spans="1:11" ht="14.4" customHeight="1" x14ac:dyDescent="0.3">
      <c r="A86" s="737" t="s">
        <v>504</v>
      </c>
      <c r="B86" s="739" t="s">
        <v>505</v>
      </c>
      <c r="C86" s="742" t="s">
        <v>514</v>
      </c>
      <c r="D86" s="769" t="s">
        <v>2382</v>
      </c>
      <c r="E86" s="742" t="s">
        <v>3683</v>
      </c>
      <c r="F86" s="769" t="s">
        <v>3684</v>
      </c>
      <c r="G86" s="742" t="s">
        <v>3615</v>
      </c>
      <c r="H86" s="742" t="s">
        <v>3616</v>
      </c>
      <c r="I86" s="755">
        <v>2.9042857142857139</v>
      </c>
      <c r="J86" s="755">
        <v>210</v>
      </c>
      <c r="K86" s="756">
        <v>609.9</v>
      </c>
    </row>
    <row r="87" spans="1:11" ht="14.4" customHeight="1" x14ac:dyDescent="0.3">
      <c r="A87" s="737" t="s">
        <v>504</v>
      </c>
      <c r="B87" s="739" t="s">
        <v>505</v>
      </c>
      <c r="C87" s="742" t="s">
        <v>514</v>
      </c>
      <c r="D87" s="769" t="s">
        <v>2382</v>
      </c>
      <c r="E87" s="742" t="s">
        <v>3683</v>
      </c>
      <c r="F87" s="769" t="s">
        <v>3684</v>
      </c>
      <c r="G87" s="742" t="s">
        <v>3617</v>
      </c>
      <c r="H87" s="742" t="s">
        <v>3618</v>
      </c>
      <c r="I87" s="755">
        <v>2.9</v>
      </c>
      <c r="J87" s="755">
        <v>60</v>
      </c>
      <c r="K87" s="756">
        <v>174</v>
      </c>
    </row>
    <row r="88" spans="1:11" ht="14.4" customHeight="1" x14ac:dyDescent="0.3">
      <c r="A88" s="737" t="s">
        <v>504</v>
      </c>
      <c r="B88" s="739" t="s">
        <v>505</v>
      </c>
      <c r="C88" s="742" t="s">
        <v>514</v>
      </c>
      <c r="D88" s="769" t="s">
        <v>2382</v>
      </c>
      <c r="E88" s="742" t="s">
        <v>3683</v>
      </c>
      <c r="F88" s="769" t="s">
        <v>3684</v>
      </c>
      <c r="G88" s="742" t="s">
        <v>3619</v>
      </c>
      <c r="H88" s="742" t="s">
        <v>3620</v>
      </c>
      <c r="I88" s="755">
        <v>117.38</v>
      </c>
      <c r="J88" s="755">
        <v>2</v>
      </c>
      <c r="K88" s="756">
        <v>234.76</v>
      </c>
    </row>
    <row r="89" spans="1:11" ht="14.4" customHeight="1" x14ac:dyDescent="0.3">
      <c r="A89" s="737" t="s">
        <v>504</v>
      </c>
      <c r="B89" s="739" t="s">
        <v>505</v>
      </c>
      <c r="C89" s="742" t="s">
        <v>514</v>
      </c>
      <c r="D89" s="769" t="s">
        <v>2382</v>
      </c>
      <c r="E89" s="742" t="s">
        <v>3683</v>
      </c>
      <c r="F89" s="769" t="s">
        <v>3684</v>
      </c>
      <c r="G89" s="742" t="s">
        <v>3621</v>
      </c>
      <c r="H89" s="742" t="s">
        <v>3622</v>
      </c>
      <c r="I89" s="755">
        <v>9.2000000000000011</v>
      </c>
      <c r="J89" s="755">
        <v>700</v>
      </c>
      <c r="K89" s="756">
        <v>6440</v>
      </c>
    </row>
    <row r="90" spans="1:11" ht="14.4" customHeight="1" x14ac:dyDescent="0.3">
      <c r="A90" s="737" t="s">
        <v>504</v>
      </c>
      <c r="B90" s="739" t="s">
        <v>505</v>
      </c>
      <c r="C90" s="742" t="s">
        <v>514</v>
      </c>
      <c r="D90" s="769" t="s">
        <v>2382</v>
      </c>
      <c r="E90" s="742" t="s">
        <v>3683</v>
      </c>
      <c r="F90" s="769" t="s">
        <v>3684</v>
      </c>
      <c r="G90" s="742" t="s">
        <v>3623</v>
      </c>
      <c r="H90" s="742" t="s">
        <v>3624</v>
      </c>
      <c r="I90" s="755">
        <v>172.5</v>
      </c>
      <c r="J90" s="755">
        <v>2</v>
      </c>
      <c r="K90" s="756">
        <v>345</v>
      </c>
    </row>
    <row r="91" spans="1:11" ht="14.4" customHeight="1" x14ac:dyDescent="0.3">
      <c r="A91" s="737" t="s">
        <v>504</v>
      </c>
      <c r="B91" s="739" t="s">
        <v>505</v>
      </c>
      <c r="C91" s="742" t="s">
        <v>514</v>
      </c>
      <c r="D91" s="769" t="s">
        <v>2382</v>
      </c>
      <c r="E91" s="742" t="s">
        <v>3683</v>
      </c>
      <c r="F91" s="769" t="s">
        <v>3684</v>
      </c>
      <c r="G91" s="742" t="s">
        <v>3625</v>
      </c>
      <c r="H91" s="742" t="s">
        <v>3626</v>
      </c>
      <c r="I91" s="755">
        <v>272</v>
      </c>
      <c r="J91" s="755">
        <v>1</v>
      </c>
      <c r="K91" s="756">
        <v>272</v>
      </c>
    </row>
    <row r="92" spans="1:11" ht="14.4" customHeight="1" x14ac:dyDescent="0.3">
      <c r="A92" s="737" t="s">
        <v>504</v>
      </c>
      <c r="B92" s="739" t="s">
        <v>505</v>
      </c>
      <c r="C92" s="742" t="s">
        <v>514</v>
      </c>
      <c r="D92" s="769" t="s">
        <v>2382</v>
      </c>
      <c r="E92" s="742" t="s">
        <v>3683</v>
      </c>
      <c r="F92" s="769" t="s">
        <v>3684</v>
      </c>
      <c r="G92" s="742" t="s">
        <v>3627</v>
      </c>
      <c r="H92" s="742" t="s">
        <v>3628</v>
      </c>
      <c r="I92" s="755">
        <v>3.4085714285714297</v>
      </c>
      <c r="J92" s="755">
        <v>360</v>
      </c>
      <c r="K92" s="756">
        <v>1226.3999999999999</v>
      </c>
    </row>
    <row r="93" spans="1:11" ht="14.4" customHeight="1" x14ac:dyDescent="0.3">
      <c r="A93" s="737" t="s">
        <v>504</v>
      </c>
      <c r="B93" s="739" t="s">
        <v>505</v>
      </c>
      <c r="C93" s="742" t="s">
        <v>514</v>
      </c>
      <c r="D93" s="769" t="s">
        <v>2382</v>
      </c>
      <c r="E93" s="742" t="s">
        <v>3683</v>
      </c>
      <c r="F93" s="769" t="s">
        <v>3684</v>
      </c>
      <c r="G93" s="742" t="s">
        <v>3629</v>
      </c>
      <c r="H93" s="742" t="s">
        <v>3630</v>
      </c>
      <c r="I93" s="755">
        <v>9.44</v>
      </c>
      <c r="J93" s="755">
        <v>400</v>
      </c>
      <c r="K93" s="756">
        <v>3776</v>
      </c>
    </row>
    <row r="94" spans="1:11" ht="14.4" customHeight="1" x14ac:dyDescent="0.3">
      <c r="A94" s="737" t="s">
        <v>504</v>
      </c>
      <c r="B94" s="739" t="s">
        <v>505</v>
      </c>
      <c r="C94" s="742" t="s">
        <v>514</v>
      </c>
      <c r="D94" s="769" t="s">
        <v>2382</v>
      </c>
      <c r="E94" s="742" t="s">
        <v>3683</v>
      </c>
      <c r="F94" s="769" t="s">
        <v>3684</v>
      </c>
      <c r="G94" s="742" t="s">
        <v>3631</v>
      </c>
      <c r="H94" s="742" t="s">
        <v>3632</v>
      </c>
      <c r="I94" s="755">
        <v>22.99</v>
      </c>
      <c r="J94" s="755">
        <v>50</v>
      </c>
      <c r="K94" s="756">
        <v>1149.5</v>
      </c>
    </row>
    <row r="95" spans="1:11" ht="14.4" customHeight="1" x14ac:dyDescent="0.3">
      <c r="A95" s="737" t="s">
        <v>504</v>
      </c>
      <c r="B95" s="739" t="s">
        <v>505</v>
      </c>
      <c r="C95" s="742" t="s">
        <v>514</v>
      </c>
      <c r="D95" s="769" t="s">
        <v>2382</v>
      </c>
      <c r="E95" s="742" t="s">
        <v>3683</v>
      </c>
      <c r="F95" s="769" t="s">
        <v>3684</v>
      </c>
      <c r="G95" s="742" t="s">
        <v>3633</v>
      </c>
      <c r="H95" s="742" t="s">
        <v>3634</v>
      </c>
      <c r="I95" s="755">
        <v>22.99</v>
      </c>
      <c r="J95" s="755">
        <v>30</v>
      </c>
      <c r="K95" s="756">
        <v>689.7</v>
      </c>
    </row>
    <row r="96" spans="1:11" ht="14.4" customHeight="1" x14ac:dyDescent="0.3">
      <c r="A96" s="737" t="s">
        <v>504</v>
      </c>
      <c r="B96" s="739" t="s">
        <v>505</v>
      </c>
      <c r="C96" s="742" t="s">
        <v>514</v>
      </c>
      <c r="D96" s="769" t="s">
        <v>2382</v>
      </c>
      <c r="E96" s="742" t="s">
        <v>3683</v>
      </c>
      <c r="F96" s="769" t="s">
        <v>3684</v>
      </c>
      <c r="G96" s="742" t="s">
        <v>3635</v>
      </c>
      <c r="H96" s="742" t="s">
        <v>3636</v>
      </c>
      <c r="I96" s="755">
        <v>22.99</v>
      </c>
      <c r="J96" s="755">
        <v>30</v>
      </c>
      <c r="K96" s="756">
        <v>689.7</v>
      </c>
    </row>
    <row r="97" spans="1:11" ht="14.4" customHeight="1" x14ac:dyDescent="0.3">
      <c r="A97" s="737" t="s">
        <v>504</v>
      </c>
      <c r="B97" s="739" t="s">
        <v>505</v>
      </c>
      <c r="C97" s="742" t="s">
        <v>514</v>
      </c>
      <c r="D97" s="769" t="s">
        <v>2382</v>
      </c>
      <c r="E97" s="742" t="s">
        <v>3683</v>
      </c>
      <c r="F97" s="769" t="s">
        <v>3684</v>
      </c>
      <c r="G97" s="742" t="s">
        <v>3637</v>
      </c>
      <c r="H97" s="742" t="s">
        <v>3638</v>
      </c>
      <c r="I97" s="755">
        <v>22.99</v>
      </c>
      <c r="J97" s="755">
        <v>10</v>
      </c>
      <c r="K97" s="756">
        <v>229.9</v>
      </c>
    </row>
    <row r="98" spans="1:11" ht="14.4" customHeight="1" x14ac:dyDescent="0.3">
      <c r="A98" s="737" t="s">
        <v>504</v>
      </c>
      <c r="B98" s="739" t="s">
        <v>505</v>
      </c>
      <c r="C98" s="742" t="s">
        <v>514</v>
      </c>
      <c r="D98" s="769" t="s">
        <v>2382</v>
      </c>
      <c r="E98" s="742" t="s">
        <v>3683</v>
      </c>
      <c r="F98" s="769" t="s">
        <v>3684</v>
      </c>
      <c r="G98" s="742" t="s">
        <v>3639</v>
      </c>
      <c r="H98" s="742" t="s">
        <v>3640</v>
      </c>
      <c r="I98" s="755">
        <v>64.150000000000006</v>
      </c>
      <c r="J98" s="755">
        <v>3</v>
      </c>
      <c r="K98" s="756">
        <v>192.45000000000002</v>
      </c>
    </row>
    <row r="99" spans="1:11" ht="14.4" customHeight="1" x14ac:dyDescent="0.3">
      <c r="A99" s="737" t="s">
        <v>504</v>
      </c>
      <c r="B99" s="739" t="s">
        <v>505</v>
      </c>
      <c r="C99" s="742" t="s">
        <v>514</v>
      </c>
      <c r="D99" s="769" t="s">
        <v>2382</v>
      </c>
      <c r="E99" s="742" t="s">
        <v>3685</v>
      </c>
      <c r="F99" s="769" t="s">
        <v>3686</v>
      </c>
      <c r="G99" s="742" t="s">
        <v>3641</v>
      </c>
      <c r="H99" s="742" t="s">
        <v>3642</v>
      </c>
      <c r="I99" s="755">
        <v>50.82</v>
      </c>
      <c r="J99" s="755">
        <v>2</v>
      </c>
      <c r="K99" s="756">
        <v>101.64</v>
      </c>
    </row>
    <row r="100" spans="1:11" ht="14.4" customHeight="1" x14ac:dyDescent="0.3">
      <c r="A100" s="737" t="s">
        <v>504</v>
      </c>
      <c r="B100" s="739" t="s">
        <v>505</v>
      </c>
      <c r="C100" s="742" t="s">
        <v>514</v>
      </c>
      <c r="D100" s="769" t="s">
        <v>2382</v>
      </c>
      <c r="E100" s="742" t="s">
        <v>3685</v>
      </c>
      <c r="F100" s="769" t="s">
        <v>3686</v>
      </c>
      <c r="G100" s="742" t="s">
        <v>3643</v>
      </c>
      <c r="H100" s="742" t="s">
        <v>3644</v>
      </c>
      <c r="I100" s="755">
        <v>87.12</v>
      </c>
      <c r="J100" s="755">
        <v>2</v>
      </c>
      <c r="K100" s="756">
        <v>174.24</v>
      </c>
    </row>
    <row r="101" spans="1:11" ht="14.4" customHeight="1" x14ac:dyDescent="0.3">
      <c r="A101" s="737" t="s">
        <v>504</v>
      </c>
      <c r="B101" s="739" t="s">
        <v>505</v>
      </c>
      <c r="C101" s="742" t="s">
        <v>514</v>
      </c>
      <c r="D101" s="769" t="s">
        <v>2382</v>
      </c>
      <c r="E101" s="742" t="s">
        <v>3687</v>
      </c>
      <c r="F101" s="769" t="s">
        <v>3688</v>
      </c>
      <c r="G101" s="742" t="s">
        <v>3645</v>
      </c>
      <c r="H101" s="742" t="s">
        <v>3646</v>
      </c>
      <c r="I101" s="755">
        <v>8.1675000000000004</v>
      </c>
      <c r="J101" s="755">
        <v>1500</v>
      </c>
      <c r="K101" s="756">
        <v>12251</v>
      </c>
    </row>
    <row r="102" spans="1:11" ht="14.4" customHeight="1" x14ac:dyDescent="0.3">
      <c r="A102" s="737" t="s">
        <v>504</v>
      </c>
      <c r="B102" s="739" t="s">
        <v>505</v>
      </c>
      <c r="C102" s="742" t="s">
        <v>514</v>
      </c>
      <c r="D102" s="769" t="s">
        <v>2382</v>
      </c>
      <c r="E102" s="742" t="s">
        <v>3689</v>
      </c>
      <c r="F102" s="769" t="s">
        <v>3690</v>
      </c>
      <c r="G102" s="742" t="s">
        <v>3647</v>
      </c>
      <c r="H102" s="742" t="s">
        <v>3648</v>
      </c>
      <c r="I102" s="755">
        <v>0.3</v>
      </c>
      <c r="J102" s="755">
        <v>300</v>
      </c>
      <c r="K102" s="756">
        <v>90</v>
      </c>
    </row>
    <row r="103" spans="1:11" ht="14.4" customHeight="1" x14ac:dyDescent="0.3">
      <c r="A103" s="737" t="s">
        <v>504</v>
      </c>
      <c r="B103" s="739" t="s">
        <v>505</v>
      </c>
      <c r="C103" s="742" t="s">
        <v>514</v>
      </c>
      <c r="D103" s="769" t="s">
        <v>2382</v>
      </c>
      <c r="E103" s="742" t="s">
        <v>3689</v>
      </c>
      <c r="F103" s="769" t="s">
        <v>3690</v>
      </c>
      <c r="G103" s="742" t="s">
        <v>3649</v>
      </c>
      <c r="H103" s="742" t="s">
        <v>3650</v>
      </c>
      <c r="I103" s="755">
        <v>0.31</v>
      </c>
      <c r="J103" s="755">
        <v>100</v>
      </c>
      <c r="K103" s="756">
        <v>31</v>
      </c>
    </row>
    <row r="104" spans="1:11" ht="14.4" customHeight="1" x14ac:dyDescent="0.3">
      <c r="A104" s="737" t="s">
        <v>504</v>
      </c>
      <c r="B104" s="739" t="s">
        <v>505</v>
      </c>
      <c r="C104" s="742" t="s">
        <v>514</v>
      </c>
      <c r="D104" s="769" t="s">
        <v>2382</v>
      </c>
      <c r="E104" s="742" t="s">
        <v>3689</v>
      </c>
      <c r="F104" s="769" t="s">
        <v>3690</v>
      </c>
      <c r="G104" s="742" t="s">
        <v>3651</v>
      </c>
      <c r="H104" s="742" t="s">
        <v>3652</v>
      </c>
      <c r="I104" s="755">
        <v>0.3</v>
      </c>
      <c r="J104" s="755">
        <v>300</v>
      </c>
      <c r="K104" s="756">
        <v>90</v>
      </c>
    </row>
    <row r="105" spans="1:11" ht="14.4" customHeight="1" x14ac:dyDescent="0.3">
      <c r="A105" s="737" t="s">
        <v>504</v>
      </c>
      <c r="B105" s="739" t="s">
        <v>505</v>
      </c>
      <c r="C105" s="742" t="s">
        <v>514</v>
      </c>
      <c r="D105" s="769" t="s">
        <v>2382</v>
      </c>
      <c r="E105" s="742" t="s">
        <v>3689</v>
      </c>
      <c r="F105" s="769" t="s">
        <v>3690</v>
      </c>
      <c r="G105" s="742" t="s">
        <v>3653</v>
      </c>
      <c r="H105" s="742" t="s">
        <v>3654</v>
      </c>
      <c r="I105" s="755">
        <v>0.3</v>
      </c>
      <c r="J105" s="755">
        <v>200</v>
      </c>
      <c r="K105" s="756">
        <v>60</v>
      </c>
    </row>
    <row r="106" spans="1:11" ht="14.4" customHeight="1" x14ac:dyDescent="0.3">
      <c r="A106" s="737" t="s">
        <v>504</v>
      </c>
      <c r="B106" s="739" t="s">
        <v>505</v>
      </c>
      <c r="C106" s="742" t="s">
        <v>514</v>
      </c>
      <c r="D106" s="769" t="s">
        <v>2382</v>
      </c>
      <c r="E106" s="742" t="s">
        <v>3689</v>
      </c>
      <c r="F106" s="769" t="s">
        <v>3690</v>
      </c>
      <c r="G106" s="742" t="s">
        <v>3655</v>
      </c>
      <c r="H106" s="742" t="s">
        <v>3656</v>
      </c>
      <c r="I106" s="755">
        <v>0.48666666666666658</v>
      </c>
      <c r="J106" s="755">
        <v>2800</v>
      </c>
      <c r="K106" s="756">
        <v>1361</v>
      </c>
    </row>
    <row r="107" spans="1:11" ht="14.4" customHeight="1" x14ac:dyDescent="0.3">
      <c r="A107" s="737" t="s">
        <v>504</v>
      </c>
      <c r="B107" s="739" t="s">
        <v>505</v>
      </c>
      <c r="C107" s="742" t="s">
        <v>514</v>
      </c>
      <c r="D107" s="769" t="s">
        <v>2382</v>
      </c>
      <c r="E107" s="742" t="s">
        <v>3689</v>
      </c>
      <c r="F107" s="769" t="s">
        <v>3690</v>
      </c>
      <c r="G107" s="742" t="s">
        <v>3657</v>
      </c>
      <c r="H107" s="742" t="s">
        <v>3658</v>
      </c>
      <c r="I107" s="755">
        <v>1.8042857142857145</v>
      </c>
      <c r="J107" s="755">
        <v>800</v>
      </c>
      <c r="K107" s="756">
        <v>1443</v>
      </c>
    </row>
    <row r="108" spans="1:11" ht="14.4" customHeight="1" x14ac:dyDescent="0.3">
      <c r="A108" s="737" t="s">
        <v>504</v>
      </c>
      <c r="B108" s="739" t="s">
        <v>505</v>
      </c>
      <c r="C108" s="742" t="s">
        <v>514</v>
      </c>
      <c r="D108" s="769" t="s">
        <v>2382</v>
      </c>
      <c r="E108" s="742" t="s">
        <v>3691</v>
      </c>
      <c r="F108" s="769" t="s">
        <v>3692</v>
      </c>
      <c r="G108" s="742" t="s">
        <v>3659</v>
      </c>
      <c r="H108" s="742" t="s">
        <v>3660</v>
      </c>
      <c r="I108" s="755">
        <v>0.71</v>
      </c>
      <c r="J108" s="755">
        <v>30000</v>
      </c>
      <c r="K108" s="756">
        <v>21300</v>
      </c>
    </row>
    <row r="109" spans="1:11" ht="14.4" customHeight="1" x14ac:dyDescent="0.3">
      <c r="A109" s="737" t="s">
        <v>504</v>
      </c>
      <c r="B109" s="739" t="s">
        <v>505</v>
      </c>
      <c r="C109" s="742" t="s">
        <v>514</v>
      </c>
      <c r="D109" s="769" t="s">
        <v>2382</v>
      </c>
      <c r="E109" s="742" t="s">
        <v>3691</v>
      </c>
      <c r="F109" s="769" t="s">
        <v>3692</v>
      </c>
      <c r="G109" s="742" t="s">
        <v>3661</v>
      </c>
      <c r="H109" s="742" t="s">
        <v>3662</v>
      </c>
      <c r="I109" s="755">
        <v>0.71</v>
      </c>
      <c r="J109" s="755">
        <v>1800</v>
      </c>
      <c r="K109" s="756">
        <v>1278</v>
      </c>
    </row>
    <row r="110" spans="1:11" ht="14.4" customHeight="1" x14ac:dyDescent="0.3">
      <c r="A110" s="737" t="s">
        <v>504</v>
      </c>
      <c r="B110" s="739" t="s">
        <v>505</v>
      </c>
      <c r="C110" s="742" t="s">
        <v>514</v>
      </c>
      <c r="D110" s="769" t="s">
        <v>2382</v>
      </c>
      <c r="E110" s="742" t="s">
        <v>3691</v>
      </c>
      <c r="F110" s="769" t="s">
        <v>3692</v>
      </c>
      <c r="G110" s="742" t="s">
        <v>3663</v>
      </c>
      <c r="H110" s="742" t="s">
        <v>3664</v>
      </c>
      <c r="I110" s="755">
        <v>0.71</v>
      </c>
      <c r="J110" s="755">
        <v>8000</v>
      </c>
      <c r="K110" s="756">
        <v>5680</v>
      </c>
    </row>
    <row r="111" spans="1:11" ht="14.4" customHeight="1" x14ac:dyDescent="0.3">
      <c r="A111" s="737" t="s">
        <v>504</v>
      </c>
      <c r="B111" s="739" t="s">
        <v>505</v>
      </c>
      <c r="C111" s="742" t="s">
        <v>514</v>
      </c>
      <c r="D111" s="769" t="s">
        <v>2382</v>
      </c>
      <c r="E111" s="742" t="s">
        <v>3691</v>
      </c>
      <c r="F111" s="769" t="s">
        <v>3692</v>
      </c>
      <c r="G111" s="742" t="s">
        <v>3665</v>
      </c>
      <c r="H111" s="742" t="s">
        <v>3666</v>
      </c>
      <c r="I111" s="755">
        <v>0.71</v>
      </c>
      <c r="J111" s="755">
        <v>2000</v>
      </c>
      <c r="K111" s="756">
        <v>1420</v>
      </c>
    </row>
    <row r="112" spans="1:11" ht="14.4" customHeight="1" x14ac:dyDescent="0.3">
      <c r="A112" s="737" t="s">
        <v>504</v>
      </c>
      <c r="B112" s="739" t="s">
        <v>505</v>
      </c>
      <c r="C112" s="742" t="s">
        <v>514</v>
      </c>
      <c r="D112" s="769" t="s">
        <v>2382</v>
      </c>
      <c r="E112" s="742" t="s">
        <v>3693</v>
      </c>
      <c r="F112" s="769" t="s">
        <v>3694</v>
      </c>
      <c r="G112" s="742" t="s">
        <v>3667</v>
      </c>
      <c r="H112" s="742" t="s">
        <v>3668</v>
      </c>
      <c r="I112" s="755">
        <v>139.44</v>
      </c>
      <c r="J112" s="755">
        <v>11</v>
      </c>
      <c r="K112" s="756">
        <v>1533.8400000000001</v>
      </c>
    </row>
    <row r="113" spans="1:11" ht="14.4" customHeight="1" x14ac:dyDescent="0.3">
      <c r="A113" s="737" t="s">
        <v>504</v>
      </c>
      <c r="B113" s="739" t="s">
        <v>505</v>
      </c>
      <c r="C113" s="742" t="s">
        <v>514</v>
      </c>
      <c r="D113" s="769" t="s">
        <v>2382</v>
      </c>
      <c r="E113" s="742" t="s">
        <v>3693</v>
      </c>
      <c r="F113" s="769" t="s">
        <v>3694</v>
      </c>
      <c r="G113" s="742" t="s">
        <v>3669</v>
      </c>
      <c r="H113" s="742" t="s">
        <v>3670</v>
      </c>
      <c r="I113" s="755">
        <v>139.44</v>
      </c>
      <c r="J113" s="755">
        <v>11</v>
      </c>
      <c r="K113" s="756">
        <v>1533.8400000000001</v>
      </c>
    </row>
    <row r="114" spans="1:11" ht="14.4" customHeight="1" x14ac:dyDescent="0.3">
      <c r="A114" s="737" t="s">
        <v>504</v>
      </c>
      <c r="B114" s="739" t="s">
        <v>505</v>
      </c>
      <c r="C114" s="742" t="s">
        <v>514</v>
      </c>
      <c r="D114" s="769" t="s">
        <v>2382</v>
      </c>
      <c r="E114" s="742" t="s">
        <v>3693</v>
      </c>
      <c r="F114" s="769" t="s">
        <v>3694</v>
      </c>
      <c r="G114" s="742" t="s">
        <v>3671</v>
      </c>
      <c r="H114" s="742" t="s">
        <v>3672</v>
      </c>
      <c r="I114" s="755">
        <v>142.78</v>
      </c>
      <c r="J114" s="755">
        <v>1</v>
      </c>
      <c r="K114" s="756">
        <v>142.78</v>
      </c>
    </row>
    <row r="115" spans="1:11" ht="14.4" customHeight="1" x14ac:dyDescent="0.3">
      <c r="A115" s="737" t="s">
        <v>504</v>
      </c>
      <c r="B115" s="739" t="s">
        <v>505</v>
      </c>
      <c r="C115" s="742" t="s">
        <v>514</v>
      </c>
      <c r="D115" s="769" t="s">
        <v>2382</v>
      </c>
      <c r="E115" s="742" t="s">
        <v>3695</v>
      </c>
      <c r="F115" s="769" t="s">
        <v>3696</v>
      </c>
      <c r="G115" s="742" t="s">
        <v>3673</v>
      </c>
      <c r="H115" s="742" t="s">
        <v>3674</v>
      </c>
      <c r="I115" s="755">
        <v>15.61</v>
      </c>
      <c r="J115" s="755">
        <v>10</v>
      </c>
      <c r="K115" s="756">
        <v>156.1</v>
      </c>
    </row>
    <row r="116" spans="1:11" ht="14.4" customHeight="1" x14ac:dyDescent="0.3">
      <c r="A116" s="737" t="s">
        <v>504</v>
      </c>
      <c r="B116" s="739" t="s">
        <v>505</v>
      </c>
      <c r="C116" s="742" t="s">
        <v>517</v>
      </c>
      <c r="D116" s="769" t="s">
        <v>2383</v>
      </c>
      <c r="E116" s="742" t="s">
        <v>3683</v>
      </c>
      <c r="F116" s="769" t="s">
        <v>3684</v>
      </c>
      <c r="G116" s="742" t="s">
        <v>3675</v>
      </c>
      <c r="H116" s="742" t="s">
        <v>3676</v>
      </c>
      <c r="I116" s="755">
        <v>15.29</v>
      </c>
      <c r="J116" s="755">
        <v>50</v>
      </c>
      <c r="K116" s="756">
        <v>764.72</v>
      </c>
    </row>
    <row r="117" spans="1:11" ht="14.4" customHeight="1" x14ac:dyDescent="0.3">
      <c r="A117" s="737" t="s">
        <v>504</v>
      </c>
      <c r="B117" s="739" t="s">
        <v>505</v>
      </c>
      <c r="C117" s="742" t="s">
        <v>517</v>
      </c>
      <c r="D117" s="769" t="s">
        <v>2383</v>
      </c>
      <c r="E117" s="742" t="s">
        <v>3683</v>
      </c>
      <c r="F117" s="769" t="s">
        <v>3684</v>
      </c>
      <c r="G117" s="742" t="s">
        <v>3537</v>
      </c>
      <c r="H117" s="742" t="s">
        <v>3538</v>
      </c>
      <c r="I117" s="755">
        <v>1.0900000000000001</v>
      </c>
      <c r="J117" s="755">
        <v>300</v>
      </c>
      <c r="K117" s="756">
        <v>327</v>
      </c>
    </row>
    <row r="118" spans="1:11" ht="14.4" customHeight="1" x14ac:dyDescent="0.3">
      <c r="A118" s="737" t="s">
        <v>504</v>
      </c>
      <c r="B118" s="739" t="s">
        <v>505</v>
      </c>
      <c r="C118" s="742" t="s">
        <v>517</v>
      </c>
      <c r="D118" s="769" t="s">
        <v>2383</v>
      </c>
      <c r="E118" s="742" t="s">
        <v>3683</v>
      </c>
      <c r="F118" s="769" t="s">
        <v>3684</v>
      </c>
      <c r="G118" s="742" t="s">
        <v>3677</v>
      </c>
      <c r="H118" s="742" t="s">
        <v>3678</v>
      </c>
      <c r="I118" s="755">
        <v>1.9</v>
      </c>
      <c r="J118" s="755">
        <v>30</v>
      </c>
      <c r="K118" s="756">
        <v>57</v>
      </c>
    </row>
    <row r="119" spans="1:11" ht="14.4" customHeight="1" x14ac:dyDescent="0.3">
      <c r="A119" s="737" t="s">
        <v>504</v>
      </c>
      <c r="B119" s="739" t="s">
        <v>505</v>
      </c>
      <c r="C119" s="742" t="s">
        <v>517</v>
      </c>
      <c r="D119" s="769" t="s">
        <v>2383</v>
      </c>
      <c r="E119" s="742" t="s">
        <v>3683</v>
      </c>
      <c r="F119" s="769" t="s">
        <v>3684</v>
      </c>
      <c r="G119" s="742" t="s">
        <v>3565</v>
      </c>
      <c r="H119" s="742" t="s">
        <v>3566</v>
      </c>
      <c r="I119" s="755">
        <v>2.37</v>
      </c>
      <c r="J119" s="755">
        <v>50</v>
      </c>
      <c r="K119" s="756">
        <v>118.5</v>
      </c>
    </row>
    <row r="120" spans="1:11" ht="14.4" customHeight="1" x14ac:dyDescent="0.3">
      <c r="A120" s="737" t="s">
        <v>504</v>
      </c>
      <c r="B120" s="739" t="s">
        <v>505</v>
      </c>
      <c r="C120" s="742" t="s">
        <v>517</v>
      </c>
      <c r="D120" s="769" t="s">
        <v>2383</v>
      </c>
      <c r="E120" s="742" t="s">
        <v>3683</v>
      </c>
      <c r="F120" s="769" t="s">
        <v>3684</v>
      </c>
      <c r="G120" s="742" t="s">
        <v>3567</v>
      </c>
      <c r="H120" s="742" t="s">
        <v>3568</v>
      </c>
      <c r="I120" s="755">
        <v>3.1</v>
      </c>
      <c r="J120" s="755">
        <v>50</v>
      </c>
      <c r="K120" s="756">
        <v>155</v>
      </c>
    </row>
    <row r="121" spans="1:11" ht="14.4" customHeight="1" x14ac:dyDescent="0.3">
      <c r="A121" s="737" t="s">
        <v>504</v>
      </c>
      <c r="B121" s="739" t="s">
        <v>505</v>
      </c>
      <c r="C121" s="742" t="s">
        <v>517</v>
      </c>
      <c r="D121" s="769" t="s">
        <v>2383</v>
      </c>
      <c r="E121" s="742" t="s">
        <v>3683</v>
      </c>
      <c r="F121" s="769" t="s">
        <v>3684</v>
      </c>
      <c r="G121" s="742" t="s">
        <v>3679</v>
      </c>
      <c r="H121" s="742" t="s">
        <v>3680</v>
      </c>
      <c r="I121" s="755">
        <v>1.93</v>
      </c>
      <c r="J121" s="755">
        <v>50</v>
      </c>
      <c r="K121" s="756">
        <v>96.5</v>
      </c>
    </row>
    <row r="122" spans="1:11" ht="14.4" customHeight="1" x14ac:dyDescent="0.3">
      <c r="A122" s="737" t="s">
        <v>504</v>
      </c>
      <c r="B122" s="739" t="s">
        <v>505</v>
      </c>
      <c r="C122" s="742" t="s">
        <v>517</v>
      </c>
      <c r="D122" s="769" t="s">
        <v>2383</v>
      </c>
      <c r="E122" s="742" t="s">
        <v>3683</v>
      </c>
      <c r="F122" s="769" t="s">
        <v>3684</v>
      </c>
      <c r="G122" s="742" t="s">
        <v>3571</v>
      </c>
      <c r="H122" s="742" t="s">
        <v>3572</v>
      </c>
      <c r="I122" s="755">
        <v>0.01</v>
      </c>
      <c r="J122" s="755">
        <v>100</v>
      </c>
      <c r="K122" s="756">
        <v>1</v>
      </c>
    </row>
    <row r="123" spans="1:11" ht="14.4" customHeight="1" x14ac:dyDescent="0.3">
      <c r="A123" s="737" t="s">
        <v>504</v>
      </c>
      <c r="B123" s="739" t="s">
        <v>505</v>
      </c>
      <c r="C123" s="742" t="s">
        <v>517</v>
      </c>
      <c r="D123" s="769" t="s">
        <v>2383</v>
      </c>
      <c r="E123" s="742" t="s">
        <v>3683</v>
      </c>
      <c r="F123" s="769" t="s">
        <v>3684</v>
      </c>
      <c r="G123" s="742" t="s">
        <v>3575</v>
      </c>
      <c r="H123" s="742" t="s">
        <v>3576</v>
      </c>
      <c r="I123" s="755">
        <v>2.69</v>
      </c>
      <c r="J123" s="755">
        <v>50</v>
      </c>
      <c r="K123" s="756">
        <v>134.5</v>
      </c>
    </row>
    <row r="124" spans="1:11" ht="14.4" customHeight="1" x14ac:dyDescent="0.3">
      <c r="A124" s="737" t="s">
        <v>504</v>
      </c>
      <c r="B124" s="739" t="s">
        <v>505</v>
      </c>
      <c r="C124" s="742" t="s">
        <v>517</v>
      </c>
      <c r="D124" s="769" t="s">
        <v>2383</v>
      </c>
      <c r="E124" s="742" t="s">
        <v>3683</v>
      </c>
      <c r="F124" s="769" t="s">
        <v>3684</v>
      </c>
      <c r="G124" s="742" t="s">
        <v>3587</v>
      </c>
      <c r="H124" s="742" t="s">
        <v>3588</v>
      </c>
      <c r="I124" s="755">
        <v>1.94</v>
      </c>
      <c r="J124" s="755">
        <v>10</v>
      </c>
      <c r="K124" s="756">
        <v>19.399999999999999</v>
      </c>
    </row>
    <row r="125" spans="1:11" ht="14.4" customHeight="1" x14ac:dyDescent="0.3">
      <c r="A125" s="737" t="s">
        <v>504</v>
      </c>
      <c r="B125" s="739" t="s">
        <v>505</v>
      </c>
      <c r="C125" s="742" t="s">
        <v>517</v>
      </c>
      <c r="D125" s="769" t="s">
        <v>2383</v>
      </c>
      <c r="E125" s="742" t="s">
        <v>3683</v>
      </c>
      <c r="F125" s="769" t="s">
        <v>3684</v>
      </c>
      <c r="G125" s="742" t="s">
        <v>3593</v>
      </c>
      <c r="H125" s="742" t="s">
        <v>3594</v>
      </c>
      <c r="I125" s="755">
        <v>2.52</v>
      </c>
      <c r="J125" s="755">
        <v>50</v>
      </c>
      <c r="K125" s="756">
        <v>126</v>
      </c>
    </row>
    <row r="126" spans="1:11" ht="14.4" customHeight="1" x14ac:dyDescent="0.3">
      <c r="A126" s="737" t="s">
        <v>504</v>
      </c>
      <c r="B126" s="739" t="s">
        <v>505</v>
      </c>
      <c r="C126" s="742" t="s">
        <v>517</v>
      </c>
      <c r="D126" s="769" t="s">
        <v>2383</v>
      </c>
      <c r="E126" s="742" t="s">
        <v>3683</v>
      </c>
      <c r="F126" s="769" t="s">
        <v>3684</v>
      </c>
      <c r="G126" s="742" t="s">
        <v>3597</v>
      </c>
      <c r="H126" s="742" t="s">
        <v>3598</v>
      </c>
      <c r="I126" s="755">
        <v>21.24</v>
      </c>
      <c r="J126" s="755">
        <v>10</v>
      </c>
      <c r="K126" s="756">
        <v>212.4</v>
      </c>
    </row>
    <row r="127" spans="1:11" ht="14.4" customHeight="1" x14ac:dyDescent="0.3">
      <c r="A127" s="737" t="s">
        <v>504</v>
      </c>
      <c r="B127" s="739" t="s">
        <v>505</v>
      </c>
      <c r="C127" s="742" t="s">
        <v>517</v>
      </c>
      <c r="D127" s="769" t="s">
        <v>2383</v>
      </c>
      <c r="E127" s="742" t="s">
        <v>3683</v>
      </c>
      <c r="F127" s="769" t="s">
        <v>3684</v>
      </c>
      <c r="G127" s="742" t="s">
        <v>3621</v>
      </c>
      <c r="H127" s="742" t="s">
        <v>3622</v>
      </c>
      <c r="I127" s="755">
        <v>9.1999999999999993</v>
      </c>
      <c r="J127" s="755">
        <v>50</v>
      </c>
      <c r="K127" s="756">
        <v>460</v>
      </c>
    </row>
    <row r="128" spans="1:11" ht="14.4" customHeight="1" x14ac:dyDescent="0.3">
      <c r="A128" s="737" t="s">
        <v>504</v>
      </c>
      <c r="B128" s="739" t="s">
        <v>505</v>
      </c>
      <c r="C128" s="742" t="s">
        <v>517</v>
      </c>
      <c r="D128" s="769" t="s">
        <v>2383</v>
      </c>
      <c r="E128" s="742" t="s">
        <v>3689</v>
      </c>
      <c r="F128" s="769" t="s">
        <v>3690</v>
      </c>
      <c r="G128" s="742" t="s">
        <v>3655</v>
      </c>
      <c r="H128" s="742" t="s">
        <v>3656</v>
      </c>
      <c r="I128" s="755">
        <v>0.49</v>
      </c>
      <c r="J128" s="755">
        <v>200</v>
      </c>
      <c r="K128" s="756">
        <v>98</v>
      </c>
    </row>
    <row r="129" spans="1:11" ht="14.4" customHeight="1" thickBot="1" x14ac:dyDescent="0.35">
      <c r="A129" s="745" t="s">
        <v>504</v>
      </c>
      <c r="B129" s="746" t="s">
        <v>505</v>
      </c>
      <c r="C129" s="749" t="s">
        <v>517</v>
      </c>
      <c r="D129" s="770" t="s">
        <v>2383</v>
      </c>
      <c r="E129" s="749" t="s">
        <v>3689</v>
      </c>
      <c r="F129" s="770" t="s">
        <v>3690</v>
      </c>
      <c r="G129" s="749" t="s">
        <v>3657</v>
      </c>
      <c r="H129" s="749" t="s">
        <v>3658</v>
      </c>
      <c r="I129" s="757">
        <v>1.8</v>
      </c>
      <c r="J129" s="757">
        <v>100</v>
      </c>
      <c r="K129" s="758">
        <v>180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L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K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11" width="13.109375" customWidth="1"/>
  </cols>
  <sheetData>
    <row r="1" spans="1:12" ht="18.600000000000001" thickBot="1" x14ac:dyDescent="0.4">
      <c r="A1" s="539" t="s">
        <v>130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</row>
    <row r="2" spans="1:12" ht="15" thickBot="1" x14ac:dyDescent="0.35">
      <c r="A2" s="382" t="s">
        <v>307</v>
      </c>
      <c r="B2" s="383"/>
      <c r="C2" s="383"/>
      <c r="D2" s="383"/>
      <c r="E2" s="383"/>
      <c r="F2" s="383"/>
      <c r="G2" s="383"/>
      <c r="H2" s="383"/>
      <c r="I2" s="383"/>
    </row>
    <row r="3" spans="1:12" x14ac:dyDescent="0.3">
      <c r="A3" s="399" t="s">
        <v>243</v>
      </c>
      <c r="B3" s="537" t="s">
        <v>227</v>
      </c>
      <c r="C3" s="402">
        <v>101</v>
      </c>
      <c r="D3" s="402">
        <v>302</v>
      </c>
      <c r="E3" s="402">
        <v>303</v>
      </c>
      <c r="F3" s="402">
        <v>304</v>
      </c>
      <c r="G3" s="402">
        <v>305</v>
      </c>
      <c r="H3" s="384">
        <v>629</v>
      </c>
      <c r="I3" s="384">
        <v>636</v>
      </c>
      <c r="J3" s="384">
        <v>642</v>
      </c>
      <c r="K3" s="775">
        <v>930</v>
      </c>
      <c r="L3" s="790"/>
    </row>
    <row r="4" spans="1:12" ht="24.6" outlineLevel="1" thickBot="1" x14ac:dyDescent="0.35">
      <c r="A4" s="400">
        <v>2016</v>
      </c>
      <c r="B4" s="538"/>
      <c r="C4" s="403" t="s">
        <v>274</v>
      </c>
      <c r="D4" s="403" t="s">
        <v>275</v>
      </c>
      <c r="E4" s="403" t="s">
        <v>276</v>
      </c>
      <c r="F4" s="403" t="s">
        <v>277</v>
      </c>
      <c r="G4" s="403" t="s">
        <v>278</v>
      </c>
      <c r="H4" s="385" t="s">
        <v>251</v>
      </c>
      <c r="I4" s="385" t="s">
        <v>252</v>
      </c>
      <c r="J4" s="385" t="s">
        <v>253</v>
      </c>
      <c r="K4" s="776" t="s">
        <v>245</v>
      </c>
      <c r="L4" s="790"/>
    </row>
    <row r="5" spans="1:12" x14ac:dyDescent="0.3">
      <c r="A5" s="386" t="s">
        <v>228</v>
      </c>
      <c r="B5" s="418"/>
      <c r="C5" s="419"/>
      <c r="D5" s="419"/>
      <c r="E5" s="419"/>
      <c r="F5" s="419"/>
      <c r="G5" s="419"/>
      <c r="H5" s="419"/>
      <c r="I5" s="419"/>
      <c r="J5" s="419"/>
      <c r="K5" s="777"/>
      <c r="L5" s="790"/>
    </row>
    <row r="6" spans="1:12" ht="15" collapsed="1" thickBot="1" x14ac:dyDescent="0.35">
      <c r="A6" s="387" t="s">
        <v>94</v>
      </c>
      <c r="B6" s="420">
        <f xml:space="preserve">
TRUNC(IF($A$4&lt;=12,SUMIFS('ON Data'!F:F,'ON Data'!$D:$D,$A$4,'ON Data'!$E:$E,1),SUMIFS('ON Data'!F:F,'ON Data'!$E:$E,1)/'ON Data'!$D$3),1)</f>
        <v>45.3</v>
      </c>
      <c r="C6" s="421">
        <f xml:space="preserve">
TRUNC(IF($A$4&lt;=12,SUMIFS('ON Data'!K:K,'ON Data'!$D:$D,$A$4,'ON Data'!$E:$E,1),SUMIFS('ON Data'!K:K,'ON Data'!$E:$E,1)/'ON Data'!$D$3),1)</f>
        <v>7</v>
      </c>
      <c r="D6" s="421">
        <f xml:space="preserve">
TRUNC(IF($A$4&lt;=12,SUMIFS('ON Data'!O:O,'ON Data'!$D:$D,$A$4,'ON Data'!$E:$E,1),SUMIFS('ON Data'!O:O,'ON Data'!$E:$E,1)/'ON Data'!$D$3),1)</f>
        <v>0</v>
      </c>
      <c r="E6" s="421">
        <f xml:space="preserve">
TRUNC(IF($A$4&lt;=12,SUMIFS('ON Data'!P:P,'ON Data'!$D:$D,$A$4,'ON Data'!$E:$E,1),SUMIFS('ON Data'!P:P,'ON Data'!$E:$E,1)/'ON Data'!$D$3),1)</f>
        <v>7.3</v>
      </c>
      <c r="F6" s="421">
        <f xml:space="preserve">
TRUNC(IF($A$4&lt;=12,SUMIFS('ON Data'!Q:Q,'ON Data'!$D:$D,$A$4,'ON Data'!$E:$E,1),SUMIFS('ON Data'!Q:Q,'ON Data'!$E:$E,1)/'ON Data'!$D$3),1)</f>
        <v>7</v>
      </c>
      <c r="G6" s="421">
        <f xml:space="preserve">
TRUNC(IF($A$4&lt;=12,SUMIFS('ON Data'!R:R,'ON Data'!$D:$D,$A$4,'ON Data'!$E:$E,1),SUMIFS('ON Data'!R:R,'ON Data'!$E:$E,1)/'ON Data'!$D$3),1)</f>
        <v>4</v>
      </c>
      <c r="H6" s="421">
        <f xml:space="preserve">
TRUNC(IF($A$4&lt;=12,SUMIFS('ON Data'!AM:AM,'ON Data'!$D:$D,$A$4,'ON Data'!$E:$E,1),SUMIFS('ON Data'!AM:AM,'ON Data'!$E:$E,1)/'ON Data'!$D$3),1)</f>
        <v>2</v>
      </c>
      <c r="I6" s="421">
        <f xml:space="preserve">
TRUNC(IF($A$4&lt;=12,SUMIFS('ON Data'!AO:AO,'ON Data'!$D:$D,$A$4,'ON Data'!$E:$E,1),SUMIFS('ON Data'!AO:AO,'ON Data'!$E:$E,1)/'ON Data'!$D$3),1)</f>
        <v>8</v>
      </c>
      <c r="J6" s="421">
        <f xml:space="preserve">
TRUNC(IF($A$4&lt;=12,SUMIFS('ON Data'!AR:AR,'ON Data'!$D:$D,$A$4,'ON Data'!$E:$E,1),SUMIFS('ON Data'!AR:AR,'ON Data'!$E:$E,1)/'ON Data'!$D$3),1)</f>
        <v>8</v>
      </c>
      <c r="K6" s="778">
        <f xml:space="preserve">
TRUNC(IF($A$4&lt;=12,SUMIFS('ON Data'!AW:AW,'ON Data'!$D:$D,$A$4,'ON Data'!$E:$E,1),SUMIFS('ON Data'!AW:AW,'ON Data'!$E:$E,1)/'ON Data'!$D$3),1)</f>
        <v>2</v>
      </c>
      <c r="L6" s="790"/>
    </row>
    <row r="7" spans="1:12" ht="15" hidden="1" outlineLevel="1" thickBot="1" x14ac:dyDescent="0.35">
      <c r="A7" s="387" t="s">
        <v>131</v>
      </c>
      <c r="B7" s="420"/>
      <c r="C7" s="421"/>
      <c r="D7" s="421"/>
      <c r="E7" s="421"/>
      <c r="F7" s="421"/>
      <c r="G7" s="421"/>
      <c r="H7" s="421"/>
      <c r="I7" s="421"/>
      <c r="J7" s="421"/>
      <c r="K7" s="778"/>
      <c r="L7" s="790"/>
    </row>
    <row r="8" spans="1:12" ht="15" hidden="1" outlineLevel="1" thickBot="1" x14ac:dyDescent="0.35">
      <c r="A8" s="387" t="s">
        <v>96</v>
      </c>
      <c r="B8" s="420"/>
      <c r="C8" s="421"/>
      <c r="D8" s="421"/>
      <c r="E8" s="421"/>
      <c r="F8" s="421"/>
      <c r="G8" s="421"/>
      <c r="H8" s="421"/>
      <c r="I8" s="421"/>
      <c r="J8" s="421"/>
      <c r="K8" s="778"/>
      <c r="L8" s="790"/>
    </row>
    <row r="9" spans="1:12" ht="15" hidden="1" outlineLevel="1" thickBot="1" x14ac:dyDescent="0.35">
      <c r="A9" s="388" t="s">
        <v>69</v>
      </c>
      <c r="B9" s="422"/>
      <c r="C9" s="423"/>
      <c r="D9" s="423"/>
      <c r="E9" s="423"/>
      <c r="F9" s="423"/>
      <c r="G9" s="423"/>
      <c r="H9" s="423"/>
      <c r="I9" s="423"/>
      <c r="J9" s="423"/>
      <c r="K9" s="779"/>
      <c r="L9" s="790"/>
    </row>
    <row r="10" spans="1:12" x14ac:dyDescent="0.3">
      <c r="A10" s="389" t="s">
        <v>229</v>
      </c>
      <c r="B10" s="404"/>
      <c r="C10" s="405"/>
      <c r="D10" s="405"/>
      <c r="E10" s="405"/>
      <c r="F10" s="405"/>
      <c r="G10" s="405"/>
      <c r="H10" s="405"/>
      <c r="I10" s="405"/>
      <c r="J10" s="405"/>
      <c r="K10" s="780"/>
      <c r="L10" s="790"/>
    </row>
    <row r="11" spans="1:12" x14ac:dyDescent="0.3">
      <c r="A11" s="390" t="s">
        <v>230</v>
      </c>
      <c r="B11" s="406">
        <f xml:space="preserve">
IF($A$4&lt;=12,SUMIFS('ON Data'!F:F,'ON Data'!$D:$D,$A$4,'ON Data'!$E:$E,2),SUMIFS('ON Data'!F:F,'ON Data'!$E:$E,2))</f>
        <v>19190.5</v>
      </c>
      <c r="C11" s="407">
        <f xml:space="preserve">
IF($A$4&lt;=12,SUMIFS('ON Data'!K:K,'ON Data'!$D:$D,$A$4,'ON Data'!$E:$E,2),SUMIFS('ON Data'!K:K,'ON Data'!$E:$E,2))</f>
        <v>3496</v>
      </c>
      <c r="D11" s="407">
        <f xml:space="preserve">
IF($A$4&lt;=12,SUMIFS('ON Data'!O:O,'ON Data'!$D:$D,$A$4,'ON Data'!$E:$E,2),SUMIFS('ON Data'!O:O,'ON Data'!$E:$E,2))</f>
        <v>0</v>
      </c>
      <c r="E11" s="407">
        <f xml:space="preserve">
IF($A$4&lt;=12,SUMIFS('ON Data'!P:P,'ON Data'!$D:$D,$A$4,'ON Data'!$E:$E,2),SUMIFS('ON Data'!P:P,'ON Data'!$E:$E,2))</f>
        <v>2067</v>
      </c>
      <c r="F11" s="407">
        <f xml:space="preserve">
IF($A$4&lt;=12,SUMIFS('ON Data'!Q:Q,'ON Data'!$D:$D,$A$4,'ON Data'!$E:$E,2),SUMIFS('ON Data'!Q:Q,'ON Data'!$E:$E,2))</f>
        <v>3225.5</v>
      </c>
      <c r="G11" s="407">
        <f xml:space="preserve">
IF($A$4&lt;=12,SUMIFS('ON Data'!R:R,'ON Data'!$D:$D,$A$4,'ON Data'!$E:$E,2),SUMIFS('ON Data'!R:R,'ON Data'!$E:$E,2))</f>
        <v>1793</v>
      </c>
      <c r="H11" s="407">
        <f xml:space="preserve">
IF($A$4&lt;=12,SUMIFS('ON Data'!AM:AM,'ON Data'!$D:$D,$A$4,'ON Data'!$E:$E,2),SUMIFS('ON Data'!AM:AM,'ON Data'!$E:$E,2))</f>
        <v>763.5</v>
      </c>
      <c r="I11" s="407">
        <f xml:space="preserve">
IF($A$4&lt;=12,SUMIFS('ON Data'!AO:AO,'ON Data'!$D:$D,$A$4,'ON Data'!$E:$E,2),SUMIFS('ON Data'!AO:AO,'ON Data'!$E:$E,2))</f>
        <v>3456</v>
      </c>
      <c r="J11" s="407">
        <f xml:space="preserve">
IF($A$4&lt;=12,SUMIFS('ON Data'!AR:AR,'ON Data'!$D:$D,$A$4,'ON Data'!$E:$E,2),SUMIFS('ON Data'!AR:AR,'ON Data'!$E:$E,2))</f>
        <v>3429.5</v>
      </c>
      <c r="K11" s="781">
        <f xml:space="preserve">
IF($A$4&lt;=12,SUMIFS('ON Data'!AW:AW,'ON Data'!$D:$D,$A$4,'ON Data'!$E:$E,2),SUMIFS('ON Data'!AW:AW,'ON Data'!$E:$E,2))</f>
        <v>960</v>
      </c>
      <c r="L11" s="790"/>
    </row>
    <row r="12" spans="1:12" x14ac:dyDescent="0.3">
      <c r="A12" s="390" t="s">
        <v>231</v>
      </c>
      <c r="B12" s="406">
        <f xml:space="preserve">
IF($A$4&lt;=12,SUMIFS('ON Data'!F:F,'ON Data'!$D:$D,$A$4,'ON Data'!$E:$E,3),SUMIFS('ON Data'!F:F,'ON Data'!$E:$E,3))</f>
        <v>0</v>
      </c>
      <c r="C12" s="407">
        <f xml:space="preserve">
IF($A$4&lt;=12,SUMIFS('ON Data'!K:K,'ON Data'!$D:$D,$A$4,'ON Data'!$E:$E,3),SUMIFS('ON Data'!K:K,'ON Data'!$E:$E,3))</f>
        <v>0</v>
      </c>
      <c r="D12" s="407">
        <f xml:space="preserve">
IF($A$4&lt;=12,SUMIFS('ON Data'!O:O,'ON Data'!$D:$D,$A$4,'ON Data'!$E:$E,3),SUMIFS('ON Data'!O:O,'ON Data'!$E:$E,3))</f>
        <v>0</v>
      </c>
      <c r="E12" s="407">
        <f xml:space="preserve">
IF($A$4&lt;=12,SUMIFS('ON Data'!P:P,'ON Data'!$D:$D,$A$4,'ON Data'!$E:$E,3),SUMIFS('ON Data'!P:P,'ON Data'!$E:$E,3))</f>
        <v>0</v>
      </c>
      <c r="F12" s="407">
        <f xml:space="preserve">
IF($A$4&lt;=12,SUMIFS('ON Data'!Q:Q,'ON Data'!$D:$D,$A$4,'ON Data'!$E:$E,3),SUMIFS('ON Data'!Q:Q,'ON Data'!$E:$E,3))</f>
        <v>0</v>
      </c>
      <c r="G12" s="407">
        <f xml:space="preserve">
IF($A$4&lt;=12,SUMIFS('ON Data'!R:R,'ON Data'!$D:$D,$A$4,'ON Data'!$E:$E,3),SUMIFS('ON Data'!R:R,'ON Data'!$E:$E,3))</f>
        <v>0</v>
      </c>
      <c r="H12" s="407">
        <f xml:space="preserve">
IF($A$4&lt;=12,SUMIFS('ON Data'!AM:AM,'ON Data'!$D:$D,$A$4,'ON Data'!$E:$E,3),SUMIFS('ON Data'!AM:AM,'ON Data'!$E:$E,3))</f>
        <v>0</v>
      </c>
      <c r="I12" s="407">
        <f xml:space="preserve">
IF($A$4&lt;=12,SUMIFS('ON Data'!AO:AO,'ON Data'!$D:$D,$A$4,'ON Data'!$E:$E,3),SUMIFS('ON Data'!AO:AO,'ON Data'!$E:$E,3))</f>
        <v>0</v>
      </c>
      <c r="J12" s="407">
        <f xml:space="preserve">
IF($A$4&lt;=12,SUMIFS('ON Data'!AR:AR,'ON Data'!$D:$D,$A$4,'ON Data'!$E:$E,3),SUMIFS('ON Data'!AR:AR,'ON Data'!$E:$E,3))</f>
        <v>0</v>
      </c>
      <c r="K12" s="781">
        <f xml:space="preserve">
IF($A$4&lt;=12,SUMIFS('ON Data'!AW:AW,'ON Data'!$D:$D,$A$4,'ON Data'!$E:$E,3),SUMIFS('ON Data'!AW:AW,'ON Data'!$E:$E,3))</f>
        <v>0</v>
      </c>
      <c r="L12" s="790"/>
    </row>
    <row r="13" spans="1:12" x14ac:dyDescent="0.3">
      <c r="A13" s="390" t="s">
        <v>238</v>
      </c>
      <c r="B13" s="406">
        <f xml:space="preserve">
IF($A$4&lt;=12,SUMIFS('ON Data'!F:F,'ON Data'!$D:$D,$A$4,'ON Data'!$E:$E,4),SUMIFS('ON Data'!F:F,'ON Data'!$E:$E,4))</f>
        <v>1247</v>
      </c>
      <c r="C13" s="407">
        <f xml:space="preserve">
IF($A$4&lt;=12,SUMIFS('ON Data'!K:K,'ON Data'!$D:$D,$A$4,'ON Data'!$E:$E,4),SUMIFS('ON Data'!K:K,'ON Data'!$E:$E,4))</f>
        <v>676</v>
      </c>
      <c r="D13" s="407">
        <f xml:space="preserve">
IF($A$4&lt;=12,SUMIFS('ON Data'!O:O,'ON Data'!$D:$D,$A$4,'ON Data'!$E:$E,4),SUMIFS('ON Data'!O:O,'ON Data'!$E:$E,4))</f>
        <v>0</v>
      </c>
      <c r="E13" s="407">
        <f xml:space="preserve">
IF($A$4&lt;=12,SUMIFS('ON Data'!P:P,'ON Data'!$D:$D,$A$4,'ON Data'!$E:$E,4),SUMIFS('ON Data'!P:P,'ON Data'!$E:$E,4))</f>
        <v>95</v>
      </c>
      <c r="F13" s="407">
        <f xml:space="preserve">
IF($A$4&lt;=12,SUMIFS('ON Data'!Q:Q,'ON Data'!$D:$D,$A$4,'ON Data'!$E:$E,4),SUMIFS('ON Data'!Q:Q,'ON Data'!$E:$E,4))</f>
        <v>120</v>
      </c>
      <c r="G13" s="407">
        <f xml:space="preserve">
IF($A$4&lt;=12,SUMIFS('ON Data'!R:R,'ON Data'!$D:$D,$A$4,'ON Data'!$E:$E,4),SUMIFS('ON Data'!R:R,'ON Data'!$E:$E,4))</f>
        <v>65</v>
      </c>
      <c r="H13" s="407">
        <f xml:space="preserve">
IF($A$4&lt;=12,SUMIFS('ON Data'!AM:AM,'ON Data'!$D:$D,$A$4,'ON Data'!$E:$E,4),SUMIFS('ON Data'!AM:AM,'ON Data'!$E:$E,4))</f>
        <v>40</v>
      </c>
      <c r="I13" s="407">
        <f xml:space="preserve">
IF($A$4&lt;=12,SUMIFS('ON Data'!AO:AO,'ON Data'!$D:$D,$A$4,'ON Data'!$E:$E,4),SUMIFS('ON Data'!AO:AO,'ON Data'!$E:$E,4))</f>
        <v>160</v>
      </c>
      <c r="J13" s="407">
        <f xml:space="preserve">
IF($A$4&lt;=12,SUMIFS('ON Data'!AR:AR,'ON Data'!$D:$D,$A$4,'ON Data'!$E:$E,4),SUMIFS('ON Data'!AR:AR,'ON Data'!$E:$E,4))</f>
        <v>91</v>
      </c>
      <c r="K13" s="781">
        <f xml:space="preserve">
IF($A$4&lt;=12,SUMIFS('ON Data'!AW:AW,'ON Data'!$D:$D,$A$4,'ON Data'!$E:$E,4),SUMIFS('ON Data'!AW:AW,'ON Data'!$E:$E,4))</f>
        <v>0</v>
      </c>
      <c r="L13" s="790"/>
    </row>
    <row r="14" spans="1:12" ht="15" thickBot="1" x14ac:dyDescent="0.35">
      <c r="A14" s="391" t="s">
        <v>232</v>
      </c>
      <c r="B14" s="409">
        <f xml:space="preserve">
IF($A$4&lt;=12,SUMIFS('ON Data'!F:F,'ON Data'!$D:$D,$A$4,'ON Data'!$E:$E,5),SUMIFS('ON Data'!F:F,'ON Data'!$E:$E,5))</f>
        <v>0</v>
      </c>
      <c r="C14" s="410">
        <f xml:space="preserve">
IF($A$4&lt;=12,SUMIFS('ON Data'!K:K,'ON Data'!$D:$D,$A$4,'ON Data'!$E:$E,5),SUMIFS('ON Data'!K:K,'ON Data'!$E:$E,5))</f>
        <v>0</v>
      </c>
      <c r="D14" s="410">
        <f xml:space="preserve">
IF($A$4&lt;=12,SUMIFS('ON Data'!O:O,'ON Data'!$D:$D,$A$4,'ON Data'!$E:$E,5),SUMIFS('ON Data'!O:O,'ON Data'!$E:$E,5))</f>
        <v>0</v>
      </c>
      <c r="E14" s="410">
        <f xml:space="preserve">
IF($A$4&lt;=12,SUMIFS('ON Data'!P:P,'ON Data'!$D:$D,$A$4,'ON Data'!$E:$E,5),SUMIFS('ON Data'!P:P,'ON Data'!$E:$E,5))</f>
        <v>0</v>
      </c>
      <c r="F14" s="410">
        <f xml:space="preserve">
IF($A$4&lt;=12,SUMIFS('ON Data'!Q:Q,'ON Data'!$D:$D,$A$4,'ON Data'!$E:$E,5),SUMIFS('ON Data'!Q:Q,'ON Data'!$E:$E,5))</f>
        <v>0</v>
      </c>
      <c r="G14" s="410">
        <f xml:space="preserve">
IF($A$4&lt;=12,SUMIFS('ON Data'!R:R,'ON Data'!$D:$D,$A$4,'ON Data'!$E:$E,5),SUMIFS('ON Data'!R:R,'ON Data'!$E:$E,5))</f>
        <v>0</v>
      </c>
      <c r="H14" s="410">
        <f xml:space="preserve">
IF($A$4&lt;=12,SUMIFS('ON Data'!AM:AM,'ON Data'!$D:$D,$A$4,'ON Data'!$E:$E,5),SUMIFS('ON Data'!AM:AM,'ON Data'!$E:$E,5))</f>
        <v>0</v>
      </c>
      <c r="I14" s="410">
        <f xml:space="preserve">
IF($A$4&lt;=12,SUMIFS('ON Data'!AO:AO,'ON Data'!$D:$D,$A$4,'ON Data'!$E:$E,5),SUMIFS('ON Data'!AO:AO,'ON Data'!$E:$E,5))</f>
        <v>0</v>
      </c>
      <c r="J14" s="410">
        <f xml:space="preserve">
IF($A$4&lt;=12,SUMIFS('ON Data'!AR:AR,'ON Data'!$D:$D,$A$4,'ON Data'!$E:$E,5),SUMIFS('ON Data'!AR:AR,'ON Data'!$E:$E,5))</f>
        <v>0</v>
      </c>
      <c r="K14" s="782">
        <f xml:space="preserve">
IF($A$4&lt;=12,SUMIFS('ON Data'!AW:AW,'ON Data'!$D:$D,$A$4,'ON Data'!$E:$E,5),SUMIFS('ON Data'!AW:AW,'ON Data'!$E:$E,5))</f>
        <v>0</v>
      </c>
      <c r="L14" s="790"/>
    </row>
    <row r="15" spans="1:12" x14ac:dyDescent="0.3">
      <c r="A15" s="289" t="s">
        <v>242</v>
      </c>
      <c r="B15" s="412"/>
      <c r="C15" s="413"/>
      <c r="D15" s="413"/>
      <c r="E15" s="413"/>
      <c r="F15" s="413"/>
      <c r="G15" s="413"/>
      <c r="H15" s="413"/>
      <c r="I15" s="413"/>
      <c r="J15" s="413"/>
      <c r="K15" s="783"/>
      <c r="L15" s="790"/>
    </row>
    <row r="16" spans="1:12" x14ac:dyDescent="0.3">
      <c r="A16" s="392" t="s">
        <v>233</v>
      </c>
      <c r="B16" s="406">
        <f xml:space="preserve">
IF($A$4&lt;=12,SUMIFS('ON Data'!F:F,'ON Data'!$D:$D,$A$4,'ON Data'!$E:$E,7),SUMIFS('ON Data'!F:F,'ON Data'!$E:$E,7))</f>
        <v>0</v>
      </c>
      <c r="C16" s="407">
        <f xml:space="preserve">
IF($A$4&lt;=12,SUMIFS('ON Data'!K:K,'ON Data'!$D:$D,$A$4,'ON Data'!$E:$E,7),SUMIFS('ON Data'!K:K,'ON Data'!$E:$E,7))</f>
        <v>0</v>
      </c>
      <c r="D16" s="407">
        <f xml:space="preserve">
IF($A$4&lt;=12,SUMIFS('ON Data'!O:O,'ON Data'!$D:$D,$A$4,'ON Data'!$E:$E,7),SUMIFS('ON Data'!O:O,'ON Data'!$E:$E,7))</f>
        <v>0</v>
      </c>
      <c r="E16" s="407">
        <f xml:space="preserve">
IF($A$4&lt;=12,SUMIFS('ON Data'!P:P,'ON Data'!$D:$D,$A$4,'ON Data'!$E:$E,7),SUMIFS('ON Data'!P:P,'ON Data'!$E:$E,7))</f>
        <v>0</v>
      </c>
      <c r="F16" s="407">
        <f xml:space="preserve">
IF($A$4&lt;=12,SUMIFS('ON Data'!Q:Q,'ON Data'!$D:$D,$A$4,'ON Data'!$E:$E,7),SUMIFS('ON Data'!Q:Q,'ON Data'!$E:$E,7))</f>
        <v>0</v>
      </c>
      <c r="G16" s="407">
        <f xml:space="preserve">
IF($A$4&lt;=12,SUMIFS('ON Data'!R:R,'ON Data'!$D:$D,$A$4,'ON Data'!$E:$E,7),SUMIFS('ON Data'!R:R,'ON Data'!$E:$E,7))</f>
        <v>0</v>
      </c>
      <c r="H16" s="407">
        <f xml:space="preserve">
IF($A$4&lt;=12,SUMIFS('ON Data'!AM:AM,'ON Data'!$D:$D,$A$4,'ON Data'!$E:$E,7),SUMIFS('ON Data'!AM:AM,'ON Data'!$E:$E,7))</f>
        <v>0</v>
      </c>
      <c r="I16" s="407">
        <f xml:space="preserve">
IF($A$4&lt;=12,SUMIFS('ON Data'!AO:AO,'ON Data'!$D:$D,$A$4,'ON Data'!$E:$E,7),SUMIFS('ON Data'!AO:AO,'ON Data'!$E:$E,7))</f>
        <v>0</v>
      </c>
      <c r="J16" s="407">
        <f xml:space="preserve">
IF($A$4&lt;=12,SUMIFS('ON Data'!AR:AR,'ON Data'!$D:$D,$A$4,'ON Data'!$E:$E,7),SUMIFS('ON Data'!AR:AR,'ON Data'!$E:$E,7))</f>
        <v>0</v>
      </c>
      <c r="K16" s="781">
        <f xml:space="preserve">
IF($A$4&lt;=12,SUMIFS('ON Data'!AW:AW,'ON Data'!$D:$D,$A$4,'ON Data'!$E:$E,7),SUMIFS('ON Data'!AW:AW,'ON Data'!$E:$E,7))</f>
        <v>0</v>
      </c>
      <c r="L16" s="790"/>
    </row>
    <row r="17" spans="1:12" x14ac:dyDescent="0.3">
      <c r="A17" s="392" t="s">
        <v>234</v>
      </c>
      <c r="B17" s="406">
        <f xml:space="preserve">
IF($A$4&lt;=12,SUMIFS('ON Data'!F:F,'ON Data'!$D:$D,$A$4,'ON Data'!$E:$E,8),SUMIFS('ON Data'!F:F,'ON Data'!$E:$E,8))</f>
        <v>0</v>
      </c>
      <c r="C17" s="407">
        <f xml:space="preserve">
IF($A$4&lt;=12,SUMIFS('ON Data'!K:K,'ON Data'!$D:$D,$A$4,'ON Data'!$E:$E,8),SUMIFS('ON Data'!K:K,'ON Data'!$E:$E,8))</f>
        <v>0</v>
      </c>
      <c r="D17" s="407">
        <f xml:space="preserve">
IF($A$4&lt;=12,SUMIFS('ON Data'!O:O,'ON Data'!$D:$D,$A$4,'ON Data'!$E:$E,8),SUMIFS('ON Data'!O:O,'ON Data'!$E:$E,8))</f>
        <v>0</v>
      </c>
      <c r="E17" s="407">
        <f xml:space="preserve">
IF($A$4&lt;=12,SUMIFS('ON Data'!P:P,'ON Data'!$D:$D,$A$4,'ON Data'!$E:$E,8),SUMIFS('ON Data'!P:P,'ON Data'!$E:$E,8))</f>
        <v>0</v>
      </c>
      <c r="F17" s="407">
        <f xml:space="preserve">
IF($A$4&lt;=12,SUMIFS('ON Data'!Q:Q,'ON Data'!$D:$D,$A$4,'ON Data'!$E:$E,8),SUMIFS('ON Data'!Q:Q,'ON Data'!$E:$E,8))</f>
        <v>0</v>
      </c>
      <c r="G17" s="407">
        <f xml:space="preserve">
IF($A$4&lt;=12,SUMIFS('ON Data'!R:R,'ON Data'!$D:$D,$A$4,'ON Data'!$E:$E,8),SUMIFS('ON Data'!R:R,'ON Data'!$E:$E,8))</f>
        <v>0</v>
      </c>
      <c r="H17" s="407">
        <f xml:space="preserve">
IF($A$4&lt;=12,SUMIFS('ON Data'!AM:AM,'ON Data'!$D:$D,$A$4,'ON Data'!$E:$E,8),SUMIFS('ON Data'!AM:AM,'ON Data'!$E:$E,8))</f>
        <v>0</v>
      </c>
      <c r="I17" s="407">
        <f xml:space="preserve">
IF($A$4&lt;=12,SUMIFS('ON Data'!AO:AO,'ON Data'!$D:$D,$A$4,'ON Data'!$E:$E,8),SUMIFS('ON Data'!AO:AO,'ON Data'!$E:$E,8))</f>
        <v>0</v>
      </c>
      <c r="J17" s="407">
        <f xml:space="preserve">
IF($A$4&lt;=12,SUMIFS('ON Data'!AR:AR,'ON Data'!$D:$D,$A$4,'ON Data'!$E:$E,8),SUMIFS('ON Data'!AR:AR,'ON Data'!$E:$E,8))</f>
        <v>0</v>
      </c>
      <c r="K17" s="781">
        <f xml:space="preserve">
IF($A$4&lt;=12,SUMIFS('ON Data'!AW:AW,'ON Data'!$D:$D,$A$4,'ON Data'!$E:$E,8),SUMIFS('ON Data'!AW:AW,'ON Data'!$E:$E,8))</f>
        <v>0</v>
      </c>
      <c r="L17" s="790"/>
    </row>
    <row r="18" spans="1:12" x14ac:dyDescent="0.3">
      <c r="A18" s="392" t="s">
        <v>235</v>
      </c>
      <c r="B18" s="406">
        <f xml:space="preserve">
B19-B16-B17</f>
        <v>58035</v>
      </c>
      <c r="C18" s="407">
        <f t="shared" ref="C18" si="0" xml:space="preserve">
C19-C16-C17</f>
        <v>5711</v>
      </c>
      <c r="D18" s="407">
        <f t="shared" ref="D18:H18" si="1" xml:space="preserve">
D19-D16-D17</f>
        <v>0</v>
      </c>
      <c r="E18" s="407">
        <f t="shared" si="1"/>
        <v>12224</v>
      </c>
      <c r="F18" s="407">
        <f t="shared" si="1"/>
        <v>18016</v>
      </c>
      <c r="G18" s="407">
        <f t="shared" si="1"/>
        <v>7088</v>
      </c>
      <c r="H18" s="407">
        <f t="shared" si="1"/>
        <v>1500</v>
      </c>
      <c r="I18" s="407">
        <f t="shared" ref="I18:K18" si="2" xml:space="preserve">
I19-I16-I17</f>
        <v>8364</v>
      </c>
      <c r="J18" s="407">
        <f t="shared" si="2"/>
        <v>5132</v>
      </c>
      <c r="K18" s="781">
        <f t="shared" si="2"/>
        <v>0</v>
      </c>
      <c r="L18" s="790"/>
    </row>
    <row r="19" spans="1:12" ht="15" thickBot="1" x14ac:dyDescent="0.35">
      <c r="A19" s="393" t="s">
        <v>236</v>
      </c>
      <c r="B19" s="414">
        <f xml:space="preserve">
IF($A$4&lt;=12,SUMIFS('ON Data'!F:F,'ON Data'!$D:$D,$A$4,'ON Data'!$E:$E,9),SUMIFS('ON Data'!F:F,'ON Data'!$E:$E,9))</f>
        <v>58035</v>
      </c>
      <c r="C19" s="415">
        <f xml:space="preserve">
IF($A$4&lt;=12,SUMIFS('ON Data'!K:K,'ON Data'!$D:$D,$A$4,'ON Data'!$E:$E,9),SUMIFS('ON Data'!K:K,'ON Data'!$E:$E,9))</f>
        <v>5711</v>
      </c>
      <c r="D19" s="415">
        <f xml:space="preserve">
IF($A$4&lt;=12,SUMIFS('ON Data'!O:O,'ON Data'!$D:$D,$A$4,'ON Data'!$E:$E,9),SUMIFS('ON Data'!O:O,'ON Data'!$E:$E,9))</f>
        <v>0</v>
      </c>
      <c r="E19" s="415">
        <f xml:space="preserve">
IF($A$4&lt;=12,SUMIFS('ON Data'!P:P,'ON Data'!$D:$D,$A$4,'ON Data'!$E:$E,9),SUMIFS('ON Data'!P:P,'ON Data'!$E:$E,9))</f>
        <v>12224</v>
      </c>
      <c r="F19" s="415">
        <f xml:space="preserve">
IF($A$4&lt;=12,SUMIFS('ON Data'!Q:Q,'ON Data'!$D:$D,$A$4,'ON Data'!$E:$E,9),SUMIFS('ON Data'!Q:Q,'ON Data'!$E:$E,9))</f>
        <v>18016</v>
      </c>
      <c r="G19" s="415">
        <f xml:space="preserve">
IF($A$4&lt;=12,SUMIFS('ON Data'!R:R,'ON Data'!$D:$D,$A$4,'ON Data'!$E:$E,9),SUMIFS('ON Data'!R:R,'ON Data'!$E:$E,9))</f>
        <v>7088</v>
      </c>
      <c r="H19" s="415">
        <f xml:space="preserve">
IF($A$4&lt;=12,SUMIFS('ON Data'!AM:AM,'ON Data'!$D:$D,$A$4,'ON Data'!$E:$E,9),SUMIFS('ON Data'!AM:AM,'ON Data'!$E:$E,9))</f>
        <v>1500</v>
      </c>
      <c r="I19" s="415">
        <f xml:space="preserve">
IF($A$4&lt;=12,SUMIFS('ON Data'!AO:AO,'ON Data'!$D:$D,$A$4,'ON Data'!$E:$E,9),SUMIFS('ON Data'!AO:AO,'ON Data'!$E:$E,9))</f>
        <v>8364</v>
      </c>
      <c r="J19" s="415">
        <f xml:space="preserve">
IF($A$4&lt;=12,SUMIFS('ON Data'!AR:AR,'ON Data'!$D:$D,$A$4,'ON Data'!$E:$E,9),SUMIFS('ON Data'!AR:AR,'ON Data'!$E:$E,9))</f>
        <v>5132</v>
      </c>
      <c r="K19" s="784">
        <f xml:space="preserve">
IF($A$4&lt;=12,SUMIFS('ON Data'!AW:AW,'ON Data'!$D:$D,$A$4,'ON Data'!$E:$E,9),SUMIFS('ON Data'!AW:AW,'ON Data'!$E:$E,9))</f>
        <v>0</v>
      </c>
      <c r="L19" s="790"/>
    </row>
    <row r="20" spans="1:12" ht="15" collapsed="1" thickBot="1" x14ac:dyDescent="0.35">
      <c r="A20" s="394" t="s">
        <v>94</v>
      </c>
      <c r="B20" s="416">
        <f xml:space="preserve">
IF($A$4&lt;=12,SUMIFS('ON Data'!F:F,'ON Data'!$D:$D,$A$4,'ON Data'!$E:$E,6),SUMIFS('ON Data'!F:F,'ON Data'!$E:$E,6))</f>
        <v>4380308</v>
      </c>
      <c r="C20" s="417">
        <f xml:space="preserve">
IF($A$4&lt;=12,SUMIFS('ON Data'!K:K,'ON Data'!$D:$D,$A$4,'ON Data'!$E:$E,6),SUMIFS('ON Data'!K:K,'ON Data'!$E:$E,6))</f>
        <v>1501546</v>
      </c>
      <c r="D20" s="417">
        <f xml:space="preserve">
IF($A$4&lt;=12,SUMIFS('ON Data'!O:O,'ON Data'!$D:$D,$A$4,'ON Data'!$E:$E,6),SUMIFS('ON Data'!O:O,'ON Data'!$E:$E,6))</f>
        <v>0</v>
      </c>
      <c r="E20" s="417">
        <f xml:space="preserve">
IF($A$4&lt;=12,SUMIFS('ON Data'!P:P,'ON Data'!$D:$D,$A$4,'ON Data'!$E:$E,6),SUMIFS('ON Data'!P:P,'ON Data'!$E:$E,6))</f>
        <v>458805</v>
      </c>
      <c r="F20" s="417">
        <f xml:space="preserve">
IF($A$4&lt;=12,SUMIFS('ON Data'!Q:Q,'ON Data'!$D:$D,$A$4,'ON Data'!$E:$E,6),SUMIFS('ON Data'!Q:Q,'ON Data'!$E:$E,6))</f>
        <v>716609</v>
      </c>
      <c r="G20" s="417">
        <f xml:space="preserve">
IF($A$4&lt;=12,SUMIFS('ON Data'!R:R,'ON Data'!$D:$D,$A$4,'ON Data'!$E:$E,6),SUMIFS('ON Data'!R:R,'ON Data'!$E:$E,6))</f>
        <v>473075</v>
      </c>
      <c r="H20" s="417">
        <f xml:space="preserve">
IF($A$4&lt;=12,SUMIFS('ON Data'!AM:AM,'ON Data'!$D:$D,$A$4,'ON Data'!$E:$E,6),SUMIFS('ON Data'!AM:AM,'ON Data'!$E:$E,6))</f>
        <v>106924</v>
      </c>
      <c r="I20" s="417">
        <f xml:space="preserve">
IF($A$4&lt;=12,SUMIFS('ON Data'!AO:AO,'ON Data'!$D:$D,$A$4,'ON Data'!$E:$E,6),SUMIFS('ON Data'!AO:AO,'ON Data'!$E:$E,6))</f>
        <v>568787</v>
      </c>
      <c r="J20" s="417">
        <f xml:space="preserve">
IF($A$4&lt;=12,SUMIFS('ON Data'!AR:AR,'ON Data'!$D:$D,$A$4,'ON Data'!$E:$E,6),SUMIFS('ON Data'!AR:AR,'ON Data'!$E:$E,6))</f>
        <v>447115</v>
      </c>
      <c r="K20" s="785">
        <f xml:space="preserve">
IF($A$4&lt;=12,SUMIFS('ON Data'!AW:AW,'ON Data'!$D:$D,$A$4,'ON Data'!$E:$E,6),SUMIFS('ON Data'!AW:AW,'ON Data'!$E:$E,6))</f>
        <v>107447</v>
      </c>
      <c r="L20" s="790"/>
    </row>
    <row r="21" spans="1:12" ht="15" hidden="1" outlineLevel="1" thickBot="1" x14ac:dyDescent="0.35">
      <c r="A21" s="387" t="s">
        <v>131</v>
      </c>
      <c r="B21" s="406">
        <f xml:space="preserve">
IF($A$4&lt;=12,SUMIFS('ON Data'!F:F,'ON Data'!$D:$D,$A$4,'ON Data'!$E:$E,12),SUMIFS('ON Data'!F:F,'ON Data'!$E:$E,12))</f>
        <v>0</v>
      </c>
      <c r="C21" s="407">
        <f xml:space="preserve">
IF($A$4&lt;=12,SUMIFS('ON Data'!K:K,'ON Data'!$D:$D,$A$4,'ON Data'!$E:$E,12),SUMIFS('ON Data'!K:K,'ON Data'!$E:$E,12))</f>
        <v>0</v>
      </c>
      <c r="D21" s="407">
        <f xml:space="preserve">
IF($A$4&lt;=12,SUMIFS('ON Data'!O:O,'ON Data'!$D:$D,$A$4,'ON Data'!$E:$E,12),SUMIFS('ON Data'!O:O,'ON Data'!$E:$E,12))</f>
        <v>0</v>
      </c>
      <c r="E21" s="407">
        <f xml:space="preserve">
IF($A$4&lt;=12,SUMIFS('ON Data'!P:P,'ON Data'!$D:$D,$A$4,'ON Data'!$E:$E,12),SUMIFS('ON Data'!P:P,'ON Data'!$E:$E,12))</f>
        <v>0</v>
      </c>
      <c r="F21" s="407">
        <f xml:space="preserve">
IF($A$4&lt;=12,SUMIFS('ON Data'!Q:Q,'ON Data'!$D:$D,$A$4,'ON Data'!$E:$E,12),SUMIFS('ON Data'!Q:Q,'ON Data'!$E:$E,12))</f>
        <v>0</v>
      </c>
      <c r="G21" s="407">
        <f xml:space="preserve">
IF($A$4&lt;=12,SUMIFS('ON Data'!R:R,'ON Data'!$D:$D,$A$4,'ON Data'!$E:$E,12),SUMIFS('ON Data'!R:R,'ON Data'!$E:$E,12))</f>
        <v>0</v>
      </c>
      <c r="H21" s="407">
        <f xml:space="preserve">
IF($A$4&lt;=12,SUMIFS('ON Data'!AM:AM,'ON Data'!$D:$D,$A$4,'ON Data'!$E:$E,12),SUMIFS('ON Data'!AM:AM,'ON Data'!$E:$E,12))</f>
        <v>0</v>
      </c>
      <c r="I21" s="408">
        <f xml:space="preserve">
IF($A$4&lt;=12,SUMIFS('ON Data'!AO:AO,'ON Data'!$D:$D,$A$4,'ON Data'!$E:$E,12),SUMIFS('ON Data'!AO:AO,'ON Data'!$E:$E,12))</f>
        <v>0</v>
      </c>
      <c r="L21" s="790"/>
    </row>
    <row r="22" spans="1:12" ht="15" hidden="1" outlineLevel="1" thickBot="1" x14ac:dyDescent="0.35">
      <c r="A22" s="387" t="s">
        <v>96</v>
      </c>
      <c r="B22" s="460" t="str">
        <f xml:space="preserve">
IF(OR(B21="",B21=0),"",B20/B21)</f>
        <v/>
      </c>
      <c r="C22" s="461" t="str">
        <f t="shared" ref="C22" si="3" xml:space="preserve">
IF(OR(C21="",C21=0),"",C20/C21)</f>
        <v/>
      </c>
      <c r="D22" s="461" t="str">
        <f t="shared" ref="D22:I22" si="4" xml:space="preserve">
IF(OR(D21="",D21=0),"",D20/D21)</f>
        <v/>
      </c>
      <c r="E22" s="461" t="str">
        <f t="shared" si="4"/>
        <v/>
      </c>
      <c r="F22" s="461" t="str">
        <f t="shared" si="4"/>
        <v/>
      </c>
      <c r="G22" s="461" t="str">
        <f t="shared" si="4"/>
        <v/>
      </c>
      <c r="H22" s="461" t="str">
        <f t="shared" si="4"/>
        <v/>
      </c>
      <c r="I22" s="462" t="str">
        <f t="shared" si="4"/>
        <v/>
      </c>
      <c r="L22" s="790"/>
    </row>
    <row r="23" spans="1:12" ht="15" hidden="1" outlineLevel="1" thickBot="1" x14ac:dyDescent="0.35">
      <c r="A23" s="395" t="s">
        <v>69</v>
      </c>
      <c r="B23" s="409">
        <f xml:space="preserve">
IF(B21="","",B20-B21)</f>
        <v>4380308</v>
      </c>
      <c r="C23" s="410">
        <f t="shared" ref="C23" si="5" xml:space="preserve">
IF(C21="","",C20-C21)</f>
        <v>1501546</v>
      </c>
      <c r="D23" s="410">
        <f t="shared" ref="D23:I23" si="6" xml:space="preserve">
IF(D21="","",D20-D21)</f>
        <v>0</v>
      </c>
      <c r="E23" s="410">
        <f t="shared" si="6"/>
        <v>458805</v>
      </c>
      <c r="F23" s="410">
        <f t="shared" si="6"/>
        <v>716609</v>
      </c>
      <c r="G23" s="410">
        <f t="shared" si="6"/>
        <v>473075</v>
      </c>
      <c r="H23" s="410">
        <f t="shared" si="6"/>
        <v>106924</v>
      </c>
      <c r="I23" s="411">
        <f t="shared" si="6"/>
        <v>568787</v>
      </c>
      <c r="L23" s="790"/>
    </row>
    <row r="24" spans="1:12" x14ac:dyDescent="0.3">
      <c r="A24" s="389" t="s">
        <v>237</v>
      </c>
      <c r="B24" s="428" t="s">
        <v>3</v>
      </c>
      <c r="C24" s="796"/>
      <c r="D24" s="791" t="s">
        <v>248</v>
      </c>
      <c r="E24" s="771"/>
      <c r="F24" s="771"/>
      <c r="G24" s="771"/>
      <c r="H24" s="771"/>
      <c r="I24" s="771"/>
      <c r="J24" s="771"/>
      <c r="K24" s="786" t="s">
        <v>249</v>
      </c>
      <c r="L24" s="790"/>
    </row>
    <row r="25" spans="1:12" x14ac:dyDescent="0.3">
      <c r="A25" s="390" t="s">
        <v>94</v>
      </c>
      <c r="B25" s="406">
        <f xml:space="preserve">
SUM(C25:K25)</f>
        <v>6800</v>
      </c>
      <c r="C25" s="797"/>
      <c r="D25" s="792">
        <f xml:space="preserve">
IF($A$4&lt;=12,SUMIFS('ON Data'!O:O,'ON Data'!$D:$D,$A$4,'ON Data'!$E:$E,10),SUMIFS('ON Data'!O:O,'ON Data'!$E:$E,10))</f>
        <v>6800</v>
      </c>
      <c r="E25" s="772"/>
      <c r="F25" s="772"/>
      <c r="G25" s="772"/>
      <c r="H25" s="772"/>
      <c r="I25" s="772"/>
      <c r="J25" s="772"/>
      <c r="K25" s="787">
        <f xml:space="preserve">
IF($A$4&lt;=12,SUMIFS('ON Data'!AW:AW,'ON Data'!$D:$D,$A$4,'ON Data'!$E:$E,10),SUMIFS('ON Data'!AW:AW,'ON Data'!$E:$E,10))</f>
        <v>0</v>
      </c>
      <c r="L25" s="790"/>
    </row>
    <row r="26" spans="1:12" x14ac:dyDescent="0.3">
      <c r="A26" s="396" t="s">
        <v>247</v>
      </c>
      <c r="B26" s="414">
        <f xml:space="preserve">
SUM(C26:K26)</f>
        <v>3750</v>
      </c>
      <c r="C26" s="797"/>
      <c r="D26" s="793">
        <f xml:space="preserve">
IF($A$4&lt;=12,SUMIFS('ON Data'!O:O,'ON Data'!$D:$D,$A$4,'ON Data'!$E:$E,11),SUMIFS('ON Data'!O:O,'ON Data'!$E:$E,11))</f>
        <v>3750</v>
      </c>
      <c r="E26" s="773"/>
      <c r="F26" s="773"/>
      <c r="G26" s="773"/>
      <c r="H26" s="773"/>
      <c r="I26" s="773"/>
      <c r="J26" s="773"/>
      <c r="K26" s="787">
        <f xml:space="preserve">
IF($A$4&lt;=12,SUMIFS('ON Data'!AW:AW,'ON Data'!$D:$D,$A$4,'ON Data'!$E:$E,11),SUMIFS('ON Data'!AW:AW,'ON Data'!$E:$E,11))</f>
        <v>0</v>
      </c>
      <c r="L26" s="790"/>
    </row>
    <row r="27" spans="1:12" x14ac:dyDescent="0.3">
      <c r="A27" s="396" t="s">
        <v>96</v>
      </c>
      <c r="B27" s="429">
        <f xml:space="preserve">
IF(B26=0,0,B25/B26)</f>
        <v>1.8133333333333332</v>
      </c>
      <c r="C27" s="797"/>
      <c r="D27" s="794">
        <f xml:space="preserve">
IF(D26=0,0,D25/D26)</f>
        <v>1.8133333333333332</v>
      </c>
      <c r="E27" s="772"/>
      <c r="F27" s="772"/>
      <c r="G27" s="772"/>
      <c r="H27" s="772"/>
      <c r="I27" s="772"/>
      <c r="J27" s="772"/>
      <c r="K27" s="788">
        <f xml:space="preserve">
IF(K26=0,0,K25/K26)</f>
        <v>0</v>
      </c>
      <c r="L27" s="790"/>
    </row>
    <row r="28" spans="1:12" ht="15" thickBot="1" x14ac:dyDescent="0.35">
      <c r="A28" s="396" t="s">
        <v>246</v>
      </c>
      <c r="B28" s="414">
        <f xml:space="preserve">
SUM(C28:K28)</f>
        <v>-3050</v>
      </c>
      <c r="C28" s="798"/>
      <c r="D28" s="795">
        <f xml:space="preserve">
D26-D25</f>
        <v>-3050</v>
      </c>
      <c r="E28" s="774"/>
      <c r="F28" s="774"/>
      <c r="G28" s="774"/>
      <c r="H28" s="774"/>
      <c r="I28" s="774"/>
      <c r="J28" s="774"/>
      <c r="K28" s="789">
        <f xml:space="preserve">
K26-K25</f>
        <v>0</v>
      </c>
      <c r="L28" s="790"/>
    </row>
    <row r="29" spans="1:12" x14ac:dyDescent="0.3">
      <c r="A29" s="397"/>
      <c r="B29" s="397"/>
      <c r="C29" s="398"/>
      <c r="D29" s="398"/>
      <c r="E29" s="398"/>
      <c r="F29" s="398"/>
      <c r="G29" s="398"/>
      <c r="H29" s="397"/>
      <c r="I29" s="397"/>
    </row>
    <row r="30" spans="1:12" x14ac:dyDescent="0.3">
      <c r="A30" s="226" t="s">
        <v>202</v>
      </c>
      <c r="B30" s="254"/>
      <c r="C30" s="254"/>
      <c r="D30" s="254"/>
      <c r="E30" s="254"/>
      <c r="F30" s="254"/>
      <c r="G30" s="254"/>
      <c r="H30" s="277"/>
      <c r="I30" s="277"/>
    </row>
    <row r="31" spans="1:12" x14ac:dyDescent="0.3">
      <c r="A31" s="227" t="s">
        <v>244</v>
      </c>
      <c r="B31" s="254"/>
      <c r="C31" s="254"/>
      <c r="D31" s="254"/>
      <c r="E31" s="254"/>
      <c r="F31" s="254"/>
      <c r="G31" s="254"/>
      <c r="H31" s="277"/>
      <c r="I31" s="277"/>
    </row>
    <row r="32" spans="1:12" ht="14.4" customHeight="1" x14ac:dyDescent="0.3">
      <c r="A32" s="425" t="s">
        <v>241</v>
      </c>
      <c r="B32" s="426"/>
      <c r="C32" s="426"/>
      <c r="D32" s="426"/>
      <c r="E32" s="426"/>
      <c r="F32" s="426"/>
      <c r="G32" s="426"/>
    </row>
    <row r="33" spans="1:1" x14ac:dyDescent="0.3">
      <c r="A33" s="427" t="s">
        <v>279</v>
      </c>
    </row>
    <row r="34" spans="1:1" x14ac:dyDescent="0.3">
      <c r="A34" s="427" t="s">
        <v>280</v>
      </c>
    </row>
    <row r="35" spans="1:1" x14ac:dyDescent="0.3">
      <c r="A35" s="427" t="s">
        <v>281</v>
      </c>
    </row>
    <row r="36" spans="1:1" x14ac:dyDescent="0.3">
      <c r="A36" s="427" t="s">
        <v>250</v>
      </c>
    </row>
  </sheetData>
  <mergeCells count="7">
    <mergeCell ref="B3:B4"/>
    <mergeCell ref="A1:K1"/>
    <mergeCell ref="D27:J27"/>
    <mergeCell ref="D28:J28"/>
    <mergeCell ref="D24:J24"/>
    <mergeCell ref="D25:J25"/>
    <mergeCell ref="D26:J26"/>
  </mergeCells>
  <conditionalFormatting sqref="B22:I22">
    <cfRule type="cellIs" dxfId="24" priority="6" operator="greaterThan">
      <formula>1</formula>
    </cfRule>
  </conditionalFormatting>
  <conditionalFormatting sqref="B23:I23">
    <cfRule type="cellIs" dxfId="23" priority="5" operator="greaterThan">
      <formula>0</formula>
    </cfRule>
  </conditionalFormatting>
  <conditionalFormatting sqref="K27">
    <cfRule type="cellIs" dxfId="22" priority="4" operator="greaterThan">
      <formula>1</formula>
    </cfRule>
  </conditionalFormatting>
  <conditionalFormatting sqref="K28">
    <cfRule type="cellIs" dxfId="21" priority="3" operator="lessThan">
      <formula>0</formula>
    </cfRule>
  </conditionalFormatting>
  <conditionalFormatting sqref="D28">
    <cfRule type="cellIs" dxfId="20" priority="1" operator="lessThan">
      <formula>0</formula>
    </cfRule>
  </conditionalFormatting>
  <conditionalFormatting sqref="D27">
    <cfRule type="cellIs" dxfId="19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68" t="s">
        <v>151</v>
      </c>
      <c r="B1" s="468"/>
      <c r="C1" s="469"/>
      <c r="D1" s="469"/>
      <c r="E1" s="469"/>
    </row>
    <row r="2" spans="1:5" ht="14.4" customHeight="1" thickBot="1" x14ac:dyDescent="0.35">
      <c r="A2" s="382" t="s">
        <v>307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7872.704560646358</v>
      </c>
      <c r="D4" s="287">
        <f ca="1">IF(ISERROR(VLOOKUP("Náklady celkem",INDIRECT("HI!$A:$G"),5,0)),0,VLOOKUP("Náklady celkem",INDIRECT("HI!$A:$G"),5,0))</f>
        <v>8017.2929199999999</v>
      </c>
      <c r="E4" s="288">
        <f ca="1">IF(C4=0,0,D4/C4)</f>
        <v>1.0183657799222394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4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630.84283431914309</v>
      </c>
      <c r="D7" s="295">
        <f>IF(ISERROR(HI!E5),"",HI!E5)</f>
        <v>706.25914000000012</v>
      </c>
      <c r="E7" s="292">
        <f t="shared" ref="E7:E15" si="0">IF(C7=0,0,D7/C7)</f>
        <v>1.1195484858954647</v>
      </c>
    </row>
    <row r="8" spans="1:5" ht="14.4" customHeight="1" x14ac:dyDescent="0.3">
      <c r="A8" s="454" t="str">
        <f>HYPERLINK("#'LŽ PL'!A1","Plnění pozitivního listu (min. 90%)")</f>
        <v>Plnění pozitivního listu (min. 90%)</v>
      </c>
      <c r="B8" s="294" t="s">
        <v>186</v>
      </c>
      <c r="C8" s="296">
        <v>0.9</v>
      </c>
      <c r="D8" s="296">
        <f>IF(ISERROR(VLOOKUP("celkem",'LŽ PL'!$A:$F,5,0)),0,VLOOKUP("celkem",'LŽ PL'!$A:$F,5,0))</f>
        <v>0.95071675416926682</v>
      </c>
      <c r="E8" s="292">
        <f t="shared" si="0"/>
        <v>1.0563519490769631</v>
      </c>
    </row>
    <row r="9" spans="1:5" ht="14.4" customHeight="1" x14ac:dyDescent="0.3">
      <c r="A9" s="454" t="str">
        <f>HYPERLINK("#'LŽ Statim'!A1","Podíl statimových žádanek (max. 30%)")</f>
        <v>Podíl statimových žádanek (max. 30%)</v>
      </c>
      <c r="B9" s="452" t="s">
        <v>267</v>
      </c>
      <c r="C9" s="453">
        <v>0.3</v>
      </c>
      <c r="D9" s="453">
        <f>IF('LŽ Statim'!G3="",0,'LŽ Statim'!G3)</f>
        <v>0.28177113283496263</v>
      </c>
      <c r="E9" s="292">
        <f>IF(C9=0,0,D9/C9)</f>
        <v>0.93923710944987548</v>
      </c>
    </row>
    <row r="10" spans="1:5" ht="14.4" customHeight="1" x14ac:dyDescent="0.3">
      <c r="A10" s="297" t="s">
        <v>195</v>
      </c>
      <c r="B10" s="294"/>
      <c r="C10" s="295"/>
      <c r="D10" s="295"/>
      <c r="E10" s="292"/>
    </row>
    <row r="11" spans="1:5" ht="14.4" customHeight="1" x14ac:dyDescent="0.3">
      <c r="A11" s="454" t="str">
        <f>HYPERLINK("#'Léky Recepty'!A1","Záchyt v lékárně (Úhrada Kč, min. 60%)")</f>
        <v>Záchyt v lékárně (Úhrada Kč, min. 60%)</v>
      </c>
      <c r="B11" s="294" t="s">
        <v>141</v>
      </c>
      <c r="C11" s="296">
        <v>0.6</v>
      </c>
      <c r="D11" s="296">
        <f>IF(ISERROR(VLOOKUP("Celkem",'Léky Recepty'!B:H,5,0)),0,VLOOKUP("Celkem",'Léky Recepty'!B:H,5,0))</f>
        <v>0.30903148719877394</v>
      </c>
      <c r="E11" s="292">
        <f t="shared" si="0"/>
        <v>0.51505247866462323</v>
      </c>
    </row>
    <row r="12" spans="1:5" ht="14.4" customHeight="1" x14ac:dyDescent="0.3">
      <c r="A12" s="454" t="str">
        <f>HYPERLINK("#'LRp PL'!A1","Plnění pozitivního listu (min. 80%)")</f>
        <v>Plnění pozitivního listu (min. 80%)</v>
      </c>
      <c r="B12" s="294" t="s">
        <v>187</v>
      </c>
      <c r="C12" s="296">
        <v>0.8</v>
      </c>
      <c r="D12" s="296">
        <f>IF(ISERROR(VLOOKUP("Celkem",'LRp PL'!A:F,5,0)),0,VLOOKUP("Celkem",'LRp PL'!A:F,5,0))</f>
        <v>0.97712742884197878</v>
      </c>
      <c r="E12" s="292">
        <f t="shared" si="0"/>
        <v>1.2214092860524735</v>
      </c>
    </row>
    <row r="13" spans="1:5" ht="14.4" customHeight="1" x14ac:dyDescent="0.3">
      <c r="A13" s="297" t="s">
        <v>196</v>
      </c>
      <c r="B13" s="294"/>
      <c r="C13" s="295"/>
      <c r="D13" s="295"/>
      <c r="E13" s="292"/>
    </row>
    <row r="14" spans="1:5" ht="14.4" customHeight="1" x14ac:dyDescent="0.3">
      <c r="A14" s="298" t="s">
        <v>200</v>
      </c>
      <c r="B14" s="294"/>
      <c r="C14" s="291"/>
      <c r="D14" s="291"/>
      <c r="E14" s="292"/>
    </row>
    <row r="15" spans="1:5" ht="14.4" customHeight="1" x14ac:dyDescent="0.3">
      <c r="A15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199.30399593737397</v>
      </c>
      <c r="D15" s="295">
        <f>IF(ISERROR(HI!E6),"",HI!E6)</f>
        <v>211.84741000000002</v>
      </c>
      <c r="E15" s="292">
        <f t="shared" si="0"/>
        <v>1.0629360891819124</v>
      </c>
    </row>
    <row r="16" spans="1:5" ht="14.4" customHeight="1" thickBot="1" x14ac:dyDescent="0.35">
      <c r="A16" s="300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5940.5016375325677</v>
      </c>
      <c r="D16" s="291">
        <f ca="1">IF(ISERROR(VLOOKUP("Osobní náklady (Kč) *",INDIRECT("HI!$A:$G"),5,0)),0,VLOOKUP("Osobní náklady (Kč) *",INDIRECT("HI!$A:$G"),5,0))</f>
        <v>5933.1730100000004</v>
      </c>
      <c r="E16" s="292">
        <f ca="1">IF(C16=0,0,D16/C16)</f>
        <v>0.99876632850561564</v>
      </c>
    </row>
    <row r="17" spans="1:5" ht="14.4" customHeight="1" thickBot="1" x14ac:dyDescent="0.35">
      <c r="A17" s="304"/>
      <c r="B17" s="305"/>
      <c r="C17" s="306"/>
      <c r="D17" s="306"/>
      <c r="E17" s="307"/>
    </row>
    <row r="18" spans="1:5" ht="14.4" customHeight="1" thickBot="1" x14ac:dyDescent="0.35">
      <c r="A18" s="308" t="str">
        <f>HYPERLINK("#HI!A1","VÝNOSY CELKEM (v tisících)")</f>
        <v>VÝNOSY CELKEM (v tisících)</v>
      </c>
      <c r="B18" s="309"/>
      <c r="C18" s="310">
        <f ca="1">IF(ISERROR(VLOOKUP("Výnosy celkem",INDIRECT("HI!$A:$G"),6,0)),0,VLOOKUP("Výnosy celkem",INDIRECT("HI!$A:$G"),6,0))</f>
        <v>10722.754999999999</v>
      </c>
      <c r="D18" s="310">
        <f ca="1">IF(ISERROR(VLOOKUP("Výnosy celkem",INDIRECT("HI!$A:$G"),5,0)),0,VLOOKUP("Výnosy celkem",INDIRECT("HI!$A:$G"),5,0))</f>
        <v>10193.210969999996</v>
      </c>
      <c r="E18" s="311">
        <f t="shared" ref="E18:E28" ca="1" si="1">IF(C18=0,0,D18/C18)</f>
        <v>0.95061492778674861</v>
      </c>
    </row>
    <row r="19" spans="1:5" ht="14.4" customHeight="1" x14ac:dyDescent="0.3">
      <c r="A19" s="312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69.394999999999996</v>
      </c>
      <c r="D19" s="291">
        <f ca="1">IF(ISERROR(VLOOKUP("Ambulance *",INDIRECT("HI!$A:$G"),5,0)),0,VLOOKUP("Ambulance *",INDIRECT("HI!$A:$G"),5,0))</f>
        <v>52.100970000000018</v>
      </c>
      <c r="E19" s="292">
        <f t="shared" ca="1" si="1"/>
        <v>0.7507885294329566</v>
      </c>
    </row>
    <row r="20" spans="1:5" ht="14.4" customHeight="1" x14ac:dyDescent="0.3">
      <c r="A20" s="313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6">
        <v>1</v>
      </c>
      <c r="D20" s="296">
        <f>IF(ISERROR(VLOOKUP("Celkem:",'ZV Vykáz.-A'!$A:$S,7,0)),"",VLOOKUP("Celkem:",'ZV Vykáz.-A'!$A:$S,7,0))</f>
        <v>0.75078852943295649</v>
      </c>
      <c r="E20" s="292">
        <f t="shared" si="1"/>
        <v>0.75078852943295649</v>
      </c>
    </row>
    <row r="21" spans="1:5" ht="14.4" customHeight="1" x14ac:dyDescent="0.3">
      <c r="A21" s="313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6">
        <v>0.85</v>
      </c>
      <c r="D21" s="296">
        <f>IF(ISERROR(VLOOKUP("Celkem:",'ZV Vykáz.-H'!$A:$S,7,0)),"",VLOOKUP("Celkem:",'ZV Vykáz.-H'!$A:$S,7,0))</f>
        <v>0.99688437241032446</v>
      </c>
      <c r="E21" s="292">
        <f t="shared" si="1"/>
        <v>1.1728051440121465</v>
      </c>
    </row>
    <row r="22" spans="1:5" ht="14.4" customHeight="1" x14ac:dyDescent="0.3">
      <c r="A22" s="314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10653.359999999999</v>
      </c>
      <c r="D22" s="291">
        <f ca="1">IF(ISERROR(VLOOKUP("Hospitalizace *",INDIRECT("HI!$A:$G"),5,0)),0,VLOOKUP("Hospitalizace *",INDIRECT("HI!$A:$G"),5,0))</f>
        <v>10141.109999999997</v>
      </c>
      <c r="E22" s="292">
        <f ca="1">IF(C22=0,0,D22/C22)</f>
        <v>0.95191657843159327</v>
      </c>
    </row>
    <row r="23" spans="1:5" ht="14.4" customHeight="1" x14ac:dyDescent="0.3">
      <c r="A23" s="313" t="str">
        <f>HYPERLINK("#'CaseMix'!A1","Casemix (min. 100 %)")</f>
        <v>Casemix (min. 100 %)</v>
      </c>
      <c r="B23" s="294" t="s">
        <v>71</v>
      </c>
      <c r="C23" s="296">
        <v>1</v>
      </c>
      <c r="D23" s="296">
        <f>IF(ISERROR(VLOOKUP("Celkem",CaseMix!A:M,5,0)),0,VLOOKUP("Celkem",CaseMix!A:M,5,0))</f>
        <v>0.95191657843159327</v>
      </c>
      <c r="E23" s="292">
        <f t="shared" si="1"/>
        <v>0.95191657843159327</v>
      </c>
    </row>
    <row r="24" spans="1:5" ht="14.4" customHeight="1" x14ac:dyDescent="0.3">
      <c r="A24" s="315" t="str">
        <f>HYPERLINK("#'CaseMix'!A1","DRG mimo vyjmenované baze")</f>
        <v>DRG mimo vyjmenované baze</v>
      </c>
      <c r="B24" s="294" t="s">
        <v>71</v>
      </c>
      <c r="C24" s="296">
        <v>1</v>
      </c>
      <c r="D24" s="296">
        <f>IF(ISERROR(CaseMix!E26),"",CaseMix!E26)</f>
        <v>1.0432281746718841</v>
      </c>
      <c r="E24" s="292">
        <f t="shared" si="1"/>
        <v>1.0432281746718841</v>
      </c>
    </row>
    <row r="25" spans="1:5" ht="14.4" customHeight="1" x14ac:dyDescent="0.3">
      <c r="A25" s="315" t="str">
        <f>HYPERLINK("#'CaseMix'!A1","Vyjmenované baze DRG")</f>
        <v>Vyjmenované baze DRG</v>
      </c>
      <c r="B25" s="294" t="s">
        <v>71</v>
      </c>
      <c r="C25" s="296">
        <v>1</v>
      </c>
      <c r="D25" s="296">
        <f>IF(ISERROR(CaseMix!E39),"",CaseMix!E39)</f>
        <v>0.55446022127762207</v>
      </c>
      <c r="E25" s="292">
        <f t="shared" si="1"/>
        <v>0.55446022127762207</v>
      </c>
    </row>
    <row r="26" spans="1:5" ht="14.4" customHeight="1" x14ac:dyDescent="0.3">
      <c r="A26" s="313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6">
        <v>0.95</v>
      </c>
      <c r="D26" s="296">
        <f>IF(ISERROR(CaseMix!I13),"",CaseMix!I13)</f>
        <v>1.1588235294117648</v>
      </c>
      <c r="E26" s="292">
        <f t="shared" si="1"/>
        <v>1.2198142414860682</v>
      </c>
    </row>
    <row r="27" spans="1:5" ht="14.4" customHeight="1" x14ac:dyDescent="0.3">
      <c r="A27" s="313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6">
        <v>1</v>
      </c>
      <c r="D27" s="316">
        <f>IF(ISERROR(INDEX(ALOS!$E:$E,COUNT(ALOS!$E:$E)+32)),0,INDEX(ALOS!$E:$E,COUNT(ALOS!$E:$E)+32))</f>
        <v>2.7766281192939744</v>
      </c>
      <c r="E27" s="292">
        <f t="shared" si="1"/>
        <v>2.7766281192939744</v>
      </c>
    </row>
    <row r="28" spans="1:5" ht="27.6" x14ac:dyDescent="0.3">
      <c r="A28" s="317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6">
        <f>IF(E23&gt;1,95%,95%-2*ABS(C23-D23))</f>
        <v>0.8538331568631865</v>
      </c>
      <c r="D28" s="296">
        <f>IF(ISERROR(VLOOKUP("Celkem:",'ZV Vyžád.'!$A:$M,7,0)),"",VLOOKUP("Celkem:",'ZV Vyžád.'!$A:$M,7,0))</f>
        <v>1.025581496305686</v>
      </c>
      <c r="E28" s="292">
        <f t="shared" si="1"/>
        <v>1.2011497656913075</v>
      </c>
    </row>
    <row r="29" spans="1:5" ht="14.4" customHeight="1" thickBot="1" x14ac:dyDescent="0.35">
      <c r="A29" s="318" t="s">
        <v>197</v>
      </c>
      <c r="B29" s="301"/>
      <c r="C29" s="302"/>
      <c r="D29" s="302"/>
      <c r="E29" s="303"/>
    </row>
    <row r="30" spans="1:5" ht="14.4" customHeight="1" thickBot="1" x14ac:dyDescent="0.35">
      <c r="A30" s="319"/>
      <c r="B30" s="320"/>
      <c r="C30" s="321"/>
      <c r="D30" s="321"/>
      <c r="E30" s="322"/>
    </row>
    <row r="31" spans="1:5" ht="14.4" customHeight="1" thickBot="1" x14ac:dyDescent="0.35">
      <c r="A31" s="323" t="s">
        <v>198</v>
      </c>
      <c r="B31" s="324"/>
      <c r="C31" s="325"/>
      <c r="D31" s="325"/>
      <c r="E31" s="326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81" priority="20" operator="lessThan">
      <formula>1</formula>
    </cfRule>
  </conditionalFormatting>
  <conditionalFormatting sqref="E9">
    <cfRule type="cellIs" dxfId="8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4"/>
  <sheetViews>
    <sheetView showGridLines="0" showRowColHeaders="0" workbookViewId="0"/>
  </sheetViews>
  <sheetFormatPr defaultRowHeight="14.4" x14ac:dyDescent="0.3"/>
  <cols>
    <col min="1" max="16384" width="8.88671875" style="378"/>
  </cols>
  <sheetData>
    <row r="1" spans="1:49" x14ac:dyDescent="0.3">
      <c r="A1" s="378" t="s">
        <v>3698</v>
      </c>
    </row>
    <row r="2" spans="1:49" x14ac:dyDescent="0.3">
      <c r="A2" s="382" t="s">
        <v>307</v>
      </c>
    </row>
    <row r="3" spans="1:49" x14ac:dyDescent="0.3">
      <c r="A3" s="378" t="s">
        <v>214</v>
      </c>
      <c r="B3" s="401">
        <v>2016</v>
      </c>
      <c r="D3" s="379">
        <f>MAX(D5:D1048576)</f>
        <v>3</v>
      </c>
      <c r="F3" s="379">
        <f>SUMIF($E5:$E1048576,"&lt;10",F5:F1048576)</f>
        <v>4458916.5</v>
      </c>
      <c r="G3" s="379">
        <f t="shared" ref="G3:AW3" si="0">SUMIF($E5:$E1048576,"&lt;10",G5:G1048576)</f>
        <v>0</v>
      </c>
      <c r="H3" s="379">
        <f t="shared" si="0"/>
        <v>0</v>
      </c>
      <c r="I3" s="379">
        <f t="shared" si="0"/>
        <v>0</v>
      </c>
      <c r="J3" s="379">
        <f t="shared" si="0"/>
        <v>0</v>
      </c>
      <c r="K3" s="379">
        <f t="shared" si="0"/>
        <v>1511450</v>
      </c>
      <c r="L3" s="379">
        <f t="shared" si="0"/>
        <v>0</v>
      </c>
      <c r="M3" s="379">
        <f t="shared" si="0"/>
        <v>0</v>
      </c>
      <c r="N3" s="379">
        <f t="shared" si="0"/>
        <v>0</v>
      </c>
      <c r="O3" s="379">
        <f t="shared" si="0"/>
        <v>0</v>
      </c>
      <c r="P3" s="379">
        <f t="shared" si="0"/>
        <v>473213</v>
      </c>
      <c r="Q3" s="379">
        <f t="shared" si="0"/>
        <v>737991.5</v>
      </c>
      <c r="R3" s="379">
        <f t="shared" si="0"/>
        <v>482033</v>
      </c>
      <c r="S3" s="379">
        <f t="shared" si="0"/>
        <v>0</v>
      </c>
      <c r="T3" s="379">
        <f t="shared" si="0"/>
        <v>0</v>
      </c>
      <c r="U3" s="379">
        <f t="shared" si="0"/>
        <v>0</v>
      </c>
      <c r="V3" s="379">
        <f t="shared" si="0"/>
        <v>0</v>
      </c>
      <c r="W3" s="379">
        <f t="shared" si="0"/>
        <v>0</v>
      </c>
      <c r="X3" s="379">
        <f t="shared" si="0"/>
        <v>0</v>
      </c>
      <c r="Y3" s="379">
        <f t="shared" si="0"/>
        <v>0</v>
      </c>
      <c r="Z3" s="379">
        <f t="shared" si="0"/>
        <v>0</v>
      </c>
      <c r="AA3" s="379">
        <f t="shared" si="0"/>
        <v>0</v>
      </c>
      <c r="AB3" s="379">
        <f t="shared" si="0"/>
        <v>0</v>
      </c>
      <c r="AC3" s="379">
        <f t="shared" si="0"/>
        <v>0</v>
      </c>
      <c r="AD3" s="379">
        <f t="shared" si="0"/>
        <v>0</v>
      </c>
      <c r="AE3" s="379">
        <f t="shared" si="0"/>
        <v>0</v>
      </c>
      <c r="AF3" s="379">
        <f t="shared" si="0"/>
        <v>0</v>
      </c>
      <c r="AG3" s="379">
        <f t="shared" si="0"/>
        <v>0</v>
      </c>
      <c r="AH3" s="379">
        <f t="shared" si="0"/>
        <v>0</v>
      </c>
      <c r="AI3" s="379">
        <f t="shared" si="0"/>
        <v>0</v>
      </c>
      <c r="AJ3" s="379">
        <f t="shared" si="0"/>
        <v>0</v>
      </c>
      <c r="AK3" s="379">
        <f t="shared" si="0"/>
        <v>0</v>
      </c>
      <c r="AL3" s="379">
        <f t="shared" si="0"/>
        <v>0</v>
      </c>
      <c r="AM3" s="379">
        <f t="shared" si="0"/>
        <v>109233.5</v>
      </c>
      <c r="AN3" s="379">
        <f t="shared" si="0"/>
        <v>0</v>
      </c>
      <c r="AO3" s="379">
        <f t="shared" si="0"/>
        <v>580791</v>
      </c>
      <c r="AP3" s="379">
        <f t="shared" si="0"/>
        <v>0</v>
      </c>
      <c r="AQ3" s="379">
        <f t="shared" si="0"/>
        <v>0</v>
      </c>
      <c r="AR3" s="379">
        <f t="shared" si="0"/>
        <v>455791.5</v>
      </c>
      <c r="AS3" s="379">
        <f t="shared" si="0"/>
        <v>0</v>
      </c>
      <c r="AT3" s="379">
        <f t="shared" si="0"/>
        <v>0</v>
      </c>
      <c r="AU3" s="379">
        <f t="shared" si="0"/>
        <v>0</v>
      </c>
      <c r="AV3" s="379">
        <f t="shared" si="0"/>
        <v>0</v>
      </c>
      <c r="AW3" s="379">
        <f t="shared" si="0"/>
        <v>108413</v>
      </c>
    </row>
    <row r="4" spans="1:49" x14ac:dyDescent="0.3">
      <c r="A4" s="378" t="s">
        <v>215</v>
      </c>
      <c r="B4" s="401">
        <v>1</v>
      </c>
      <c r="C4" s="380" t="s">
        <v>5</v>
      </c>
      <c r="D4" s="381" t="s">
        <v>68</v>
      </c>
      <c r="E4" s="381" t="s">
        <v>213</v>
      </c>
      <c r="F4" s="381" t="s">
        <v>3</v>
      </c>
      <c r="G4" s="381">
        <v>0</v>
      </c>
      <c r="H4" s="381">
        <v>25</v>
      </c>
      <c r="I4" s="381">
        <v>99</v>
      </c>
      <c r="J4" s="381">
        <v>100</v>
      </c>
      <c r="K4" s="381">
        <v>101</v>
      </c>
      <c r="L4" s="381">
        <v>102</v>
      </c>
      <c r="M4" s="381">
        <v>103</v>
      </c>
      <c r="N4" s="381">
        <v>203</v>
      </c>
      <c r="O4" s="381">
        <v>302</v>
      </c>
      <c r="P4" s="381">
        <v>303</v>
      </c>
      <c r="Q4" s="381">
        <v>304</v>
      </c>
      <c r="R4" s="381">
        <v>305</v>
      </c>
      <c r="S4" s="381">
        <v>306</v>
      </c>
      <c r="T4" s="381">
        <v>407</v>
      </c>
      <c r="U4" s="381">
        <v>408</v>
      </c>
      <c r="V4" s="381">
        <v>409</v>
      </c>
      <c r="W4" s="381">
        <v>410</v>
      </c>
      <c r="X4" s="381">
        <v>415</v>
      </c>
      <c r="Y4" s="381">
        <v>416</v>
      </c>
      <c r="Z4" s="381">
        <v>418</v>
      </c>
      <c r="AA4" s="381">
        <v>419</v>
      </c>
      <c r="AB4" s="381">
        <v>420</v>
      </c>
      <c r="AC4" s="381">
        <v>421</v>
      </c>
      <c r="AD4" s="381">
        <v>520</v>
      </c>
      <c r="AE4" s="381">
        <v>521</v>
      </c>
      <c r="AF4" s="381">
        <v>522</v>
      </c>
      <c r="AG4" s="381">
        <v>523</v>
      </c>
      <c r="AH4" s="381">
        <v>524</v>
      </c>
      <c r="AI4" s="381">
        <v>525</v>
      </c>
      <c r="AJ4" s="381">
        <v>526</v>
      </c>
      <c r="AK4" s="381">
        <v>527</v>
      </c>
      <c r="AL4" s="381">
        <v>528</v>
      </c>
      <c r="AM4" s="381">
        <v>629</v>
      </c>
      <c r="AN4" s="381">
        <v>630</v>
      </c>
      <c r="AO4" s="381">
        <v>636</v>
      </c>
      <c r="AP4" s="381">
        <v>637</v>
      </c>
      <c r="AQ4" s="381">
        <v>640</v>
      </c>
      <c r="AR4" s="381">
        <v>642</v>
      </c>
      <c r="AS4" s="381">
        <v>743</v>
      </c>
      <c r="AT4" s="381">
        <v>745</v>
      </c>
      <c r="AU4" s="381">
        <v>746</v>
      </c>
      <c r="AV4" s="381">
        <v>747</v>
      </c>
      <c r="AW4" s="381">
        <v>930</v>
      </c>
    </row>
    <row r="5" spans="1:49" x14ac:dyDescent="0.3">
      <c r="A5" s="378" t="s">
        <v>216</v>
      </c>
      <c r="B5" s="401">
        <v>2</v>
      </c>
      <c r="C5" s="378">
        <v>30</v>
      </c>
      <c r="D5" s="378">
        <v>1</v>
      </c>
      <c r="E5" s="378">
        <v>1</v>
      </c>
      <c r="F5" s="378">
        <v>45</v>
      </c>
      <c r="G5" s="378">
        <v>0</v>
      </c>
      <c r="H5" s="378">
        <v>0</v>
      </c>
      <c r="I5" s="378">
        <v>0</v>
      </c>
      <c r="J5" s="378">
        <v>0</v>
      </c>
      <c r="K5" s="378">
        <v>7</v>
      </c>
      <c r="L5" s="378">
        <v>0</v>
      </c>
      <c r="M5" s="378">
        <v>0</v>
      </c>
      <c r="N5" s="378">
        <v>0</v>
      </c>
      <c r="O5" s="378">
        <v>0</v>
      </c>
      <c r="P5" s="378">
        <v>7</v>
      </c>
      <c r="Q5" s="378">
        <v>7</v>
      </c>
      <c r="R5" s="378">
        <v>4</v>
      </c>
      <c r="S5" s="378">
        <v>0</v>
      </c>
      <c r="T5" s="378">
        <v>0</v>
      </c>
      <c r="U5" s="378">
        <v>0</v>
      </c>
      <c r="V5" s="378">
        <v>0</v>
      </c>
      <c r="W5" s="378">
        <v>0</v>
      </c>
      <c r="X5" s="378">
        <v>0</v>
      </c>
      <c r="Y5" s="378">
        <v>0</v>
      </c>
      <c r="Z5" s="378">
        <v>0</v>
      </c>
      <c r="AA5" s="378">
        <v>0</v>
      </c>
      <c r="AB5" s="378">
        <v>0</v>
      </c>
      <c r="AC5" s="378">
        <v>0</v>
      </c>
      <c r="AD5" s="378">
        <v>0</v>
      </c>
      <c r="AE5" s="378">
        <v>0</v>
      </c>
      <c r="AF5" s="378">
        <v>0</v>
      </c>
      <c r="AG5" s="378">
        <v>0</v>
      </c>
      <c r="AH5" s="378">
        <v>0</v>
      </c>
      <c r="AI5" s="378">
        <v>0</v>
      </c>
      <c r="AJ5" s="378">
        <v>0</v>
      </c>
      <c r="AK5" s="378">
        <v>0</v>
      </c>
      <c r="AL5" s="378">
        <v>0</v>
      </c>
      <c r="AM5" s="378">
        <v>2</v>
      </c>
      <c r="AN5" s="378">
        <v>0</v>
      </c>
      <c r="AO5" s="378">
        <v>8</v>
      </c>
      <c r="AP5" s="378">
        <v>0</v>
      </c>
      <c r="AQ5" s="378">
        <v>0</v>
      </c>
      <c r="AR5" s="378">
        <v>8</v>
      </c>
      <c r="AS5" s="378">
        <v>0</v>
      </c>
      <c r="AT5" s="378">
        <v>0</v>
      </c>
      <c r="AU5" s="378">
        <v>0</v>
      </c>
      <c r="AV5" s="378">
        <v>0</v>
      </c>
      <c r="AW5" s="378">
        <v>2</v>
      </c>
    </row>
    <row r="6" spans="1:49" x14ac:dyDescent="0.3">
      <c r="A6" s="378" t="s">
        <v>217</v>
      </c>
      <c r="B6" s="401">
        <v>3</v>
      </c>
      <c r="C6" s="378">
        <v>30</v>
      </c>
      <c r="D6" s="378">
        <v>1</v>
      </c>
      <c r="E6" s="378">
        <v>2</v>
      </c>
      <c r="F6" s="378">
        <v>6006.5</v>
      </c>
      <c r="G6" s="378">
        <v>0</v>
      </c>
      <c r="H6" s="378">
        <v>0</v>
      </c>
      <c r="I6" s="378">
        <v>0</v>
      </c>
      <c r="J6" s="378">
        <v>0</v>
      </c>
      <c r="K6" s="378">
        <v>1140</v>
      </c>
      <c r="L6" s="378">
        <v>0</v>
      </c>
      <c r="M6" s="378">
        <v>0</v>
      </c>
      <c r="N6" s="378">
        <v>0</v>
      </c>
      <c r="O6" s="378">
        <v>0</v>
      </c>
      <c r="P6" s="378">
        <v>633</v>
      </c>
      <c r="Q6" s="378">
        <v>1041.5</v>
      </c>
      <c r="R6" s="378">
        <v>541</v>
      </c>
      <c r="S6" s="378">
        <v>0</v>
      </c>
      <c r="T6" s="378">
        <v>0</v>
      </c>
      <c r="U6" s="378">
        <v>0</v>
      </c>
      <c r="V6" s="378">
        <v>0</v>
      </c>
      <c r="W6" s="378">
        <v>0</v>
      </c>
      <c r="X6" s="378">
        <v>0</v>
      </c>
      <c r="Y6" s="378">
        <v>0</v>
      </c>
      <c r="Z6" s="378">
        <v>0</v>
      </c>
      <c r="AA6" s="378">
        <v>0</v>
      </c>
      <c r="AB6" s="378">
        <v>0</v>
      </c>
      <c r="AC6" s="378">
        <v>0</v>
      </c>
      <c r="AD6" s="378">
        <v>0</v>
      </c>
      <c r="AE6" s="378">
        <v>0</v>
      </c>
      <c r="AF6" s="378">
        <v>0</v>
      </c>
      <c r="AG6" s="378">
        <v>0</v>
      </c>
      <c r="AH6" s="378">
        <v>0</v>
      </c>
      <c r="AI6" s="378">
        <v>0</v>
      </c>
      <c r="AJ6" s="378">
        <v>0</v>
      </c>
      <c r="AK6" s="378">
        <v>0</v>
      </c>
      <c r="AL6" s="378">
        <v>0</v>
      </c>
      <c r="AM6" s="378">
        <v>163.5</v>
      </c>
      <c r="AN6" s="378">
        <v>0</v>
      </c>
      <c r="AO6" s="378">
        <v>1032</v>
      </c>
      <c r="AP6" s="378">
        <v>0</v>
      </c>
      <c r="AQ6" s="378">
        <v>0</v>
      </c>
      <c r="AR6" s="378">
        <v>1135.5</v>
      </c>
      <c r="AS6" s="378">
        <v>0</v>
      </c>
      <c r="AT6" s="378">
        <v>0</v>
      </c>
      <c r="AU6" s="378">
        <v>0</v>
      </c>
      <c r="AV6" s="378">
        <v>0</v>
      </c>
      <c r="AW6" s="378">
        <v>320</v>
      </c>
    </row>
    <row r="7" spans="1:49" x14ac:dyDescent="0.3">
      <c r="A7" s="378" t="s">
        <v>218</v>
      </c>
      <c r="B7" s="401">
        <v>4</v>
      </c>
      <c r="C7" s="378">
        <v>30</v>
      </c>
      <c r="D7" s="378">
        <v>1</v>
      </c>
      <c r="E7" s="378">
        <v>4</v>
      </c>
      <c r="F7" s="378">
        <v>271</v>
      </c>
      <c r="G7" s="378">
        <v>0</v>
      </c>
      <c r="H7" s="378">
        <v>0</v>
      </c>
      <c r="I7" s="378">
        <v>0</v>
      </c>
      <c r="J7" s="378">
        <v>0</v>
      </c>
      <c r="K7" s="378">
        <v>235</v>
      </c>
      <c r="L7" s="378">
        <v>0</v>
      </c>
      <c r="M7" s="378">
        <v>0</v>
      </c>
      <c r="N7" s="378">
        <v>0</v>
      </c>
      <c r="O7" s="378">
        <v>0</v>
      </c>
      <c r="P7" s="378">
        <v>0</v>
      </c>
      <c r="Q7" s="378">
        <v>16</v>
      </c>
      <c r="R7" s="378">
        <v>0</v>
      </c>
      <c r="S7" s="378">
        <v>0</v>
      </c>
      <c r="T7" s="378">
        <v>0</v>
      </c>
      <c r="U7" s="378">
        <v>0</v>
      </c>
      <c r="V7" s="378">
        <v>0</v>
      </c>
      <c r="W7" s="378">
        <v>0</v>
      </c>
      <c r="X7" s="378">
        <v>0</v>
      </c>
      <c r="Y7" s="378">
        <v>0</v>
      </c>
      <c r="Z7" s="378">
        <v>0</v>
      </c>
      <c r="AA7" s="378">
        <v>0</v>
      </c>
      <c r="AB7" s="378">
        <v>0</v>
      </c>
      <c r="AC7" s="378">
        <v>0</v>
      </c>
      <c r="AD7" s="378">
        <v>0</v>
      </c>
      <c r="AE7" s="378">
        <v>0</v>
      </c>
      <c r="AF7" s="378">
        <v>0</v>
      </c>
      <c r="AG7" s="378">
        <v>0</v>
      </c>
      <c r="AH7" s="378">
        <v>0</v>
      </c>
      <c r="AI7" s="378">
        <v>0</v>
      </c>
      <c r="AJ7" s="378">
        <v>0</v>
      </c>
      <c r="AK7" s="378">
        <v>0</v>
      </c>
      <c r="AL7" s="378">
        <v>0</v>
      </c>
      <c r="AM7" s="378">
        <v>0</v>
      </c>
      <c r="AN7" s="378">
        <v>0</v>
      </c>
      <c r="AO7" s="378">
        <v>20</v>
      </c>
      <c r="AP7" s="378">
        <v>0</v>
      </c>
      <c r="AQ7" s="378">
        <v>0</v>
      </c>
      <c r="AR7" s="378">
        <v>0</v>
      </c>
      <c r="AS7" s="378">
        <v>0</v>
      </c>
      <c r="AT7" s="378">
        <v>0</v>
      </c>
      <c r="AU7" s="378">
        <v>0</v>
      </c>
      <c r="AV7" s="378">
        <v>0</v>
      </c>
      <c r="AW7" s="378">
        <v>0</v>
      </c>
    </row>
    <row r="8" spans="1:49" x14ac:dyDescent="0.3">
      <c r="A8" s="378" t="s">
        <v>219</v>
      </c>
      <c r="B8" s="401">
        <v>5</v>
      </c>
      <c r="C8" s="378">
        <v>30</v>
      </c>
      <c r="D8" s="378">
        <v>1</v>
      </c>
      <c r="E8" s="378">
        <v>6</v>
      </c>
      <c r="F8" s="378">
        <v>1427058</v>
      </c>
      <c r="G8" s="378">
        <v>0</v>
      </c>
      <c r="H8" s="378">
        <v>0</v>
      </c>
      <c r="I8" s="378">
        <v>0</v>
      </c>
      <c r="J8" s="378">
        <v>0</v>
      </c>
      <c r="K8" s="378">
        <v>514723</v>
      </c>
      <c r="L8" s="378">
        <v>0</v>
      </c>
      <c r="M8" s="378">
        <v>0</v>
      </c>
      <c r="N8" s="378">
        <v>0</v>
      </c>
      <c r="O8" s="378">
        <v>0</v>
      </c>
      <c r="P8" s="378">
        <v>144624</v>
      </c>
      <c r="Q8" s="378">
        <v>233968</v>
      </c>
      <c r="R8" s="378">
        <v>148468</v>
      </c>
      <c r="S8" s="378">
        <v>0</v>
      </c>
      <c r="T8" s="378">
        <v>0</v>
      </c>
      <c r="U8" s="378">
        <v>0</v>
      </c>
      <c r="V8" s="378">
        <v>0</v>
      </c>
      <c r="W8" s="378">
        <v>0</v>
      </c>
      <c r="X8" s="378">
        <v>0</v>
      </c>
      <c r="Y8" s="378">
        <v>0</v>
      </c>
      <c r="Z8" s="378">
        <v>0</v>
      </c>
      <c r="AA8" s="378">
        <v>0</v>
      </c>
      <c r="AB8" s="378">
        <v>0</v>
      </c>
      <c r="AC8" s="378">
        <v>0</v>
      </c>
      <c r="AD8" s="378">
        <v>0</v>
      </c>
      <c r="AE8" s="378">
        <v>0</v>
      </c>
      <c r="AF8" s="378">
        <v>0</v>
      </c>
      <c r="AG8" s="378">
        <v>0</v>
      </c>
      <c r="AH8" s="378">
        <v>0</v>
      </c>
      <c r="AI8" s="378">
        <v>0</v>
      </c>
      <c r="AJ8" s="378">
        <v>0</v>
      </c>
      <c r="AK8" s="378">
        <v>0</v>
      </c>
      <c r="AL8" s="378">
        <v>0</v>
      </c>
      <c r="AM8" s="378">
        <v>22754</v>
      </c>
      <c r="AN8" s="378">
        <v>0</v>
      </c>
      <c r="AO8" s="378">
        <v>177182</v>
      </c>
      <c r="AP8" s="378">
        <v>0</v>
      </c>
      <c r="AQ8" s="378">
        <v>0</v>
      </c>
      <c r="AR8" s="378">
        <v>149631</v>
      </c>
      <c r="AS8" s="378">
        <v>0</v>
      </c>
      <c r="AT8" s="378">
        <v>0</v>
      </c>
      <c r="AU8" s="378">
        <v>0</v>
      </c>
      <c r="AV8" s="378">
        <v>0</v>
      </c>
      <c r="AW8" s="378">
        <v>35708</v>
      </c>
    </row>
    <row r="9" spans="1:49" x14ac:dyDescent="0.3">
      <c r="A9" s="378" t="s">
        <v>220</v>
      </c>
      <c r="B9" s="401">
        <v>6</v>
      </c>
      <c r="C9" s="378">
        <v>30</v>
      </c>
      <c r="D9" s="378">
        <v>1</v>
      </c>
      <c r="E9" s="378">
        <v>9</v>
      </c>
      <c r="F9" s="378">
        <v>18815</v>
      </c>
      <c r="G9" s="378">
        <v>0</v>
      </c>
      <c r="H9" s="378">
        <v>0</v>
      </c>
      <c r="I9" s="378">
        <v>0</v>
      </c>
      <c r="J9" s="378">
        <v>0</v>
      </c>
      <c r="K9" s="378">
        <v>5711</v>
      </c>
      <c r="L9" s="378">
        <v>0</v>
      </c>
      <c r="M9" s="378">
        <v>0</v>
      </c>
      <c r="N9" s="378">
        <v>0</v>
      </c>
      <c r="O9" s="378">
        <v>0</v>
      </c>
      <c r="P9" s="378">
        <v>1500</v>
      </c>
      <c r="Q9" s="378">
        <v>7016</v>
      </c>
      <c r="R9" s="378">
        <v>0</v>
      </c>
      <c r="S9" s="378">
        <v>0</v>
      </c>
      <c r="T9" s="378">
        <v>0</v>
      </c>
      <c r="U9" s="378">
        <v>0</v>
      </c>
      <c r="V9" s="378">
        <v>0</v>
      </c>
      <c r="W9" s="378">
        <v>0</v>
      </c>
      <c r="X9" s="378">
        <v>0</v>
      </c>
      <c r="Y9" s="378">
        <v>0</v>
      </c>
      <c r="Z9" s="378">
        <v>0</v>
      </c>
      <c r="AA9" s="378">
        <v>0</v>
      </c>
      <c r="AB9" s="378">
        <v>0</v>
      </c>
      <c r="AC9" s="378">
        <v>0</v>
      </c>
      <c r="AD9" s="378">
        <v>0</v>
      </c>
      <c r="AE9" s="378">
        <v>0</v>
      </c>
      <c r="AF9" s="378">
        <v>0</v>
      </c>
      <c r="AG9" s="378">
        <v>0</v>
      </c>
      <c r="AH9" s="378">
        <v>0</v>
      </c>
      <c r="AI9" s="378">
        <v>0</v>
      </c>
      <c r="AJ9" s="378">
        <v>0</v>
      </c>
      <c r="AK9" s="378">
        <v>0</v>
      </c>
      <c r="AL9" s="378">
        <v>0</v>
      </c>
      <c r="AM9" s="378">
        <v>1500</v>
      </c>
      <c r="AN9" s="378">
        <v>0</v>
      </c>
      <c r="AO9" s="378">
        <v>0</v>
      </c>
      <c r="AP9" s="378">
        <v>0</v>
      </c>
      <c r="AQ9" s="378">
        <v>0</v>
      </c>
      <c r="AR9" s="378">
        <v>3088</v>
      </c>
      <c r="AS9" s="378">
        <v>0</v>
      </c>
      <c r="AT9" s="378">
        <v>0</v>
      </c>
      <c r="AU9" s="378">
        <v>0</v>
      </c>
      <c r="AV9" s="378">
        <v>0</v>
      </c>
      <c r="AW9" s="378">
        <v>0</v>
      </c>
    </row>
    <row r="10" spans="1:49" x14ac:dyDescent="0.3">
      <c r="A10" s="378" t="s">
        <v>221</v>
      </c>
      <c r="B10" s="401">
        <v>7</v>
      </c>
      <c r="C10" s="378">
        <v>30</v>
      </c>
      <c r="D10" s="378">
        <v>1</v>
      </c>
      <c r="E10" s="378">
        <v>11</v>
      </c>
      <c r="F10" s="378">
        <v>2585.8778625954201</v>
      </c>
      <c r="G10" s="378">
        <v>0</v>
      </c>
      <c r="H10" s="378">
        <v>0</v>
      </c>
      <c r="I10" s="378">
        <v>0</v>
      </c>
      <c r="J10" s="378">
        <v>1335.8778625954199</v>
      </c>
      <c r="K10" s="378">
        <v>0</v>
      </c>
      <c r="L10" s="378">
        <v>0</v>
      </c>
      <c r="M10" s="378">
        <v>0</v>
      </c>
      <c r="N10" s="378">
        <v>0</v>
      </c>
      <c r="O10" s="378">
        <v>1250</v>
      </c>
      <c r="P10" s="378">
        <v>0</v>
      </c>
      <c r="Q10" s="378">
        <v>0</v>
      </c>
      <c r="R10" s="378">
        <v>0</v>
      </c>
      <c r="S10" s="378">
        <v>0</v>
      </c>
      <c r="T10" s="378">
        <v>0</v>
      </c>
      <c r="U10" s="378">
        <v>0</v>
      </c>
      <c r="V10" s="378">
        <v>0</v>
      </c>
      <c r="W10" s="378">
        <v>0</v>
      </c>
      <c r="X10" s="378">
        <v>0</v>
      </c>
      <c r="Y10" s="378">
        <v>0</v>
      </c>
      <c r="Z10" s="378">
        <v>0</v>
      </c>
      <c r="AA10" s="378">
        <v>0</v>
      </c>
      <c r="AB10" s="378">
        <v>0</v>
      </c>
      <c r="AC10" s="378">
        <v>0</v>
      </c>
      <c r="AD10" s="378">
        <v>0</v>
      </c>
      <c r="AE10" s="378">
        <v>0</v>
      </c>
      <c r="AF10" s="378">
        <v>0</v>
      </c>
      <c r="AG10" s="378">
        <v>0</v>
      </c>
      <c r="AH10" s="378">
        <v>0</v>
      </c>
      <c r="AI10" s="378">
        <v>0</v>
      </c>
      <c r="AJ10" s="378">
        <v>0</v>
      </c>
      <c r="AK10" s="378">
        <v>0</v>
      </c>
      <c r="AL10" s="378">
        <v>0</v>
      </c>
      <c r="AM10" s="378">
        <v>0</v>
      </c>
      <c r="AN10" s="378">
        <v>0</v>
      </c>
      <c r="AO10" s="378">
        <v>0</v>
      </c>
      <c r="AP10" s="378">
        <v>0</v>
      </c>
      <c r="AQ10" s="378">
        <v>0</v>
      </c>
      <c r="AR10" s="378">
        <v>0</v>
      </c>
      <c r="AS10" s="378">
        <v>0</v>
      </c>
      <c r="AT10" s="378">
        <v>0</v>
      </c>
      <c r="AU10" s="378">
        <v>0</v>
      </c>
      <c r="AV10" s="378">
        <v>0</v>
      </c>
      <c r="AW10" s="378">
        <v>0</v>
      </c>
    </row>
    <row r="11" spans="1:49" x14ac:dyDescent="0.3">
      <c r="A11" s="378" t="s">
        <v>222</v>
      </c>
      <c r="B11" s="401">
        <v>8</v>
      </c>
      <c r="C11" s="378">
        <v>30</v>
      </c>
      <c r="D11" s="378">
        <v>2</v>
      </c>
      <c r="E11" s="378">
        <v>1</v>
      </c>
      <c r="F11" s="378">
        <v>45.5</v>
      </c>
      <c r="G11" s="378">
        <v>0</v>
      </c>
      <c r="H11" s="378">
        <v>0</v>
      </c>
      <c r="I11" s="378">
        <v>0</v>
      </c>
      <c r="J11" s="378">
        <v>0</v>
      </c>
      <c r="K11" s="378">
        <v>7</v>
      </c>
      <c r="L11" s="378">
        <v>0</v>
      </c>
      <c r="M11" s="378">
        <v>0</v>
      </c>
      <c r="N11" s="378">
        <v>0</v>
      </c>
      <c r="O11" s="378">
        <v>0</v>
      </c>
      <c r="P11" s="378">
        <v>7.5</v>
      </c>
      <c r="Q11" s="378">
        <v>7</v>
      </c>
      <c r="R11" s="378">
        <v>4</v>
      </c>
      <c r="S11" s="378">
        <v>0</v>
      </c>
      <c r="T11" s="378">
        <v>0</v>
      </c>
      <c r="U11" s="378">
        <v>0</v>
      </c>
      <c r="V11" s="378">
        <v>0</v>
      </c>
      <c r="W11" s="378">
        <v>0</v>
      </c>
      <c r="X11" s="378">
        <v>0</v>
      </c>
      <c r="Y11" s="378">
        <v>0</v>
      </c>
      <c r="Z11" s="378">
        <v>0</v>
      </c>
      <c r="AA11" s="378">
        <v>0</v>
      </c>
      <c r="AB11" s="378">
        <v>0</v>
      </c>
      <c r="AC11" s="378">
        <v>0</v>
      </c>
      <c r="AD11" s="378">
        <v>0</v>
      </c>
      <c r="AE11" s="378">
        <v>0</v>
      </c>
      <c r="AF11" s="378">
        <v>0</v>
      </c>
      <c r="AG11" s="378">
        <v>0</v>
      </c>
      <c r="AH11" s="378">
        <v>0</v>
      </c>
      <c r="AI11" s="378">
        <v>0</v>
      </c>
      <c r="AJ11" s="378">
        <v>0</v>
      </c>
      <c r="AK11" s="378">
        <v>0</v>
      </c>
      <c r="AL11" s="378">
        <v>0</v>
      </c>
      <c r="AM11" s="378">
        <v>2</v>
      </c>
      <c r="AN11" s="378">
        <v>0</v>
      </c>
      <c r="AO11" s="378">
        <v>8</v>
      </c>
      <c r="AP11" s="378">
        <v>0</v>
      </c>
      <c r="AQ11" s="378">
        <v>0</v>
      </c>
      <c r="AR11" s="378">
        <v>8</v>
      </c>
      <c r="AS11" s="378">
        <v>0</v>
      </c>
      <c r="AT11" s="378">
        <v>0</v>
      </c>
      <c r="AU11" s="378">
        <v>0</v>
      </c>
      <c r="AV11" s="378">
        <v>0</v>
      </c>
      <c r="AW11" s="378">
        <v>2</v>
      </c>
    </row>
    <row r="12" spans="1:49" x14ac:dyDescent="0.3">
      <c r="A12" s="378" t="s">
        <v>223</v>
      </c>
      <c r="B12" s="401">
        <v>9</v>
      </c>
      <c r="C12" s="378">
        <v>30</v>
      </c>
      <c r="D12" s="378">
        <v>2</v>
      </c>
      <c r="E12" s="378">
        <v>2</v>
      </c>
      <c r="F12" s="378">
        <v>6384</v>
      </c>
      <c r="G12" s="378">
        <v>0</v>
      </c>
      <c r="H12" s="378">
        <v>0</v>
      </c>
      <c r="I12" s="378">
        <v>0</v>
      </c>
      <c r="J12" s="378">
        <v>0</v>
      </c>
      <c r="K12" s="378">
        <v>1144</v>
      </c>
      <c r="L12" s="378">
        <v>0</v>
      </c>
      <c r="M12" s="378">
        <v>0</v>
      </c>
      <c r="N12" s="378">
        <v>0</v>
      </c>
      <c r="O12" s="378">
        <v>0</v>
      </c>
      <c r="P12" s="378">
        <v>702</v>
      </c>
      <c r="Q12" s="378">
        <v>1084</v>
      </c>
      <c r="R12" s="378">
        <v>612</v>
      </c>
      <c r="S12" s="378">
        <v>0</v>
      </c>
      <c r="T12" s="378">
        <v>0</v>
      </c>
      <c r="U12" s="378">
        <v>0</v>
      </c>
      <c r="V12" s="378">
        <v>0</v>
      </c>
      <c r="W12" s="378">
        <v>0</v>
      </c>
      <c r="X12" s="378">
        <v>0</v>
      </c>
      <c r="Y12" s="378">
        <v>0</v>
      </c>
      <c r="Z12" s="378">
        <v>0</v>
      </c>
      <c r="AA12" s="378">
        <v>0</v>
      </c>
      <c r="AB12" s="378">
        <v>0</v>
      </c>
      <c r="AC12" s="378">
        <v>0</v>
      </c>
      <c r="AD12" s="378">
        <v>0</v>
      </c>
      <c r="AE12" s="378">
        <v>0</v>
      </c>
      <c r="AF12" s="378">
        <v>0</v>
      </c>
      <c r="AG12" s="378">
        <v>0</v>
      </c>
      <c r="AH12" s="378">
        <v>0</v>
      </c>
      <c r="AI12" s="378">
        <v>0</v>
      </c>
      <c r="AJ12" s="378">
        <v>0</v>
      </c>
      <c r="AK12" s="378">
        <v>0</v>
      </c>
      <c r="AL12" s="378">
        <v>0</v>
      </c>
      <c r="AM12" s="378">
        <v>276</v>
      </c>
      <c r="AN12" s="378">
        <v>0</v>
      </c>
      <c r="AO12" s="378">
        <v>1224</v>
      </c>
      <c r="AP12" s="378">
        <v>0</v>
      </c>
      <c r="AQ12" s="378">
        <v>0</v>
      </c>
      <c r="AR12" s="378">
        <v>1038</v>
      </c>
      <c r="AS12" s="378">
        <v>0</v>
      </c>
      <c r="AT12" s="378">
        <v>0</v>
      </c>
      <c r="AU12" s="378">
        <v>0</v>
      </c>
      <c r="AV12" s="378">
        <v>0</v>
      </c>
      <c r="AW12" s="378">
        <v>304</v>
      </c>
    </row>
    <row r="13" spans="1:49" x14ac:dyDescent="0.3">
      <c r="A13" s="378" t="s">
        <v>224</v>
      </c>
      <c r="B13" s="401">
        <v>10</v>
      </c>
      <c r="C13" s="378">
        <v>30</v>
      </c>
      <c r="D13" s="378">
        <v>2</v>
      </c>
      <c r="E13" s="378">
        <v>4</v>
      </c>
      <c r="F13" s="378">
        <v>288</v>
      </c>
      <c r="G13" s="378">
        <v>0</v>
      </c>
      <c r="H13" s="378">
        <v>0</v>
      </c>
      <c r="I13" s="378">
        <v>0</v>
      </c>
      <c r="J13" s="378">
        <v>0</v>
      </c>
      <c r="K13" s="378">
        <v>216</v>
      </c>
      <c r="L13" s="378">
        <v>0</v>
      </c>
      <c r="M13" s="378">
        <v>0</v>
      </c>
      <c r="N13" s="378">
        <v>0</v>
      </c>
      <c r="O13" s="378">
        <v>0</v>
      </c>
      <c r="P13" s="378">
        <v>0</v>
      </c>
      <c r="Q13" s="378">
        <v>12</v>
      </c>
      <c r="R13" s="378">
        <v>20</v>
      </c>
      <c r="S13" s="378">
        <v>0</v>
      </c>
      <c r="T13" s="378">
        <v>0</v>
      </c>
      <c r="U13" s="378">
        <v>0</v>
      </c>
      <c r="V13" s="378">
        <v>0</v>
      </c>
      <c r="W13" s="378">
        <v>0</v>
      </c>
      <c r="X13" s="378">
        <v>0</v>
      </c>
      <c r="Y13" s="378">
        <v>0</v>
      </c>
      <c r="Z13" s="378">
        <v>0</v>
      </c>
      <c r="AA13" s="378">
        <v>0</v>
      </c>
      <c r="AB13" s="378">
        <v>0</v>
      </c>
      <c r="AC13" s="378">
        <v>0</v>
      </c>
      <c r="AD13" s="378">
        <v>0</v>
      </c>
      <c r="AE13" s="378">
        <v>0</v>
      </c>
      <c r="AF13" s="378">
        <v>0</v>
      </c>
      <c r="AG13" s="378">
        <v>0</v>
      </c>
      <c r="AH13" s="378">
        <v>0</v>
      </c>
      <c r="AI13" s="378">
        <v>0</v>
      </c>
      <c r="AJ13" s="378">
        <v>0</v>
      </c>
      <c r="AK13" s="378">
        <v>0</v>
      </c>
      <c r="AL13" s="378">
        <v>0</v>
      </c>
      <c r="AM13" s="378">
        <v>0</v>
      </c>
      <c r="AN13" s="378">
        <v>0</v>
      </c>
      <c r="AO13" s="378">
        <v>20</v>
      </c>
      <c r="AP13" s="378">
        <v>0</v>
      </c>
      <c r="AQ13" s="378">
        <v>0</v>
      </c>
      <c r="AR13" s="378">
        <v>20</v>
      </c>
      <c r="AS13" s="378">
        <v>0</v>
      </c>
      <c r="AT13" s="378">
        <v>0</v>
      </c>
      <c r="AU13" s="378">
        <v>0</v>
      </c>
      <c r="AV13" s="378">
        <v>0</v>
      </c>
      <c r="AW13" s="378">
        <v>0</v>
      </c>
    </row>
    <row r="14" spans="1:49" x14ac:dyDescent="0.3">
      <c r="A14" s="378" t="s">
        <v>225</v>
      </c>
      <c r="B14" s="401">
        <v>11</v>
      </c>
      <c r="C14" s="378">
        <v>30</v>
      </c>
      <c r="D14" s="378">
        <v>2</v>
      </c>
      <c r="E14" s="378">
        <v>6</v>
      </c>
      <c r="F14" s="378">
        <v>1393013</v>
      </c>
      <c r="G14" s="378">
        <v>0</v>
      </c>
      <c r="H14" s="378">
        <v>0</v>
      </c>
      <c r="I14" s="378">
        <v>0</v>
      </c>
      <c r="J14" s="378">
        <v>0</v>
      </c>
      <c r="K14" s="378">
        <v>488301</v>
      </c>
      <c r="L14" s="378">
        <v>0</v>
      </c>
      <c r="M14" s="378">
        <v>0</v>
      </c>
      <c r="N14" s="378">
        <v>0</v>
      </c>
      <c r="O14" s="378">
        <v>0</v>
      </c>
      <c r="P14" s="378">
        <v>139035</v>
      </c>
      <c r="Q14" s="378">
        <v>222067</v>
      </c>
      <c r="R14" s="378">
        <v>151701</v>
      </c>
      <c r="S14" s="378">
        <v>0</v>
      </c>
      <c r="T14" s="378">
        <v>0</v>
      </c>
      <c r="U14" s="378">
        <v>0</v>
      </c>
      <c r="V14" s="378">
        <v>0</v>
      </c>
      <c r="W14" s="378">
        <v>0</v>
      </c>
      <c r="X14" s="378">
        <v>0</v>
      </c>
      <c r="Y14" s="378">
        <v>0</v>
      </c>
      <c r="Z14" s="378">
        <v>0</v>
      </c>
      <c r="AA14" s="378">
        <v>0</v>
      </c>
      <c r="AB14" s="378">
        <v>0</v>
      </c>
      <c r="AC14" s="378">
        <v>0</v>
      </c>
      <c r="AD14" s="378">
        <v>0</v>
      </c>
      <c r="AE14" s="378">
        <v>0</v>
      </c>
      <c r="AF14" s="378">
        <v>0</v>
      </c>
      <c r="AG14" s="378">
        <v>0</v>
      </c>
      <c r="AH14" s="378">
        <v>0</v>
      </c>
      <c r="AI14" s="378">
        <v>0</v>
      </c>
      <c r="AJ14" s="378">
        <v>0</v>
      </c>
      <c r="AK14" s="378">
        <v>0</v>
      </c>
      <c r="AL14" s="378">
        <v>0</v>
      </c>
      <c r="AM14" s="378">
        <v>38114</v>
      </c>
      <c r="AN14" s="378">
        <v>0</v>
      </c>
      <c r="AO14" s="378">
        <v>185399</v>
      </c>
      <c r="AP14" s="378">
        <v>0</v>
      </c>
      <c r="AQ14" s="378">
        <v>0</v>
      </c>
      <c r="AR14" s="378">
        <v>132636</v>
      </c>
      <c r="AS14" s="378">
        <v>0</v>
      </c>
      <c r="AT14" s="378">
        <v>0</v>
      </c>
      <c r="AU14" s="378">
        <v>0</v>
      </c>
      <c r="AV14" s="378">
        <v>0</v>
      </c>
      <c r="AW14" s="378">
        <v>35760</v>
      </c>
    </row>
    <row r="15" spans="1:49" x14ac:dyDescent="0.3">
      <c r="A15" s="378" t="s">
        <v>226</v>
      </c>
      <c r="B15" s="401">
        <v>12</v>
      </c>
      <c r="C15" s="378">
        <v>30</v>
      </c>
      <c r="D15" s="378">
        <v>2</v>
      </c>
      <c r="E15" s="378">
        <v>9</v>
      </c>
      <c r="F15" s="378">
        <v>13632</v>
      </c>
      <c r="G15" s="378">
        <v>0</v>
      </c>
      <c r="H15" s="378">
        <v>0</v>
      </c>
      <c r="I15" s="378">
        <v>0</v>
      </c>
      <c r="J15" s="378">
        <v>0</v>
      </c>
      <c r="K15" s="378">
        <v>0</v>
      </c>
      <c r="L15" s="378">
        <v>0</v>
      </c>
      <c r="M15" s="378">
        <v>0</v>
      </c>
      <c r="N15" s="378">
        <v>0</v>
      </c>
      <c r="O15" s="378">
        <v>0</v>
      </c>
      <c r="P15" s="378">
        <v>3224</v>
      </c>
      <c r="Q15" s="378">
        <v>0</v>
      </c>
      <c r="R15" s="378">
        <v>0</v>
      </c>
      <c r="S15" s="378">
        <v>0</v>
      </c>
      <c r="T15" s="378">
        <v>0</v>
      </c>
      <c r="U15" s="378">
        <v>0</v>
      </c>
      <c r="V15" s="378">
        <v>0</v>
      </c>
      <c r="W15" s="378">
        <v>0</v>
      </c>
      <c r="X15" s="378">
        <v>0</v>
      </c>
      <c r="Y15" s="378">
        <v>0</v>
      </c>
      <c r="Z15" s="378">
        <v>0</v>
      </c>
      <c r="AA15" s="378">
        <v>0</v>
      </c>
      <c r="AB15" s="378">
        <v>0</v>
      </c>
      <c r="AC15" s="378">
        <v>0</v>
      </c>
      <c r="AD15" s="378">
        <v>0</v>
      </c>
      <c r="AE15" s="378">
        <v>0</v>
      </c>
      <c r="AF15" s="378">
        <v>0</v>
      </c>
      <c r="AG15" s="378">
        <v>0</v>
      </c>
      <c r="AH15" s="378">
        <v>0</v>
      </c>
      <c r="AI15" s="378">
        <v>0</v>
      </c>
      <c r="AJ15" s="378">
        <v>0</v>
      </c>
      <c r="AK15" s="378">
        <v>0</v>
      </c>
      <c r="AL15" s="378">
        <v>0</v>
      </c>
      <c r="AM15" s="378">
        <v>0</v>
      </c>
      <c r="AN15" s="378">
        <v>0</v>
      </c>
      <c r="AO15" s="378">
        <v>8364</v>
      </c>
      <c r="AP15" s="378">
        <v>0</v>
      </c>
      <c r="AQ15" s="378">
        <v>0</v>
      </c>
      <c r="AR15" s="378">
        <v>2044</v>
      </c>
      <c r="AS15" s="378">
        <v>0</v>
      </c>
      <c r="AT15" s="378">
        <v>0</v>
      </c>
      <c r="AU15" s="378">
        <v>0</v>
      </c>
      <c r="AV15" s="378">
        <v>0</v>
      </c>
      <c r="AW15" s="378">
        <v>0</v>
      </c>
    </row>
    <row r="16" spans="1:49" x14ac:dyDescent="0.3">
      <c r="A16" s="378" t="s">
        <v>214</v>
      </c>
      <c r="B16" s="401">
        <v>2016</v>
      </c>
      <c r="C16" s="378">
        <v>30</v>
      </c>
      <c r="D16" s="378">
        <v>2</v>
      </c>
      <c r="E16" s="378">
        <v>10</v>
      </c>
      <c r="F16" s="378">
        <v>3400</v>
      </c>
      <c r="G16" s="378">
        <v>0</v>
      </c>
      <c r="H16" s="378">
        <v>0</v>
      </c>
      <c r="I16" s="378">
        <v>0</v>
      </c>
      <c r="J16" s="378">
        <v>0</v>
      </c>
      <c r="K16" s="378">
        <v>0</v>
      </c>
      <c r="L16" s="378">
        <v>0</v>
      </c>
      <c r="M16" s="378">
        <v>0</v>
      </c>
      <c r="N16" s="378">
        <v>0</v>
      </c>
      <c r="O16" s="378">
        <v>3400</v>
      </c>
      <c r="P16" s="378">
        <v>0</v>
      </c>
      <c r="Q16" s="378">
        <v>0</v>
      </c>
      <c r="R16" s="378">
        <v>0</v>
      </c>
      <c r="S16" s="378">
        <v>0</v>
      </c>
      <c r="T16" s="378">
        <v>0</v>
      </c>
      <c r="U16" s="378">
        <v>0</v>
      </c>
      <c r="V16" s="378">
        <v>0</v>
      </c>
      <c r="W16" s="378">
        <v>0</v>
      </c>
      <c r="X16" s="378">
        <v>0</v>
      </c>
      <c r="Y16" s="378">
        <v>0</v>
      </c>
      <c r="Z16" s="378">
        <v>0</v>
      </c>
      <c r="AA16" s="378">
        <v>0</v>
      </c>
      <c r="AB16" s="378">
        <v>0</v>
      </c>
      <c r="AC16" s="378">
        <v>0</v>
      </c>
      <c r="AD16" s="378">
        <v>0</v>
      </c>
      <c r="AE16" s="378">
        <v>0</v>
      </c>
      <c r="AF16" s="378">
        <v>0</v>
      </c>
      <c r="AG16" s="378">
        <v>0</v>
      </c>
      <c r="AH16" s="378">
        <v>0</v>
      </c>
      <c r="AI16" s="378">
        <v>0</v>
      </c>
      <c r="AJ16" s="378">
        <v>0</v>
      </c>
      <c r="AK16" s="378">
        <v>0</v>
      </c>
      <c r="AL16" s="378">
        <v>0</v>
      </c>
      <c r="AM16" s="378">
        <v>0</v>
      </c>
      <c r="AN16" s="378">
        <v>0</v>
      </c>
      <c r="AO16" s="378">
        <v>0</v>
      </c>
      <c r="AP16" s="378">
        <v>0</v>
      </c>
      <c r="AQ16" s="378">
        <v>0</v>
      </c>
      <c r="AR16" s="378">
        <v>0</v>
      </c>
      <c r="AS16" s="378">
        <v>0</v>
      </c>
      <c r="AT16" s="378">
        <v>0</v>
      </c>
      <c r="AU16" s="378">
        <v>0</v>
      </c>
      <c r="AV16" s="378">
        <v>0</v>
      </c>
      <c r="AW16" s="378">
        <v>0</v>
      </c>
    </row>
    <row r="17" spans="3:49" x14ac:dyDescent="0.3">
      <c r="C17" s="378">
        <v>30</v>
      </c>
      <c r="D17" s="378">
        <v>2</v>
      </c>
      <c r="E17" s="378">
        <v>11</v>
      </c>
      <c r="F17" s="378">
        <v>2585.8778625954201</v>
      </c>
      <c r="G17" s="378">
        <v>0</v>
      </c>
      <c r="H17" s="378">
        <v>0</v>
      </c>
      <c r="I17" s="378">
        <v>0</v>
      </c>
      <c r="J17" s="378">
        <v>1335.8778625954199</v>
      </c>
      <c r="K17" s="378">
        <v>0</v>
      </c>
      <c r="L17" s="378">
        <v>0</v>
      </c>
      <c r="M17" s="378">
        <v>0</v>
      </c>
      <c r="N17" s="378">
        <v>0</v>
      </c>
      <c r="O17" s="378">
        <v>1250</v>
      </c>
      <c r="P17" s="378">
        <v>0</v>
      </c>
      <c r="Q17" s="378">
        <v>0</v>
      </c>
      <c r="R17" s="378">
        <v>0</v>
      </c>
      <c r="S17" s="378">
        <v>0</v>
      </c>
      <c r="T17" s="378">
        <v>0</v>
      </c>
      <c r="U17" s="378">
        <v>0</v>
      </c>
      <c r="V17" s="378">
        <v>0</v>
      </c>
      <c r="W17" s="378">
        <v>0</v>
      </c>
      <c r="X17" s="378">
        <v>0</v>
      </c>
      <c r="Y17" s="378">
        <v>0</v>
      </c>
      <c r="Z17" s="378">
        <v>0</v>
      </c>
      <c r="AA17" s="378">
        <v>0</v>
      </c>
      <c r="AB17" s="378">
        <v>0</v>
      </c>
      <c r="AC17" s="378">
        <v>0</v>
      </c>
      <c r="AD17" s="378">
        <v>0</v>
      </c>
      <c r="AE17" s="378">
        <v>0</v>
      </c>
      <c r="AF17" s="378">
        <v>0</v>
      </c>
      <c r="AG17" s="378">
        <v>0</v>
      </c>
      <c r="AH17" s="378">
        <v>0</v>
      </c>
      <c r="AI17" s="378">
        <v>0</v>
      </c>
      <c r="AJ17" s="378">
        <v>0</v>
      </c>
      <c r="AK17" s="378">
        <v>0</v>
      </c>
      <c r="AL17" s="378">
        <v>0</v>
      </c>
      <c r="AM17" s="378">
        <v>0</v>
      </c>
      <c r="AN17" s="378">
        <v>0</v>
      </c>
      <c r="AO17" s="378">
        <v>0</v>
      </c>
      <c r="AP17" s="378">
        <v>0</v>
      </c>
      <c r="AQ17" s="378">
        <v>0</v>
      </c>
      <c r="AR17" s="378">
        <v>0</v>
      </c>
      <c r="AS17" s="378">
        <v>0</v>
      </c>
      <c r="AT17" s="378">
        <v>0</v>
      </c>
      <c r="AU17" s="378">
        <v>0</v>
      </c>
      <c r="AV17" s="378">
        <v>0</v>
      </c>
      <c r="AW17" s="378">
        <v>0</v>
      </c>
    </row>
    <row r="18" spans="3:49" x14ac:dyDescent="0.3">
      <c r="C18" s="378">
        <v>30</v>
      </c>
      <c r="D18" s="378">
        <v>3</v>
      </c>
      <c r="E18" s="378">
        <v>1</v>
      </c>
      <c r="F18" s="378">
        <v>45.5</v>
      </c>
      <c r="G18" s="378">
        <v>0</v>
      </c>
      <c r="H18" s="378">
        <v>0</v>
      </c>
      <c r="I18" s="378">
        <v>0</v>
      </c>
      <c r="J18" s="378">
        <v>0</v>
      </c>
      <c r="K18" s="378">
        <v>7</v>
      </c>
      <c r="L18" s="378">
        <v>0</v>
      </c>
      <c r="M18" s="378">
        <v>0</v>
      </c>
      <c r="N18" s="378">
        <v>0</v>
      </c>
      <c r="O18" s="378">
        <v>0</v>
      </c>
      <c r="P18" s="378">
        <v>7.5</v>
      </c>
      <c r="Q18" s="378">
        <v>7</v>
      </c>
      <c r="R18" s="378">
        <v>4</v>
      </c>
      <c r="S18" s="378">
        <v>0</v>
      </c>
      <c r="T18" s="378">
        <v>0</v>
      </c>
      <c r="U18" s="378">
        <v>0</v>
      </c>
      <c r="V18" s="378">
        <v>0</v>
      </c>
      <c r="W18" s="378">
        <v>0</v>
      </c>
      <c r="X18" s="378">
        <v>0</v>
      </c>
      <c r="Y18" s="378">
        <v>0</v>
      </c>
      <c r="Z18" s="378">
        <v>0</v>
      </c>
      <c r="AA18" s="378">
        <v>0</v>
      </c>
      <c r="AB18" s="378">
        <v>0</v>
      </c>
      <c r="AC18" s="378">
        <v>0</v>
      </c>
      <c r="AD18" s="378">
        <v>0</v>
      </c>
      <c r="AE18" s="378">
        <v>0</v>
      </c>
      <c r="AF18" s="378">
        <v>0</v>
      </c>
      <c r="AG18" s="378">
        <v>0</v>
      </c>
      <c r="AH18" s="378">
        <v>0</v>
      </c>
      <c r="AI18" s="378">
        <v>0</v>
      </c>
      <c r="AJ18" s="378">
        <v>0</v>
      </c>
      <c r="AK18" s="378">
        <v>0</v>
      </c>
      <c r="AL18" s="378">
        <v>0</v>
      </c>
      <c r="AM18" s="378">
        <v>2</v>
      </c>
      <c r="AN18" s="378">
        <v>0</v>
      </c>
      <c r="AO18" s="378">
        <v>8</v>
      </c>
      <c r="AP18" s="378">
        <v>0</v>
      </c>
      <c r="AQ18" s="378">
        <v>0</v>
      </c>
      <c r="AR18" s="378">
        <v>8</v>
      </c>
      <c r="AS18" s="378">
        <v>0</v>
      </c>
      <c r="AT18" s="378">
        <v>0</v>
      </c>
      <c r="AU18" s="378">
        <v>0</v>
      </c>
      <c r="AV18" s="378">
        <v>0</v>
      </c>
      <c r="AW18" s="378">
        <v>2</v>
      </c>
    </row>
    <row r="19" spans="3:49" x14ac:dyDescent="0.3">
      <c r="C19" s="378">
        <v>30</v>
      </c>
      <c r="D19" s="378">
        <v>3</v>
      </c>
      <c r="E19" s="378">
        <v>2</v>
      </c>
      <c r="F19" s="378">
        <v>6800</v>
      </c>
      <c r="G19" s="378">
        <v>0</v>
      </c>
      <c r="H19" s="378">
        <v>0</v>
      </c>
      <c r="I19" s="378">
        <v>0</v>
      </c>
      <c r="J19" s="378">
        <v>0</v>
      </c>
      <c r="K19" s="378">
        <v>1212</v>
      </c>
      <c r="L19" s="378">
        <v>0</v>
      </c>
      <c r="M19" s="378">
        <v>0</v>
      </c>
      <c r="N19" s="378">
        <v>0</v>
      </c>
      <c r="O19" s="378">
        <v>0</v>
      </c>
      <c r="P19" s="378">
        <v>732</v>
      </c>
      <c r="Q19" s="378">
        <v>1100</v>
      </c>
      <c r="R19" s="378">
        <v>640</v>
      </c>
      <c r="S19" s="378">
        <v>0</v>
      </c>
      <c r="T19" s="378">
        <v>0</v>
      </c>
      <c r="U19" s="378">
        <v>0</v>
      </c>
      <c r="V19" s="378">
        <v>0</v>
      </c>
      <c r="W19" s="378">
        <v>0</v>
      </c>
      <c r="X19" s="378">
        <v>0</v>
      </c>
      <c r="Y19" s="378">
        <v>0</v>
      </c>
      <c r="Z19" s="378">
        <v>0</v>
      </c>
      <c r="AA19" s="378">
        <v>0</v>
      </c>
      <c r="AB19" s="378">
        <v>0</v>
      </c>
      <c r="AC19" s="378">
        <v>0</v>
      </c>
      <c r="AD19" s="378">
        <v>0</v>
      </c>
      <c r="AE19" s="378">
        <v>0</v>
      </c>
      <c r="AF19" s="378">
        <v>0</v>
      </c>
      <c r="AG19" s="378">
        <v>0</v>
      </c>
      <c r="AH19" s="378">
        <v>0</v>
      </c>
      <c r="AI19" s="378">
        <v>0</v>
      </c>
      <c r="AJ19" s="378">
        <v>0</v>
      </c>
      <c r="AK19" s="378">
        <v>0</v>
      </c>
      <c r="AL19" s="378">
        <v>0</v>
      </c>
      <c r="AM19" s="378">
        <v>324</v>
      </c>
      <c r="AN19" s="378">
        <v>0</v>
      </c>
      <c r="AO19" s="378">
        <v>1200</v>
      </c>
      <c r="AP19" s="378">
        <v>0</v>
      </c>
      <c r="AQ19" s="378">
        <v>0</v>
      </c>
      <c r="AR19" s="378">
        <v>1256</v>
      </c>
      <c r="AS19" s="378">
        <v>0</v>
      </c>
      <c r="AT19" s="378">
        <v>0</v>
      </c>
      <c r="AU19" s="378">
        <v>0</v>
      </c>
      <c r="AV19" s="378">
        <v>0</v>
      </c>
      <c r="AW19" s="378">
        <v>336</v>
      </c>
    </row>
    <row r="20" spans="3:49" x14ac:dyDescent="0.3">
      <c r="C20" s="378">
        <v>30</v>
      </c>
      <c r="D20" s="378">
        <v>3</v>
      </c>
      <c r="E20" s="378">
        <v>4</v>
      </c>
      <c r="F20" s="378">
        <v>688</v>
      </c>
      <c r="G20" s="378">
        <v>0</v>
      </c>
      <c r="H20" s="378">
        <v>0</v>
      </c>
      <c r="I20" s="378">
        <v>0</v>
      </c>
      <c r="J20" s="378">
        <v>0</v>
      </c>
      <c r="K20" s="378">
        <v>225</v>
      </c>
      <c r="L20" s="378">
        <v>0</v>
      </c>
      <c r="M20" s="378">
        <v>0</v>
      </c>
      <c r="N20" s="378">
        <v>0</v>
      </c>
      <c r="O20" s="378">
        <v>0</v>
      </c>
      <c r="P20" s="378">
        <v>95</v>
      </c>
      <c r="Q20" s="378">
        <v>92</v>
      </c>
      <c r="R20" s="378">
        <v>45</v>
      </c>
      <c r="S20" s="378">
        <v>0</v>
      </c>
      <c r="T20" s="378">
        <v>0</v>
      </c>
      <c r="U20" s="378">
        <v>0</v>
      </c>
      <c r="V20" s="378">
        <v>0</v>
      </c>
      <c r="W20" s="378">
        <v>0</v>
      </c>
      <c r="X20" s="378">
        <v>0</v>
      </c>
      <c r="Y20" s="378">
        <v>0</v>
      </c>
      <c r="Z20" s="378">
        <v>0</v>
      </c>
      <c r="AA20" s="378">
        <v>0</v>
      </c>
      <c r="AB20" s="378">
        <v>0</v>
      </c>
      <c r="AC20" s="378">
        <v>0</v>
      </c>
      <c r="AD20" s="378">
        <v>0</v>
      </c>
      <c r="AE20" s="378">
        <v>0</v>
      </c>
      <c r="AF20" s="378">
        <v>0</v>
      </c>
      <c r="AG20" s="378">
        <v>0</v>
      </c>
      <c r="AH20" s="378">
        <v>0</v>
      </c>
      <c r="AI20" s="378">
        <v>0</v>
      </c>
      <c r="AJ20" s="378">
        <v>0</v>
      </c>
      <c r="AK20" s="378">
        <v>0</v>
      </c>
      <c r="AL20" s="378">
        <v>0</v>
      </c>
      <c r="AM20" s="378">
        <v>40</v>
      </c>
      <c r="AN20" s="378">
        <v>0</v>
      </c>
      <c r="AO20" s="378">
        <v>120</v>
      </c>
      <c r="AP20" s="378">
        <v>0</v>
      </c>
      <c r="AQ20" s="378">
        <v>0</v>
      </c>
      <c r="AR20" s="378">
        <v>71</v>
      </c>
      <c r="AS20" s="378">
        <v>0</v>
      </c>
      <c r="AT20" s="378">
        <v>0</v>
      </c>
      <c r="AU20" s="378">
        <v>0</v>
      </c>
      <c r="AV20" s="378">
        <v>0</v>
      </c>
      <c r="AW20" s="378">
        <v>0</v>
      </c>
    </row>
    <row r="21" spans="3:49" x14ac:dyDescent="0.3">
      <c r="C21" s="378">
        <v>30</v>
      </c>
      <c r="D21" s="378">
        <v>3</v>
      </c>
      <c r="E21" s="378">
        <v>6</v>
      </c>
      <c r="F21" s="378">
        <v>1560237</v>
      </c>
      <c r="G21" s="378">
        <v>0</v>
      </c>
      <c r="H21" s="378">
        <v>0</v>
      </c>
      <c r="I21" s="378">
        <v>0</v>
      </c>
      <c r="J21" s="378">
        <v>0</v>
      </c>
      <c r="K21" s="378">
        <v>498522</v>
      </c>
      <c r="L21" s="378">
        <v>0</v>
      </c>
      <c r="M21" s="378">
        <v>0</v>
      </c>
      <c r="N21" s="378">
        <v>0</v>
      </c>
      <c r="O21" s="378">
        <v>0</v>
      </c>
      <c r="P21" s="378">
        <v>175146</v>
      </c>
      <c r="Q21" s="378">
        <v>260574</v>
      </c>
      <c r="R21" s="378">
        <v>172906</v>
      </c>
      <c r="S21" s="378">
        <v>0</v>
      </c>
      <c r="T21" s="378">
        <v>0</v>
      </c>
      <c r="U21" s="378">
        <v>0</v>
      </c>
      <c r="V21" s="378">
        <v>0</v>
      </c>
      <c r="W21" s="378">
        <v>0</v>
      </c>
      <c r="X21" s="378">
        <v>0</v>
      </c>
      <c r="Y21" s="378">
        <v>0</v>
      </c>
      <c r="Z21" s="378">
        <v>0</v>
      </c>
      <c r="AA21" s="378">
        <v>0</v>
      </c>
      <c r="AB21" s="378">
        <v>0</v>
      </c>
      <c r="AC21" s="378">
        <v>0</v>
      </c>
      <c r="AD21" s="378">
        <v>0</v>
      </c>
      <c r="AE21" s="378">
        <v>0</v>
      </c>
      <c r="AF21" s="378">
        <v>0</v>
      </c>
      <c r="AG21" s="378">
        <v>0</v>
      </c>
      <c r="AH21" s="378">
        <v>0</v>
      </c>
      <c r="AI21" s="378">
        <v>0</v>
      </c>
      <c r="AJ21" s="378">
        <v>0</v>
      </c>
      <c r="AK21" s="378">
        <v>0</v>
      </c>
      <c r="AL21" s="378">
        <v>0</v>
      </c>
      <c r="AM21" s="378">
        <v>46056</v>
      </c>
      <c r="AN21" s="378">
        <v>0</v>
      </c>
      <c r="AO21" s="378">
        <v>206206</v>
      </c>
      <c r="AP21" s="378">
        <v>0</v>
      </c>
      <c r="AQ21" s="378">
        <v>0</v>
      </c>
      <c r="AR21" s="378">
        <v>164848</v>
      </c>
      <c r="AS21" s="378">
        <v>0</v>
      </c>
      <c r="AT21" s="378">
        <v>0</v>
      </c>
      <c r="AU21" s="378">
        <v>0</v>
      </c>
      <c r="AV21" s="378">
        <v>0</v>
      </c>
      <c r="AW21" s="378">
        <v>35979</v>
      </c>
    </row>
    <row r="22" spans="3:49" x14ac:dyDescent="0.3">
      <c r="C22" s="378">
        <v>30</v>
      </c>
      <c r="D22" s="378">
        <v>3</v>
      </c>
      <c r="E22" s="378">
        <v>9</v>
      </c>
      <c r="F22" s="378">
        <v>25588</v>
      </c>
      <c r="G22" s="378">
        <v>0</v>
      </c>
      <c r="H22" s="378">
        <v>0</v>
      </c>
      <c r="I22" s="378">
        <v>0</v>
      </c>
      <c r="J22" s="378">
        <v>0</v>
      </c>
      <c r="K22" s="378">
        <v>0</v>
      </c>
      <c r="L22" s="378">
        <v>0</v>
      </c>
      <c r="M22" s="378">
        <v>0</v>
      </c>
      <c r="N22" s="378">
        <v>0</v>
      </c>
      <c r="O22" s="378">
        <v>0</v>
      </c>
      <c r="P22" s="378">
        <v>7500</v>
      </c>
      <c r="Q22" s="378">
        <v>11000</v>
      </c>
      <c r="R22" s="378">
        <v>7088</v>
      </c>
      <c r="S22" s="378">
        <v>0</v>
      </c>
      <c r="T22" s="378">
        <v>0</v>
      </c>
      <c r="U22" s="378">
        <v>0</v>
      </c>
      <c r="V22" s="378">
        <v>0</v>
      </c>
      <c r="W22" s="378">
        <v>0</v>
      </c>
      <c r="X22" s="378">
        <v>0</v>
      </c>
      <c r="Y22" s="378">
        <v>0</v>
      </c>
      <c r="Z22" s="378">
        <v>0</v>
      </c>
      <c r="AA22" s="378">
        <v>0</v>
      </c>
      <c r="AB22" s="378">
        <v>0</v>
      </c>
      <c r="AC22" s="378">
        <v>0</v>
      </c>
      <c r="AD22" s="378">
        <v>0</v>
      </c>
      <c r="AE22" s="378">
        <v>0</v>
      </c>
      <c r="AF22" s="378">
        <v>0</v>
      </c>
      <c r="AG22" s="378">
        <v>0</v>
      </c>
      <c r="AH22" s="378">
        <v>0</v>
      </c>
      <c r="AI22" s="378">
        <v>0</v>
      </c>
      <c r="AJ22" s="378">
        <v>0</v>
      </c>
      <c r="AK22" s="378">
        <v>0</v>
      </c>
      <c r="AL22" s="378">
        <v>0</v>
      </c>
      <c r="AM22" s="378">
        <v>0</v>
      </c>
      <c r="AN22" s="378">
        <v>0</v>
      </c>
      <c r="AO22" s="378">
        <v>0</v>
      </c>
      <c r="AP22" s="378">
        <v>0</v>
      </c>
      <c r="AQ22" s="378">
        <v>0</v>
      </c>
      <c r="AR22" s="378">
        <v>0</v>
      </c>
      <c r="AS22" s="378">
        <v>0</v>
      </c>
      <c r="AT22" s="378">
        <v>0</v>
      </c>
      <c r="AU22" s="378">
        <v>0</v>
      </c>
      <c r="AV22" s="378">
        <v>0</v>
      </c>
      <c r="AW22" s="378">
        <v>0</v>
      </c>
    </row>
    <row r="23" spans="3:49" x14ac:dyDescent="0.3">
      <c r="C23" s="378">
        <v>30</v>
      </c>
      <c r="D23" s="378">
        <v>3</v>
      </c>
      <c r="E23" s="378">
        <v>10</v>
      </c>
      <c r="F23" s="378">
        <v>3620</v>
      </c>
      <c r="G23" s="378">
        <v>0</v>
      </c>
      <c r="H23" s="378">
        <v>0</v>
      </c>
      <c r="I23" s="378">
        <v>0</v>
      </c>
      <c r="J23" s="378">
        <v>220</v>
      </c>
      <c r="K23" s="378">
        <v>0</v>
      </c>
      <c r="L23" s="378">
        <v>0</v>
      </c>
      <c r="M23" s="378">
        <v>0</v>
      </c>
      <c r="N23" s="378">
        <v>0</v>
      </c>
      <c r="O23" s="378">
        <v>3400</v>
      </c>
      <c r="P23" s="378">
        <v>0</v>
      </c>
      <c r="Q23" s="378">
        <v>0</v>
      </c>
      <c r="R23" s="378">
        <v>0</v>
      </c>
      <c r="S23" s="378">
        <v>0</v>
      </c>
      <c r="T23" s="378">
        <v>0</v>
      </c>
      <c r="U23" s="378">
        <v>0</v>
      </c>
      <c r="V23" s="378">
        <v>0</v>
      </c>
      <c r="W23" s="378">
        <v>0</v>
      </c>
      <c r="X23" s="378">
        <v>0</v>
      </c>
      <c r="Y23" s="378">
        <v>0</v>
      </c>
      <c r="Z23" s="378">
        <v>0</v>
      </c>
      <c r="AA23" s="378">
        <v>0</v>
      </c>
      <c r="AB23" s="378">
        <v>0</v>
      </c>
      <c r="AC23" s="378">
        <v>0</v>
      </c>
      <c r="AD23" s="378">
        <v>0</v>
      </c>
      <c r="AE23" s="378">
        <v>0</v>
      </c>
      <c r="AF23" s="378">
        <v>0</v>
      </c>
      <c r="AG23" s="378">
        <v>0</v>
      </c>
      <c r="AH23" s="378">
        <v>0</v>
      </c>
      <c r="AI23" s="378">
        <v>0</v>
      </c>
      <c r="AJ23" s="378">
        <v>0</v>
      </c>
      <c r="AK23" s="378">
        <v>0</v>
      </c>
      <c r="AL23" s="378">
        <v>0</v>
      </c>
      <c r="AM23" s="378">
        <v>0</v>
      </c>
      <c r="AN23" s="378">
        <v>0</v>
      </c>
      <c r="AO23" s="378">
        <v>0</v>
      </c>
      <c r="AP23" s="378">
        <v>0</v>
      </c>
      <c r="AQ23" s="378">
        <v>0</v>
      </c>
      <c r="AR23" s="378">
        <v>0</v>
      </c>
      <c r="AS23" s="378">
        <v>0</v>
      </c>
      <c r="AT23" s="378">
        <v>0</v>
      </c>
      <c r="AU23" s="378">
        <v>0</v>
      </c>
      <c r="AV23" s="378">
        <v>0</v>
      </c>
      <c r="AW23" s="378">
        <v>0</v>
      </c>
    </row>
    <row r="24" spans="3:49" x14ac:dyDescent="0.3">
      <c r="C24" s="378">
        <v>30</v>
      </c>
      <c r="D24" s="378">
        <v>3</v>
      </c>
      <c r="E24" s="378">
        <v>11</v>
      </c>
      <c r="F24" s="378">
        <v>2585.8778625954201</v>
      </c>
      <c r="G24" s="378">
        <v>0</v>
      </c>
      <c r="H24" s="378">
        <v>0</v>
      </c>
      <c r="I24" s="378">
        <v>0</v>
      </c>
      <c r="J24" s="378">
        <v>1335.8778625954199</v>
      </c>
      <c r="K24" s="378">
        <v>0</v>
      </c>
      <c r="L24" s="378">
        <v>0</v>
      </c>
      <c r="M24" s="378">
        <v>0</v>
      </c>
      <c r="N24" s="378">
        <v>0</v>
      </c>
      <c r="O24" s="378">
        <v>1250</v>
      </c>
      <c r="P24" s="378">
        <v>0</v>
      </c>
      <c r="Q24" s="378">
        <v>0</v>
      </c>
      <c r="R24" s="378">
        <v>0</v>
      </c>
      <c r="S24" s="378">
        <v>0</v>
      </c>
      <c r="T24" s="378">
        <v>0</v>
      </c>
      <c r="U24" s="378">
        <v>0</v>
      </c>
      <c r="V24" s="378">
        <v>0</v>
      </c>
      <c r="W24" s="378">
        <v>0</v>
      </c>
      <c r="X24" s="378">
        <v>0</v>
      </c>
      <c r="Y24" s="378">
        <v>0</v>
      </c>
      <c r="Z24" s="378">
        <v>0</v>
      </c>
      <c r="AA24" s="378">
        <v>0</v>
      </c>
      <c r="AB24" s="378">
        <v>0</v>
      </c>
      <c r="AC24" s="378">
        <v>0</v>
      </c>
      <c r="AD24" s="378">
        <v>0</v>
      </c>
      <c r="AE24" s="378">
        <v>0</v>
      </c>
      <c r="AF24" s="378">
        <v>0</v>
      </c>
      <c r="AG24" s="378">
        <v>0</v>
      </c>
      <c r="AH24" s="378">
        <v>0</v>
      </c>
      <c r="AI24" s="378">
        <v>0</v>
      </c>
      <c r="AJ24" s="378">
        <v>0</v>
      </c>
      <c r="AK24" s="378">
        <v>0</v>
      </c>
      <c r="AL24" s="378">
        <v>0</v>
      </c>
      <c r="AM24" s="378">
        <v>0</v>
      </c>
      <c r="AN24" s="378">
        <v>0</v>
      </c>
      <c r="AO24" s="378">
        <v>0</v>
      </c>
      <c r="AP24" s="378">
        <v>0</v>
      </c>
      <c r="AQ24" s="378">
        <v>0</v>
      </c>
      <c r="AR24" s="378">
        <v>0</v>
      </c>
      <c r="AS24" s="378">
        <v>0</v>
      </c>
      <c r="AT24" s="378">
        <v>0</v>
      </c>
      <c r="AU24" s="378">
        <v>0</v>
      </c>
      <c r="AV24" s="378">
        <v>0</v>
      </c>
      <c r="AW24" s="37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541" t="s">
        <v>3701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</row>
    <row r="2" spans="1:19" ht="14.4" customHeight="1" thickBot="1" x14ac:dyDescent="0.35">
      <c r="A2" s="382" t="s">
        <v>307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49" t="s">
        <v>159</v>
      </c>
      <c r="B3" s="350">
        <f>SUBTOTAL(9,B6:B1048576)/2</f>
        <v>69395</v>
      </c>
      <c r="C3" s="351">
        <f t="shared" ref="C3:R3" si="0">SUBTOTAL(9,C6:C1048576)</f>
        <v>3</v>
      </c>
      <c r="D3" s="351">
        <f>SUBTOTAL(9,D6:D1048576)/2</f>
        <v>44732</v>
      </c>
      <c r="E3" s="351">
        <f t="shared" si="0"/>
        <v>1.9780846243611581</v>
      </c>
      <c r="F3" s="351">
        <f>SUBTOTAL(9,F6:F1048576)/2</f>
        <v>52100.970000000016</v>
      </c>
      <c r="G3" s="352">
        <f>IF(B3&lt;&gt;0,F3/B3,"")</f>
        <v>0.75078852943295649</v>
      </c>
      <c r="H3" s="353">
        <f t="shared" si="0"/>
        <v>14506.579999999998</v>
      </c>
      <c r="I3" s="351">
        <f t="shared" si="0"/>
        <v>2</v>
      </c>
      <c r="J3" s="351">
        <f t="shared" si="0"/>
        <v>6257.51</v>
      </c>
      <c r="K3" s="351">
        <f t="shared" si="0"/>
        <v>1.3694177497089643</v>
      </c>
      <c r="L3" s="351">
        <f t="shared" si="0"/>
        <v>24773.439999999999</v>
      </c>
      <c r="M3" s="354">
        <f>IF(H3&lt;&gt;0,L3/H3,"")</f>
        <v>1.7077381436561891</v>
      </c>
      <c r="N3" s="350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42" t="s">
        <v>272</v>
      </c>
      <c r="B4" s="543" t="s">
        <v>123</v>
      </c>
      <c r="C4" s="544"/>
      <c r="D4" s="544"/>
      <c r="E4" s="544"/>
      <c r="F4" s="544"/>
      <c r="G4" s="545"/>
      <c r="H4" s="543" t="s">
        <v>124</v>
      </c>
      <c r="I4" s="544"/>
      <c r="J4" s="544"/>
      <c r="K4" s="544"/>
      <c r="L4" s="544"/>
      <c r="M4" s="545"/>
      <c r="N4" s="543" t="s">
        <v>125</v>
      </c>
      <c r="O4" s="544"/>
      <c r="P4" s="544"/>
      <c r="Q4" s="544"/>
      <c r="R4" s="544"/>
      <c r="S4" s="545"/>
    </row>
    <row r="5" spans="1:19" ht="14.4" customHeight="1" thickBot="1" x14ac:dyDescent="0.35">
      <c r="A5" s="799"/>
      <c r="B5" s="800">
        <v>2014</v>
      </c>
      <c r="C5" s="801"/>
      <c r="D5" s="801">
        <v>2015</v>
      </c>
      <c r="E5" s="801"/>
      <c r="F5" s="801">
        <v>2016</v>
      </c>
      <c r="G5" s="802" t="s">
        <v>2</v>
      </c>
      <c r="H5" s="800">
        <v>2014</v>
      </c>
      <c r="I5" s="801"/>
      <c r="J5" s="801">
        <v>2015</v>
      </c>
      <c r="K5" s="801"/>
      <c r="L5" s="801">
        <v>2016</v>
      </c>
      <c r="M5" s="802" t="s">
        <v>2</v>
      </c>
      <c r="N5" s="800">
        <v>2014</v>
      </c>
      <c r="O5" s="801"/>
      <c r="P5" s="801">
        <v>2015</v>
      </c>
      <c r="Q5" s="801"/>
      <c r="R5" s="801">
        <v>2016</v>
      </c>
      <c r="S5" s="802" t="s">
        <v>2</v>
      </c>
    </row>
    <row r="6" spans="1:19" ht="14.4" customHeight="1" x14ac:dyDescent="0.3">
      <c r="A6" s="762" t="s">
        <v>3699</v>
      </c>
      <c r="B6" s="803">
        <v>21649</v>
      </c>
      <c r="C6" s="731">
        <v>1</v>
      </c>
      <c r="D6" s="803">
        <v>15709</v>
      </c>
      <c r="E6" s="731">
        <v>0.72562243059725617</v>
      </c>
      <c r="F6" s="803">
        <v>22706.650000000005</v>
      </c>
      <c r="G6" s="736">
        <v>1.0488544505519888</v>
      </c>
      <c r="H6" s="803">
        <v>1867.8000000000002</v>
      </c>
      <c r="I6" s="731">
        <v>1</v>
      </c>
      <c r="J6" s="803">
        <v>1916.23</v>
      </c>
      <c r="K6" s="731">
        <v>1.0259289003105256</v>
      </c>
      <c r="L6" s="803">
        <v>1692.6</v>
      </c>
      <c r="M6" s="736">
        <v>0.90619980725987781</v>
      </c>
      <c r="N6" s="803"/>
      <c r="O6" s="731"/>
      <c r="P6" s="803"/>
      <c r="Q6" s="731"/>
      <c r="R6" s="803"/>
      <c r="S6" s="235"/>
    </row>
    <row r="7" spans="1:19" ht="14.4" customHeight="1" thickBot="1" x14ac:dyDescent="0.35">
      <c r="A7" s="805" t="s">
        <v>3700</v>
      </c>
      <c r="B7" s="804">
        <v>47746</v>
      </c>
      <c r="C7" s="746">
        <v>1</v>
      </c>
      <c r="D7" s="804">
        <v>29023</v>
      </c>
      <c r="E7" s="746">
        <v>0.60786243873832357</v>
      </c>
      <c r="F7" s="804">
        <v>29394.320000000007</v>
      </c>
      <c r="G7" s="751">
        <v>0.61563942529217119</v>
      </c>
      <c r="H7" s="804">
        <v>12638.779999999999</v>
      </c>
      <c r="I7" s="746">
        <v>1</v>
      </c>
      <c r="J7" s="804">
        <v>4341.28</v>
      </c>
      <c r="K7" s="746">
        <v>0.34348884939843877</v>
      </c>
      <c r="L7" s="804">
        <v>23080.84</v>
      </c>
      <c r="M7" s="751">
        <v>1.8261920849955455</v>
      </c>
      <c r="N7" s="804"/>
      <c r="O7" s="746"/>
      <c r="P7" s="804"/>
      <c r="Q7" s="746"/>
      <c r="R7" s="804"/>
      <c r="S7" s="752"/>
    </row>
    <row r="8" spans="1:19" ht="14.4" customHeight="1" thickBot="1" x14ac:dyDescent="0.35"/>
    <row r="9" spans="1:19" ht="14.4" customHeight="1" thickBot="1" x14ac:dyDescent="0.35">
      <c r="A9" s="808" t="s">
        <v>517</v>
      </c>
      <c r="B9" s="806">
        <v>69395</v>
      </c>
      <c r="C9" s="807">
        <v>1</v>
      </c>
      <c r="D9" s="806">
        <v>44732</v>
      </c>
      <c r="E9" s="807">
        <v>0.6445997550255782</v>
      </c>
      <c r="F9" s="806">
        <v>52100.970000000023</v>
      </c>
      <c r="G9" s="445">
        <v>0.7507885294329566</v>
      </c>
      <c r="H9" s="806"/>
      <c r="I9" s="807"/>
      <c r="J9" s="806"/>
      <c r="K9" s="807"/>
      <c r="L9" s="806"/>
      <c r="M9" s="445"/>
      <c r="N9" s="806"/>
      <c r="O9" s="807"/>
      <c r="P9" s="806"/>
      <c r="Q9" s="807"/>
      <c r="R9" s="806"/>
      <c r="S9" s="446"/>
    </row>
    <row r="10" spans="1:19" ht="14.4" customHeight="1" x14ac:dyDescent="0.3">
      <c r="A10" s="710" t="s">
        <v>2642</v>
      </c>
    </row>
    <row r="11" spans="1:19" ht="14.4" customHeight="1" x14ac:dyDescent="0.3">
      <c r="A11" s="711" t="s">
        <v>2643</v>
      </c>
    </row>
    <row r="12" spans="1:19" ht="14.4" customHeight="1" x14ac:dyDescent="0.3">
      <c r="A12" s="710" t="s">
        <v>3702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6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41" t="s">
        <v>3704</v>
      </c>
      <c r="B1" s="468"/>
      <c r="C1" s="468"/>
      <c r="D1" s="468"/>
      <c r="E1" s="468"/>
      <c r="F1" s="468"/>
      <c r="G1" s="468"/>
    </row>
    <row r="2" spans="1:7" ht="14.4" customHeight="1" thickBot="1" x14ac:dyDescent="0.35">
      <c r="A2" s="382" t="s">
        <v>307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49" t="s">
        <v>159</v>
      </c>
      <c r="B3" s="457">
        <f t="shared" ref="B3:G3" si="0">SUBTOTAL(9,B6:B1048576)</f>
        <v>819</v>
      </c>
      <c r="C3" s="458">
        <f t="shared" si="0"/>
        <v>533</v>
      </c>
      <c r="D3" s="458">
        <f t="shared" si="0"/>
        <v>566</v>
      </c>
      <c r="E3" s="353">
        <f t="shared" si="0"/>
        <v>69395</v>
      </c>
      <c r="F3" s="351">
        <f t="shared" si="0"/>
        <v>44732</v>
      </c>
      <c r="G3" s="459">
        <f t="shared" si="0"/>
        <v>52100.970000000008</v>
      </c>
    </row>
    <row r="4" spans="1:7" ht="14.4" customHeight="1" x14ac:dyDescent="0.3">
      <c r="A4" s="542" t="s">
        <v>167</v>
      </c>
      <c r="B4" s="543" t="s">
        <v>269</v>
      </c>
      <c r="C4" s="544"/>
      <c r="D4" s="544"/>
      <c r="E4" s="546" t="s">
        <v>123</v>
      </c>
      <c r="F4" s="547"/>
      <c r="G4" s="548"/>
    </row>
    <row r="5" spans="1:7" ht="14.4" customHeight="1" thickBot="1" x14ac:dyDescent="0.35">
      <c r="A5" s="799"/>
      <c r="B5" s="800">
        <v>2014</v>
      </c>
      <c r="C5" s="801">
        <v>2015</v>
      </c>
      <c r="D5" s="801">
        <v>2016</v>
      </c>
      <c r="E5" s="800">
        <v>2014</v>
      </c>
      <c r="F5" s="801">
        <v>2015</v>
      </c>
      <c r="G5" s="801">
        <v>2016</v>
      </c>
    </row>
    <row r="6" spans="1:7" ht="14.4" customHeight="1" x14ac:dyDescent="0.3">
      <c r="A6" s="762" t="s">
        <v>3703</v>
      </c>
      <c r="B6" s="229">
        <v>44</v>
      </c>
      <c r="C6" s="229">
        <v>74</v>
      </c>
      <c r="D6" s="229">
        <v>5</v>
      </c>
      <c r="E6" s="803">
        <v>2544</v>
      </c>
      <c r="F6" s="803">
        <v>1680</v>
      </c>
      <c r="G6" s="809">
        <v>270</v>
      </c>
    </row>
    <row r="7" spans="1:7" ht="14.4" customHeight="1" x14ac:dyDescent="0.3">
      <c r="A7" s="763" t="s">
        <v>2645</v>
      </c>
      <c r="B7" s="755">
        <v>470</v>
      </c>
      <c r="C7" s="755">
        <v>242</v>
      </c>
      <c r="D7" s="755">
        <v>266</v>
      </c>
      <c r="E7" s="810">
        <v>38938</v>
      </c>
      <c r="F7" s="810">
        <v>23491</v>
      </c>
      <c r="G7" s="811">
        <v>25522.320000000007</v>
      </c>
    </row>
    <row r="8" spans="1:7" ht="14.4" customHeight="1" x14ac:dyDescent="0.3">
      <c r="A8" s="763" t="s">
        <v>2647</v>
      </c>
      <c r="B8" s="755">
        <v>18</v>
      </c>
      <c r="C8" s="755">
        <v>12</v>
      </c>
      <c r="D8" s="755">
        <v>15</v>
      </c>
      <c r="E8" s="810">
        <v>616</v>
      </c>
      <c r="F8" s="810">
        <v>422</v>
      </c>
      <c r="G8" s="811">
        <v>1381.6599999999999</v>
      </c>
    </row>
    <row r="9" spans="1:7" ht="14.4" customHeight="1" x14ac:dyDescent="0.3">
      <c r="A9" s="763" t="s">
        <v>2648</v>
      </c>
      <c r="B9" s="755">
        <v>2</v>
      </c>
      <c r="C9" s="755">
        <v>1</v>
      </c>
      <c r="D9" s="755">
        <v>2</v>
      </c>
      <c r="E9" s="810">
        <v>69</v>
      </c>
      <c r="F9" s="810">
        <v>35</v>
      </c>
      <c r="G9" s="811">
        <v>74</v>
      </c>
    </row>
    <row r="10" spans="1:7" ht="14.4" customHeight="1" x14ac:dyDescent="0.3">
      <c r="A10" s="763" t="s">
        <v>2649</v>
      </c>
      <c r="B10" s="755">
        <v>5</v>
      </c>
      <c r="C10" s="755">
        <v>3</v>
      </c>
      <c r="D10" s="755">
        <v>4</v>
      </c>
      <c r="E10" s="810">
        <v>267</v>
      </c>
      <c r="F10" s="810">
        <v>108</v>
      </c>
      <c r="G10" s="811">
        <v>284.33</v>
      </c>
    </row>
    <row r="11" spans="1:7" ht="14.4" customHeight="1" x14ac:dyDescent="0.3">
      <c r="A11" s="763" t="s">
        <v>2650</v>
      </c>
      <c r="B11" s="755">
        <v>133</v>
      </c>
      <c r="C11" s="755">
        <v>105</v>
      </c>
      <c r="D11" s="755">
        <v>126</v>
      </c>
      <c r="E11" s="810">
        <v>11889</v>
      </c>
      <c r="F11" s="810">
        <v>10972</v>
      </c>
      <c r="G11" s="811">
        <v>11442.33</v>
      </c>
    </row>
    <row r="12" spans="1:7" ht="14.4" customHeight="1" x14ac:dyDescent="0.3">
      <c r="A12" s="763" t="s">
        <v>2651</v>
      </c>
      <c r="B12" s="755">
        <v>23</v>
      </c>
      <c r="C12" s="755">
        <v>20</v>
      </c>
      <c r="D12" s="755">
        <v>63</v>
      </c>
      <c r="E12" s="810">
        <v>1406</v>
      </c>
      <c r="F12" s="810">
        <v>1205</v>
      </c>
      <c r="G12" s="811">
        <v>5437</v>
      </c>
    </row>
    <row r="13" spans="1:7" ht="14.4" customHeight="1" thickBot="1" x14ac:dyDescent="0.35">
      <c r="A13" s="805" t="s">
        <v>2652</v>
      </c>
      <c r="B13" s="757">
        <v>124</v>
      </c>
      <c r="C13" s="757">
        <v>76</v>
      </c>
      <c r="D13" s="757">
        <v>85</v>
      </c>
      <c r="E13" s="804">
        <v>13666</v>
      </c>
      <c r="F13" s="804">
        <v>6819</v>
      </c>
      <c r="G13" s="812">
        <v>7689.33</v>
      </c>
    </row>
    <row r="14" spans="1:7" ht="14.4" customHeight="1" x14ac:dyDescent="0.3">
      <c r="A14" s="710" t="s">
        <v>2642</v>
      </c>
    </row>
    <row r="15" spans="1:7" ht="14.4" customHeight="1" x14ac:dyDescent="0.3">
      <c r="A15" s="711" t="s">
        <v>2643</v>
      </c>
    </row>
    <row r="16" spans="1:7" ht="14.4" customHeight="1" x14ac:dyDescent="0.3">
      <c r="A16" s="710" t="s">
        <v>3702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3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6.109375" style="254" customWidth="1"/>
    <col min="3" max="3" width="2.109375" style="254" bestFit="1" customWidth="1"/>
    <col min="4" max="4" width="8" style="254" customWidth="1"/>
    <col min="5" max="5" width="50.88671875" style="254" bestFit="1" customWidth="1"/>
    <col min="6" max="7" width="11.109375" style="336" customWidth="1"/>
    <col min="8" max="9" width="9.33203125" style="254" hidden="1" customWidth="1"/>
    <col min="10" max="11" width="11.109375" style="336" customWidth="1"/>
    <col min="12" max="13" width="9.33203125" style="254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68" t="s">
        <v>3747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</row>
    <row r="2" spans="1:17" ht="14.4" customHeight="1" thickBot="1" x14ac:dyDescent="0.35">
      <c r="A2" s="382" t="s">
        <v>307</v>
      </c>
      <c r="B2" s="463"/>
      <c r="C2" s="255"/>
      <c r="D2" s="456"/>
      <c r="E2" s="255"/>
      <c r="F2" s="357"/>
      <c r="G2" s="357"/>
      <c r="H2" s="255"/>
      <c r="I2" s="255"/>
      <c r="J2" s="357"/>
      <c r="K2" s="357"/>
      <c r="L2" s="255"/>
      <c r="M2" s="255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1029.8</v>
      </c>
      <c r="G3" s="212">
        <f t="shared" si="0"/>
        <v>83901.58</v>
      </c>
      <c r="H3" s="78"/>
      <c r="I3" s="78"/>
      <c r="J3" s="212">
        <f t="shared" si="0"/>
        <v>625</v>
      </c>
      <c r="K3" s="212">
        <f t="shared" si="0"/>
        <v>50989.509999999995</v>
      </c>
      <c r="L3" s="78"/>
      <c r="M3" s="78"/>
      <c r="N3" s="212">
        <f t="shared" si="0"/>
        <v>658.7</v>
      </c>
      <c r="O3" s="212">
        <f t="shared" si="0"/>
        <v>76874.41</v>
      </c>
      <c r="P3" s="79">
        <f>IF(G3=0,0,O3/G3)</f>
        <v>0.91624508143946759</v>
      </c>
      <c r="Q3" s="213">
        <f>IF(N3=0,0,O3/N3)</f>
        <v>116.7062547441931</v>
      </c>
    </row>
    <row r="4" spans="1:17" ht="14.4" customHeight="1" x14ac:dyDescent="0.3">
      <c r="A4" s="550" t="s">
        <v>119</v>
      </c>
      <c r="B4" s="557" t="s">
        <v>0</v>
      </c>
      <c r="C4" s="551" t="s">
        <v>120</v>
      </c>
      <c r="D4" s="556" t="s">
        <v>90</v>
      </c>
      <c r="E4" s="552" t="s">
        <v>81</v>
      </c>
      <c r="F4" s="553">
        <v>2014</v>
      </c>
      <c r="G4" s="554"/>
      <c r="H4" s="210"/>
      <c r="I4" s="210"/>
      <c r="J4" s="553">
        <v>2015</v>
      </c>
      <c r="K4" s="554"/>
      <c r="L4" s="210"/>
      <c r="M4" s="210"/>
      <c r="N4" s="553">
        <v>2016</v>
      </c>
      <c r="O4" s="554"/>
      <c r="P4" s="555" t="s">
        <v>2</v>
      </c>
      <c r="Q4" s="549" t="s">
        <v>122</v>
      </c>
    </row>
    <row r="5" spans="1:17" ht="14.4" customHeight="1" thickBot="1" x14ac:dyDescent="0.35">
      <c r="A5" s="813"/>
      <c r="B5" s="814"/>
      <c r="C5" s="815"/>
      <c r="D5" s="816"/>
      <c r="E5" s="817"/>
      <c r="F5" s="818" t="s">
        <v>91</v>
      </c>
      <c r="G5" s="819" t="s">
        <v>14</v>
      </c>
      <c r="H5" s="820"/>
      <c r="I5" s="820"/>
      <c r="J5" s="818" t="s">
        <v>91</v>
      </c>
      <c r="K5" s="819" t="s">
        <v>14</v>
      </c>
      <c r="L5" s="820"/>
      <c r="M5" s="820"/>
      <c r="N5" s="818" t="s">
        <v>91</v>
      </c>
      <c r="O5" s="819" t="s">
        <v>14</v>
      </c>
      <c r="P5" s="821"/>
      <c r="Q5" s="822"/>
    </row>
    <row r="6" spans="1:17" ht="14.4" customHeight="1" x14ac:dyDescent="0.3">
      <c r="A6" s="730" t="s">
        <v>3705</v>
      </c>
      <c r="B6" s="731" t="s">
        <v>517</v>
      </c>
      <c r="C6" s="731" t="s">
        <v>3706</v>
      </c>
      <c r="D6" s="731" t="s">
        <v>3707</v>
      </c>
      <c r="E6" s="731" t="s">
        <v>3708</v>
      </c>
      <c r="F6" s="229">
        <v>6</v>
      </c>
      <c r="G6" s="229">
        <v>679.2</v>
      </c>
      <c r="H6" s="731">
        <v>1</v>
      </c>
      <c r="I6" s="731">
        <v>113.2</v>
      </c>
      <c r="J6" s="229">
        <v>7.2</v>
      </c>
      <c r="K6" s="229">
        <v>779.43000000000006</v>
      </c>
      <c r="L6" s="731">
        <v>1.147570671378092</v>
      </c>
      <c r="M6" s="731">
        <v>108.25416666666668</v>
      </c>
      <c r="N6" s="229">
        <v>4</v>
      </c>
      <c r="O6" s="229">
        <v>433</v>
      </c>
      <c r="P6" s="736">
        <v>0.63751472320376912</v>
      </c>
      <c r="Q6" s="754">
        <v>108.25</v>
      </c>
    </row>
    <row r="7" spans="1:17" ht="14.4" customHeight="1" x14ac:dyDescent="0.3">
      <c r="A7" s="737" t="s">
        <v>3705</v>
      </c>
      <c r="B7" s="739" t="s">
        <v>517</v>
      </c>
      <c r="C7" s="739" t="s">
        <v>3706</v>
      </c>
      <c r="D7" s="739" t="s">
        <v>3709</v>
      </c>
      <c r="E7" s="739" t="s">
        <v>3281</v>
      </c>
      <c r="F7" s="755"/>
      <c r="G7" s="755"/>
      <c r="H7" s="739"/>
      <c r="I7" s="739"/>
      <c r="J7" s="755"/>
      <c r="K7" s="755"/>
      <c r="L7" s="739"/>
      <c r="M7" s="739"/>
      <c r="N7" s="755">
        <v>2</v>
      </c>
      <c r="O7" s="755">
        <v>122.8</v>
      </c>
      <c r="P7" s="744"/>
      <c r="Q7" s="756">
        <v>61.4</v>
      </c>
    </row>
    <row r="8" spans="1:17" ht="14.4" customHeight="1" x14ac:dyDescent="0.3">
      <c r="A8" s="737" t="s">
        <v>3705</v>
      </c>
      <c r="B8" s="739" t="s">
        <v>517</v>
      </c>
      <c r="C8" s="739" t="s">
        <v>3706</v>
      </c>
      <c r="D8" s="739" t="s">
        <v>3710</v>
      </c>
      <c r="E8" s="739" t="s">
        <v>3711</v>
      </c>
      <c r="F8" s="755">
        <v>20</v>
      </c>
      <c r="G8" s="755">
        <v>1188.5999999999999</v>
      </c>
      <c r="H8" s="739">
        <v>1</v>
      </c>
      <c r="I8" s="739">
        <v>59.429999999999993</v>
      </c>
      <c r="J8" s="755">
        <v>20</v>
      </c>
      <c r="K8" s="755">
        <v>1136.8</v>
      </c>
      <c r="L8" s="739">
        <v>0.95641931684334514</v>
      </c>
      <c r="M8" s="739">
        <v>56.839999999999996</v>
      </c>
      <c r="N8" s="755">
        <v>20</v>
      </c>
      <c r="O8" s="755">
        <v>1136.8</v>
      </c>
      <c r="P8" s="744">
        <v>0.95641931684334514</v>
      </c>
      <c r="Q8" s="756">
        <v>56.839999999999996</v>
      </c>
    </row>
    <row r="9" spans="1:17" ht="14.4" customHeight="1" x14ac:dyDescent="0.3">
      <c r="A9" s="737" t="s">
        <v>3705</v>
      </c>
      <c r="B9" s="739" t="s">
        <v>517</v>
      </c>
      <c r="C9" s="739" t="s">
        <v>3712</v>
      </c>
      <c r="D9" s="739" t="s">
        <v>3713</v>
      </c>
      <c r="E9" s="739" t="s">
        <v>3714</v>
      </c>
      <c r="F9" s="755">
        <v>116</v>
      </c>
      <c r="G9" s="755">
        <v>3944</v>
      </c>
      <c r="H9" s="739">
        <v>1</v>
      </c>
      <c r="I9" s="739">
        <v>34</v>
      </c>
      <c r="J9" s="755">
        <v>62</v>
      </c>
      <c r="K9" s="755">
        <v>2170</v>
      </c>
      <c r="L9" s="739">
        <v>0.55020283975659234</v>
      </c>
      <c r="M9" s="739">
        <v>35</v>
      </c>
      <c r="N9" s="755">
        <v>107</v>
      </c>
      <c r="O9" s="755">
        <v>3959</v>
      </c>
      <c r="P9" s="744">
        <v>1.0038032454361054</v>
      </c>
      <c r="Q9" s="756">
        <v>37</v>
      </c>
    </row>
    <row r="10" spans="1:17" ht="14.4" customHeight="1" x14ac:dyDescent="0.3">
      <c r="A10" s="737" t="s">
        <v>3705</v>
      </c>
      <c r="B10" s="739" t="s">
        <v>517</v>
      </c>
      <c r="C10" s="739" t="s">
        <v>3712</v>
      </c>
      <c r="D10" s="739" t="s">
        <v>3715</v>
      </c>
      <c r="E10" s="739" t="s">
        <v>3716</v>
      </c>
      <c r="F10" s="755"/>
      <c r="G10" s="755"/>
      <c r="H10" s="739"/>
      <c r="I10" s="739"/>
      <c r="J10" s="755"/>
      <c r="K10" s="755"/>
      <c r="L10" s="739"/>
      <c r="M10" s="739"/>
      <c r="N10" s="755">
        <v>1</v>
      </c>
      <c r="O10" s="755">
        <v>5</v>
      </c>
      <c r="P10" s="744"/>
      <c r="Q10" s="756">
        <v>5</v>
      </c>
    </row>
    <row r="11" spans="1:17" ht="14.4" customHeight="1" x14ac:dyDescent="0.3">
      <c r="A11" s="737" t="s">
        <v>3705</v>
      </c>
      <c r="B11" s="739" t="s">
        <v>517</v>
      </c>
      <c r="C11" s="739" t="s">
        <v>3712</v>
      </c>
      <c r="D11" s="739" t="s">
        <v>3717</v>
      </c>
      <c r="E11" s="739" t="s">
        <v>3718</v>
      </c>
      <c r="F11" s="755"/>
      <c r="G11" s="755"/>
      <c r="H11" s="739"/>
      <c r="I11" s="739"/>
      <c r="J11" s="755"/>
      <c r="K11" s="755"/>
      <c r="L11" s="739"/>
      <c r="M11" s="739"/>
      <c r="N11" s="755">
        <v>1</v>
      </c>
      <c r="O11" s="755">
        <v>5</v>
      </c>
      <c r="P11" s="744"/>
      <c r="Q11" s="756">
        <v>5</v>
      </c>
    </row>
    <row r="12" spans="1:17" ht="14.4" customHeight="1" x14ac:dyDescent="0.3">
      <c r="A12" s="737" t="s">
        <v>3705</v>
      </c>
      <c r="B12" s="739" t="s">
        <v>517</v>
      </c>
      <c r="C12" s="739" t="s">
        <v>3712</v>
      </c>
      <c r="D12" s="739" t="s">
        <v>3719</v>
      </c>
      <c r="E12" s="739" t="s">
        <v>3720</v>
      </c>
      <c r="F12" s="755">
        <v>8</v>
      </c>
      <c r="G12" s="755">
        <v>2616</v>
      </c>
      <c r="H12" s="739">
        <v>1</v>
      </c>
      <c r="I12" s="739">
        <v>327</v>
      </c>
      <c r="J12" s="755">
        <v>5</v>
      </c>
      <c r="K12" s="755">
        <v>2190</v>
      </c>
      <c r="L12" s="739">
        <v>0.83715596330275233</v>
      </c>
      <c r="M12" s="739">
        <v>438</v>
      </c>
      <c r="N12" s="755">
        <v>7</v>
      </c>
      <c r="O12" s="755">
        <v>3283</v>
      </c>
      <c r="P12" s="744">
        <v>1.2549694189602447</v>
      </c>
      <c r="Q12" s="756">
        <v>469</v>
      </c>
    </row>
    <row r="13" spans="1:17" ht="14.4" customHeight="1" x14ac:dyDescent="0.3">
      <c r="A13" s="737" t="s">
        <v>3705</v>
      </c>
      <c r="B13" s="739" t="s">
        <v>517</v>
      </c>
      <c r="C13" s="739" t="s">
        <v>3712</v>
      </c>
      <c r="D13" s="739" t="s">
        <v>3721</v>
      </c>
      <c r="E13" s="739" t="s">
        <v>3722</v>
      </c>
      <c r="F13" s="755">
        <v>12</v>
      </c>
      <c r="G13" s="755">
        <v>0</v>
      </c>
      <c r="H13" s="739"/>
      <c r="I13" s="739">
        <v>0</v>
      </c>
      <c r="J13" s="755">
        <v>19</v>
      </c>
      <c r="K13" s="755">
        <v>0</v>
      </c>
      <c r="L13" s="739"/>
      <c r="M13" s="739">
        <v>0</v>
      </c>
      <c r="N13" s="755">
        <v>23</v>
      </c>
      <c r="O13" s="755">
        <v>766.65000000000009</v>
      </c>
      <c r="P13" s="744"/>
      <c r="Q13" s="756">
        <v>33.332608695652176</v>
      </c>
    </row>
    <row r="14" spans="1:17" ht="14.4" customHeight="1" x14ac:dyDescent="0.3">
      <c r="A14" s="737" t="s">
        <v>3705</v>
      </c>
      <c r="B14" s="739" t="s">
        <v>517</v>
      </c>
      <c r="C14" s="739" t="s">
        <v>3712</v>
      </c>
      <c r="D14" s="739" t="s">
        <v>3723</v>
      </c>
      <c r="E14" s="739" t="s">
        <v>3724</v>
      </c>
      <c r="F14" s="755">
        <v>59</v>
      </c>
      <c r="G14" s="755">
        <v>2065</v>
      </c>
      <c r="H14" s="739">
        <v>1</v>
      </c>
      <c r="I14" s="739">
        <v>35</v>
      </c>
      <c r="J14" s="755">
        <v>45</v>
      </c>
      <c r="K14" s="755">
        <v>1620</v>
      </c>
      <c r="L14" s="739">
        <v>0.78450363196125905</v>
      </c>
      <c r="M14" s="739">
        <v>36</v>
      </c>
      <c r="N14" s="755">
        <v>35</v>
      </c>
      <c r="O14" s="755">
        <v>1295</v>
      </c>
      <c r="P14" s="744">
        <v>0.6271186440677966</v>
      </c>
      <c r="Q14" s="756">
        <v>37</v>
      </c>
    </row>
    <row r="15" spans="1:17" ht="14.4" customHeight="1" x14ac:dyDescent="0.3">
      <c r="A15" s="737" t="s">
        <v>3705</v>
      </c>
      <c r="B15" s="739" t="s">
        <v>517</v>
      </c>
      <c r="C15" s="739" t="s">
        <v>3712</v>
      </c>
      <c r="D15" s="739" t="s">
        <v>3725</v>
      </c>
      <c r="E15" s="739" t="s">
        <v>3726</v>
      </c>
      <c r="F15" s="755">
        <v>28</v>
      </c>
      <c r="G15" s="755">
        <v>3472</v>
      </c>
      <c r="H15" s="739">
        <v>1</v>
      </c>
      <c r="I15" s="739">
        <v>124</v>
      </c>
      <c r="J15" s="755">
        <v>17</v>
      </c>
      <c r="K15" s="755">
        <v>2125</v>
      </c>
      <c r="L15" s="739">
        <v>0.61203917050691248</v>
      </c>
      <c r="M15" s="739">
        <v>125</v>
      </c>
      <c r="N15" s="755">
        <v>16</v>
      </c>
      <c r="O15" s="755">
        <v>2128</v>
      </c>
      <c r="P15" s="744">
        <v>0.61290322580645162</v>
      </c>
      <c r="Q15" s="756">
        <v>133</v>
      </c>
    </row>
    <row r="16" spans="1:17" ht="14.4" customHeight="1" x14ac:dyDescent="0.3">
      <c r="A16" s="737" t="s">
        <v>3705</v>
      </c>
      <c r="B16" s="739" t="s">
        <v>517</v>
      </c>
      <c r="C16" s="739" t="s">
        <v>3712</v>
      </c>
      <c r="D16" s="739" t="s">
        <v>3727</v>
      </c>
      <c r="E16" s="739" t="s">
        <v>3728</v>
      </c>
      <c r="F16" s="755"/>
      <c r="G16" s="755"/>
      <c r="H16" s="739"/>
      <c r="I16" s="739"/>
      <c r="J16" s="755">
        <v>2</v>
      </c>
      <c r="K16" s="755">
        <v>62</v>
      </c>
      <c r="L16" s="739"/>
      <c r="M16" s="739">
        <v>31</v>
      </c>
      <c r="N16" s="755"/>
      <c r="O16" s="755"/>
      <c r="P16" s="744"/>
      <c r="Q16" s="756"/>
    </row>
    <row r="17" spans="1:17" ht="14.4" customHeight="1" x14ac:dyDescent="0.3">
      <c r="A17" s="737" t="s">
        <v>3705</v>
      </c>
      <c r="B17" s="739" t="s">
        <v>517</v>
      </c>
      <c r="C17" s="739" t="s">
        <v>3712</v>
      </c>
      <c r="D17" s="739" t="s">
        <v>3729</v>
      </c>
      <c r="E17" s="739" t="s">
        <v>3730</v>
      </c>
      <c r="F17" s="755">
        <v>40</v>
      </c>
      <c r="G17" s="755">
        <v>5640</v>
      </c>
      <c r="H17" s="739">
        <v>1</v>
      </c>
      <c r="I17" s="739">
        <v>141</v>
      </c>
      <c r="J17" s="755">
        <v>33</v>
      </c>
      <c r="K17" s="755">
        <v>4257</v>
      </c>
      <c r="L17" s="739">
        <v>0.75478723404255321</v>
      </c>
      <c r="M17" s="739">
        <v>129</v>
      </c>
      <c r="N17" s="755">
        <v>25</v>
      </c>
      <c r="O17" s="755">
        <v>3275</v>
      </c>
      <c r="P17" s="744">
        <v>0.58067375886524819</v>
      </c>
      <c r="Q17" s="756">
        <v>131</v>
      </c>
    </row>
    <row r="18" spans="1:17" ht="14.4" customHeight="1" x14ac:dyDescent="0.3">
      <c r="A18" s="737" t="s">
        <v>3705</v>
      </c>
      <c r="B18" s="739" t="s">
        <v>517</v>
      </c>
      <c r="C18" s="739" t="s">
        <v>3712</v>
      </c>
      <c r="D18" s="739" t="s">
        <v>3731</v>
      </c>
      <c r="E18" s="739" t="s">
        <v>3732</v>
      </c>
      <c r="F18" s="755">
        <v>24</v>
      </c>
      <c r="G18" s="755">
        <v>3912</v>
      </c>
      <c r="H18" s="739">
        <v>1</v>
      </c>
      <c r="I18" s="739">
        <v>163</v>
      </c>
      <c r="J18" s="755">
        <v>15</v>
      </c>
      <c r="K18" s="755">
        <v>3285</v>
      </c>
      <c r="L18" s="739">
        <v>0.83972392638036808</v>
      </c>
      <c r="M18" s="739">
        <v>219</v>
      </c>
      <c r="N18" s="755">
        <v>34</v>
      </c>
      <c r="O18" s="755">
        <v>7990</v>
      </c>
      <c r="P18" s="744">
        <v>2.0424335378323106</v>
      </c>
      <c r="Q18" s="756">
        <v>235</v>
      </c>
    </row>
    <row r="19" spans="1:17" ht="14.4" customHeight="1" x14ac:dyDescent="0.3">
      <c r="A19" s="737" t="s">
        <v>3733</v>
      </c>
      <c r="B19" s="739" t="s">
        <v>517</v>
      </c>
      <c r="C19" s="739" t="s">
        <v>3706</v>
      </c>
      <c r="D19" s="739" t="s">
        <v>3707</v>
      </c>
      <c r="E19" s="739" t="s">
        <v>3708</v>
      </c>
      <c r="F19" s="755">
        <v>30.799999999999997</v>
      </c>
      <c r="G19" s="755">
        <v>3486.5600000000004</v>
      </c>
      <c r="H19" s="739">
        <v>1</v>
      </c>
      <c r="I19" s="739">
        <v>113.20000000000002</v>
      </c>
      <c r="J19" s="755">
        <v>12.799999999999999</v>
      </c>
      <c r="K19" s="755">
        <v>1385.6000000000001</v>
      </c>
      <c r="L19" s="739">
        <v>0.39741177550364831</v>
      </c>
      <c r="M19" s="739">
        <v>108.25000000000001</v>
      </c>
      <c r="N19" s="755">
        <v>8.4</v>
      </c>
      <c r="O19" s="755">
        <v>909.3</v>
      </c>
      <c r="P19" s="744">
        <v>0.26080147767426914</v>
      </c>
      <c r="Q19" s="756">
        <v>108.24999999999999</v>
      </c>
    </row>
    <row r="20" spans="1:17" ht="14.4" customHeight="1" x14ac:dyDescent="0.3">
      <c r="A20" s="737" t="s">
        <v>3733</v>
      </c>
      <c r="B20" s="739" t="s">
        <v>517</v>
      </c>
      <c r="C20" s="739" t="s">
        <v>3706</v>
      </c>
      <c r="D20" s="739" t="s">
        <v>3709</v>
      </c>
      <c r="E20" s="739" t="s">
        <v>3281</v>
      </c>
      <c r="F20" s="755"/>
      <c r="G20" s="755"/>
      <c r="H20" s="739"/>
      <c r="I20" s="739"/>
      <c r="J20" s="755"/>
      <c r="K20" s="755"/>
      <c r="L20" s="739"/>
      <c r="M20" s="739"/>
      <c r="N20" s="755">
        <v>3.3000000000000003</v>
      </c>
      <c r="O20" s="755">
        <v>202.61999999999998</v>
      </c>
      <c r="P20" s="744"/>
      <c r="Q20" s="756">
        <v>61.399999999999984</v>
      </c>
    </row>
    <row r="21" spans="1:17" ht="14.4" customHeight="1" x14ac:dyDescent="0.3">
      <c r="A21" s="737" t="s">
        <v>3733</v>
      </c>
      <c r="B21" s="739" t="s">
        <v>517</v>
      </c>
      <c r="C21" s="739" t="s">
        <v>3706</v>
      </c>
      <c r="D21" s="739" t="s">
        <v>3710</v>
      </c>
      <c r="E21" s="739" t="s">
        <v>3711</v>
      </c>
      <c r="F21" s="755">
        <v>154</v>
      </c>
      <c r="G21" s="755">
        <v>9152.2199999999993</v>
      </c>
      <c r="H21" s="739">
        <v>1</v>
      </c>
      <c r="I21" s="739">
        <v>59.429999999999993</v>
      </c>
      <c r="J21" s="755">
        <v>52</v>
      </c>
      <c r="K21" s="755">
        <v>2955.6800000000003</v>
      </c>
      <c r="L21" s="739">
        <v>0.32294678231073998</v>
      </c>
      <c r="M21" s="739">
        <v>56.84</v>
      </c>
      <c r="N21" s="755">
        <v>42</v>
      </c>
      <c r="O21" s="755">
        <v>2387.2800000000002</v>
      </c>
      <c r="P21" s="744">
        <v>0.26084163186636689</v>
      </c>
      <c r="Q21" s="756">
        <v>56.84</v>
      </c>
    </row>
    <row r="22" spans="1:17" ht="14.4" customHeight="1" x14ac:dyDescent="0.3">
      <c r="A22" s="737" t="s">
        <v>3733</v>
      </c>
      <c r="B22" s="739" t="s">
        <v>517</v>
      </c>
      <c r="C22" s="739" t="s">
        <v>3706</v>
      </c>
      <c r="D22" s="739" t="s">
        <v>3734</v>
      </c>
      <c r="E22" s="739" t="s">
        <v>1668</v>
      </c>
      <c r="F22" s="755"/>
      <c r="G22" s="755"/>
      <c r="H22" s="739"/>
      <c r="I22" s="739"/>
      <c r="J22" s="755"/>
      <c r="K22" s="755"/>
      <c r="L22" s="739"/>
      <c r="M22" s="739"/>
      <c r="N22" s="755">
        <v>13</v>
      </c>
      <c r="O22" s="755">
        <v>19581.64</v>
      </c>
      <c r="P22" s="744"/>
      <c r="Q22" s="756">
        <v>1506.28</v>
      </c>
    </row>
    <row r="23" spans="1:17" ht="14.4" customHeight="1" x14ac:dyDescent="0.3">
      <c r="A23" s="737" t="s">
        <v>3733</v>
      </c>
      <c r="B23" s="739" t="s">
        <v>517</v>
      </c>
      <c r="C23" s="739" t="s">
        <v>3712</v>
      </c>
      <c r="D23" s="739" t="s">
        <v>3735</v>
      </c>
      <c r="E23" s="739" t="s">
        <v>3736</v>
      </c>
      <c r="F23" s="755">
        <v>40</v>
      </c>
      <c r="G23" s="755">
        <v>4480</v>
      </c>
      <c r="H23" s="739">
        <v>1</v>
      </c>
      <c r="I23" s="739">
        <v>112</v>
      </c>
      <c r="J23" s="755">
        <v>34</v>
      </c>
      <c r="K23" s="755">
        <v>3842</v>
      </c>
      <c r="L23" s="739">
        <v>0.85758928571428572</v>
      </c>
      <c r="M23" s="739">
        <v>113</v>
      </c>
      <c r="N23" s="755">
        <v>37</v>
      </c>
      <c r="O23" s="755">
        <v>4514</v>
      </c>
      <c r="P23" s="744">
        <v>1.0075892857142856</v>
      </c>
      <c r="Q23" s="756">
        <v>122</v>
      </c>
    </row>
    <row r="24" spans="1:17" ht="14.4" customHeight="1" x14ac:dyDescent="0.3">
      <c r="A24" s="737" t="s">
        <v>3733</v>
      </c>
      <c r="B24" s="739" t="s">
        <v>517</v>
      </c>
      <c r="C24" s="739" t="s">
        <v>3712</v>
      </c>
      <c r="D24" s="739" t="s">
        <v>3737</v>
      </c>
      <c r="E24" s="739" t="s">
        <v>3738</v>
      </c>
      <c r="F24" s="755">
        <v>12</v>
      </c>
      <c r="G24" s="755">
        <v>960</v>
      </c>
      <c r="H24" s="739">
        <v>1</v>
      </c>
      <c r="I24" s="739">
        <v>80</v>
      </c>
      <c r="J24" s="755">
        <v>5</v>
      </c>
      <c r="K24" s="755">
        <v>405</v>
      </c>
      <c r="L24" s="739">
        <v>0.421875</v>
      </c>
      <c r="M24" s="739">
        <v>81</v>
      </c>
      <c r="N24" s="755">
        <v>1</v>
      </c>
      <c r="O24" s="755">
        <v>83</v>
      </c>
      <c r="P24" s="744">
        <v>8.6458333333333331E-2</v>
      </c>
      <c r="Q24" s="756">
        <v>83</v>
      </c>
    </row>
    <row r="25" spans="1:17" ht="14.4" customHeight="1" x14ac:dyDescent="0.3">
      <c r="A25" s="737" t="s">
        <v>3733</v>
      </c>
      <c r="B25" s="739" t="s">
        <v>517</v>
      </c>
      <c r="C25" s="739" t="s">
        <v>3712</v>
      </c>
      <c r="D25" s="739" t="s">
        <v>3713</v>
      </c>
      <c r="E25" s="739" t="s">
        <v>3714</v>
      </c>
      <c r="F25" s="755">
        <v>119</v>
      </c>
      <c r="G25" s="755">
        <v>4046</v>
      </c>
      <c r="H25" s="739">
        <v>1</v>
      </c>
      <c r="I25" s="739">
        <v>34</v>
      </c>
      <c r="J25" s="755">
        <v>102</v>
      </c>
      <c r="K25" s="755">
        <v>3570</v>
      </c>
      <c r="L25" s="739">
        <v>0.88235294117647056</v>
      </c>
      <c r="M25" s="739">
        <v>35</v>
      </c>
      <c r="N25" s="755">
        <v>84</v>
      </c>
      <c r="O25" s="755">
        <v>3108</v>
      </c>
      <c r="P25" s="744">
        <v>0.76816608996539792</v>
      </c>
      <c r="Q25" s="756">
        <v>37</v>
      </c>
    </row>
    <row r="26" spans="1:17" ht="14.4" customHeight="1" x14ac:dyDescent="0.3">
      <c r="A26" s="737" t="s">
        <v>3733</v>
      </c>
      <c r="B26" s="739" t="s">
        <v>517</v>
      </c>
      <c r="C26" s="739" t="s">
        <v>3712</v>
      </c>
      <c r="D26" s="739" t="s">
        <v>3739</v>
      </c>
      <c r="E26" s="739" t="s">
        <v>3740</v>
      </c>
      <c r="F26" s="755">
        <v>5</v>
      </c>
      <c r="G26" s="755">
        <v>2055</v>
      </c>
      <c r="H26" s="739">
        <v>1</v>
      </c>
      <c r="I26" s="739">
        <v>411</v>
      </c>
      <c r="J26" s="755">
        <v>5</v>
      </c>
      <c r="K26" s="755">
        <v>2095</v>
      </c>
      <c r="L26" s="739">
        <v>1.0194647201946472</v>
      </c>
      <c r="M26" s="739">
        <v>419</v>
      </c>
      <c r="N26" s="755">
        <v>3</v>
      </c>
      <c r="O26" s="755">
        <v>1332</v>
      </c>
      <c r="P26" s="744">
        <v>0.64817518248175188</v>
      </c>
      <c r="Q26" s="756">
        <v>444</v>
      </c>
    </row>
    <row r="27" spans="1:17" ht="14.4" customHeight="1" x14ac:dyDescent="0.3">
      <c r="A27" s="737" t="s">
        <v>3733</v>
      </c>
      <c r="B27" s="739" t="s">
        <v>517</v>
      </c>
      <c r="C27" s="739" t="s">
        <v>3712</v>
      </c>
      <c r="D27" s="739" t="s">
        <v>3741</v>
      </c>
      <c r="E27" s="739" t="s">
        <v>3742</v>
      </c>
      <c r="F27" s="755">
        <v>11</v>
      </c>
      <c r="G27" s="755">
        <v>2266</v>
      </c>
      <c r="H27" s="739">
        <v>1</v>
      </c>
      <c r="I27" s="739">
        <v>206</v>
      </c>
      <c r="J27" s="755">
        <v>11</v>
      </c>
      <c r="K27" s="755">
        <v>2310</v>
      </c>
      <c r="L27" s="739">
        <v>1.0194174757281553</v>
      </c>
      <c r="M27" s="739">
        <v>210</v>
      </c>
      <c r="N27" s="755">
        <v>5</v>
      </c>
      <c r="O27" s="755">
        <v>1110</v>
      </c>
      <c r="P27" s="744">
        <v>0.48984995586937335</v>
      </c>
      <c r="Q27" s="756">
        <v>222</v>
      </c>
    </row>
    <row r="28" spans="1:17" ht="14.4" customHeight="1" x14ac:dyDescent="0.3">
      <c r="A28" s="737" t="s">
        <v>3733</v>
      </c>
      <c r="B28" s="739" t="s">
        <v>517</v>
      </c>
      <c r="C28" s="739" t="s">
        <v>3712</v>
      </c>
      <c r="D28" s="739" t="s">
        <v>3721</v>
      </c>
      <c r="E28" s="739" t="s">
        <v>3722</v>
      </c>
      <c r="F28" s="755">
        <v>71</v>
      </c>
      <c r="G28" s="755">
        <v>0</v>
      </c>
      <c r="H28" s="739"/>
      <c r="I28" s="739">
        <v>0</v>
      </c>
      <c r="J28" s="755">
        <v>31</v>
      </c>
      <c r="K28" s="755">
        <v>0</v>
      </c>
      <c r="L28" s="739"/>
      <c r="M28" s="739">
        <v>0</v>
      </c>
      <c r="N28" s="755">
        <v>25</v>
      </c>
      <c r="O28" s="755">
        <v>833.32000000000016</v>
      </c>
      <c r="P28" s="744"/>
      <c r="Q28" s="756">
        <v>33.332800000000006</v>
      </c>
    </row>
    <row r="29" spans="1:17" ht="14.4" customHeight="1" x14ac:dyDescent="0.3">
      <c r="A29" s="737" t="s">
        <v>3733</v>
      </c>
      <c r="B29" s="739" t="s">
        <v>517</v>
      </c>
      <c r="C29" s="739" t="s">
        <v>3712</v>
      </c>
      <c r="D29" s="739" t="s">
        <v>3743</v>
      </c>
      <c r="E29" s="739" t="s">
        <v>3744</v>
      </c>
      <c r="F29" s="755">
        <v>10</v>
      </c>
      <c r="G29" s="755">
        <v>3270</v>
      </c>
      <c r="H29" s="739">
        <v>1</v>
      </c>
      <c r="I29" s="739">
        <v>327</v>
      </c>
      <c r="J29" s="755">
        <v>4</v>
      </c>
      <c r="K29" s="755">
        <v>1324</v>
      </c>
      <c r="L29" s="739">
        <v>0.40489296636085625</v>
      </c>
      <c r="M29" s="739">
        <v>331</v>
      </c>
      <c r="N29" s="755">
        <v>6</v>
      </c>
      <c r="O29" s="755">
        <v>2124</v>
      </c>
      <c r="P29" s="744">
        <v>0.64954128440366976</v>
      </c>
      <c r="Q29" s="756">
        <v>354</v>
      </c>
    </row>
    <row r="30" spans="1:17" ht="14.4" customHeight="1" x14ac:dyDescent="0.3">
      <c r="A30" s="737" t="s">
        <v>3733</v>
      </c>
      <c r="B30" s="739" t="s">
        <v>517</v>
      </c>
      <c r="C30" s="739" t="s">
        <v>3712</v>
      </c>
      <c r="D30" s="739" t="s">
        <v>3723</v>
      </c>
      <c r="E30" s="739" t="s">
        <v>3724</v>
      </c>
      <c r="F30" s="755">
        <v>67</v>
      </c>
      <c r="G30" s="755">
        <v>2345</v>
      </c>
      <c r="H30" s="739">
        <v>1</v>
      </c>
      <c r="I30" s="739">
        <v>35</v>
      </c>
      <c r="J30" s="755">
        <v>42</v>
      </c>
      <c r="K30" s="755">
        <v>1512</v>
      </c>
      <c r="L30" s="739">
        <v>0.64477611940298507</v>
      </c>
      <c r="M30" s="739">
        <v>36</v>
      </c>
      <c r="N30" s="755">
        <v>52</v>
      </c>
      <c r="O30" s="755">
        <v>1924</v>
      </c>
      <c r="P30" s="744">
        <v>0.82046908315565037</v>
      </c>
      <c r="Q30" s="756">
        <v>37</v>
      </c>
    </row>
    <row r="31" spans="1:17" ht="14.4" customHeight="1" x14ac:dyDescent="0.3">
      <c r="A31" s="737" t="s">
        <v>3733</v>
      </c>
      <c r="B31" s="739" t="s">
        <v>517</v>
      </c>
      <c r="C31" s="739" t="s">
        <v>3712</v>
      </c>
      <c r="D31" s="739" t="s">
        <v>3725</v>
      </c>
      <c r="E31" s="739" t="s">
        <v>3726</v>
      </c>
      <c r="F31" s="755"/>
      <c r="G31" s="755"/>
      <c r="H31" s="739"/>
      <c r="I31" s="739"/>
      <c r="J31" s="755"/>
      <c r="K31" s="755"/>
      <c r="L31" s="739"/>
      <c r="M31" s="739"/>
      <c r="N31" s="755">
        <v>1</v>
      </c>
      <c r="O31" s="755">
        <v>133</v>
      </c>
      <c r="P31" s="744"/>
      <c r="Q31" s="756">
        <v>133</v>
      </c>
    </row>
    <row r="32" spans="1:17" ht="14.4" customHeight="1" x14ac:dyDescent="0.3">
      <c r="A32" s="737" t="s">
        <v>3733</v>
      </c>
      <c r="B32" s="739" t="s">
        <v>517</v>
      </c>
      <c r="C32" s="739" t="s">
        <v>3712</v>
      </c>
      <c r="D32" s="739" t="s">
        <v>3727</v>
      </c>
      <c r="E32" s="739" t="s">
        <v>3728</v>
      </c>
      <c r="F32" s="755">
        <v>3</v>
      </c>
      <c r="G32" s="755">
        <v>90</v>
      </c>
      <c r="H32" s="739">
        <v>1</v>
      </c>
      <c r="I32" s="739">
        <v>30</v>
      </c>
      <c r="J32" s="755"/>
      <c r="K32" s="755"/>
      <c r="L32" s="739"/>
      <c r="M32" s="739"/>
      <c r="N32" s="755">
        <v>6</v>
      </c>
      <c r="O32" s="755">
        <v>192</v>
      </c>
      <c r="P32" s="744">
        <v>2.1333333333333333</v>
      </c>
      <c r="Q32" s="756">
        <v>32</v>
      </c>
    </row>
    <row r="33" spans="1:17" ht="14.4" customHeight="1" x14ac:dyDescent="0.3">
      <c r="A33" s="737" t="s">
        <v>3733</v>
      </c>
      <c r="B33" s="739" t="s">
        <v>517</v>
      </c>
      <c r="C33" s="739" t="s">
        <v>3712</v>
      </c>
      <c r="D33" s="739" t="s">
        <v>3729</v>
      </c>
      <c r="E33" s="739" t="s">
        <v>3730</v>
      </c>
      <c r="F33" s="755">
        <v>154</v>
      </c>
      <c r="G33" s="755">
        <v>21714</v>
      </c>
      <c r="H33" s="739">
        <v>1</v>
      </c>
      <c r="I33" s="739">
        <v>141</v>
      </c>
      <c r="J33" s="755">
        <v>75</v>
      </c>
      <c r="K33" s="755">
        <v>9675</v>
      </c>
      <c r="L33" s="739">
        <v>0.44556507322464767</v>
      </c>
      <c r="M33" s="739">
        <v>129</v>
      </c>
      <c r="N33" s="755">
        <v>68</v>
      </c>
      <c r="O33" s="755">
        <v>8908</v>
      </c>
      <c r="P33" s="744">
        <v>0.41024224002947407</v>
      </c>
      <c r="Q33" s="756">
        <v>131</v>
      </c>
    </row>
    <row r="34" spans="1:17" ht="14.4" customHeight="1" thickBot="1" x14ac:dyDescent="0.35">
      <c r="A34" s="745" t="s">
        <v>3733</v>
      </c>
      <c r="B34" s="746" t="s">
        <v>517</v>
      </c>
      <c r="C34" s="746" t="s">
        <v>3712</v>
      </c>
      <c r="D34" s="746" t="s">
        <v>3745</v>
      </c>
      <c r="E34" s="746" t="s">
        <v>3746</v>
      </c>
      <c r="F34" s="757">
        <v>40</v>
      </c>
      <c r="G34" s="757">
        <v>6520</v>
      </c>
      <c r="H34" s="746">
        <v>1</v>
      </c>
      <c r="I34" s="746">
        <v>163</v>
      </c>
      <c r="J34" s="757">
        <v>26</v>
      </c>
      <c r="K34" s="757">
        <v>4290</v>
      </c>
      <c r="L34" s="746">
        <v>0.65797546012269936</v>
      </c>
      <c r="M34" s="746">
        <v>165</v>
      </c>
      <c r="N34" s="757">
        <v>29</v>
      </c>
      <c r="O34" s="757">
        <v>5133</v>
      </c>
      <c r="P34" s="751">
        <v>0.7872699386503067</v>
      </c>
      <c r="Q34" s="758">
        <v>177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477" t="s">
        <v>157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</row>
    <row r="2" spans="1:19" ht="14.4" customHeight="1" thickBot="1" x14ac:dyDescent="0.35">
      <c r="A2" s="382" t="s">
        <v>307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  <c r="N2" s="355"/>
      <c r="O2" s="224"/>
      <c r="P2" s="355"/>
      <c r="Q2" s="224"/>
      <c r="R2" s="355"/>
      <c r="S2" s="356"/>
    </row>
    <row r="3" spans="1:19" ht="14.4" customHeight="1" thickBot="1" x14ac:dyDescent="0.35">
      <c r="A3" s="349" t="s">
        <v>159</v>
      </c>
      <c r="B3" s="350">
        <f>SUBTOTAL(9,B6:B1048576)</f>
        <v>3554982</v>
      </c>
      <c r="C3" s="351">
        <f t="shared" ref="C3:R3" si="0">SUBTOTAL(9,C6:C1048576)</f>
        <v>15</v>
      </c>
      <c r="D3" s="351">
        <f t="shared" si="0"/>
        <v>3734398</v>
      </c>
      <c r="E3" s="351">
        <f t="shared" si="0"/>
        <v>20.532754436589929</v>
      </c>
      <c r="F3" s="351">
        <f t="shared" si="0"/>
        <v>3543906</v>
      </c>
      <c r="G3" s="354">
        <f>IF(B3&lt;&gt;0,F3/B3,"")</f>
        <v>0.99688437241032446</v>
      </c>
      <c r="H3" s="350">
        <f t="shared" si="0"/>
        <v>43194.59</v>
      </c>
      <c r="I3" s="351">
        <f t="shared" si="0"/>
        <v>1</v>
      </c>
      <c r="J3" s="351">
        <f t="shared" si="0"/>
        <v>148214.57999999996</v>
      </c>
      <c r="K3" s="351">
        <f t="shared" si="0"/>
        <v>3.4313227651888805</v>
      </c>
      <c r="L3" s="351">
        <f t="shared" si="0"/>
        <v>274333.91000000003</v>
      </c>
      <c r="M3" s="352">
        <f>IF(H3&lt;&gt;0,L3/H3,"")</f>
        <v>6.3511173505756178</v>
      </c>
      <c r="N3" s="353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42" t="s">
        <v>129</v>
      </c>
      <c r="B4" s="543" t="s">
        <v>123</v>
      </c>
      <c r="C4" s="544"/>
      <c r="D4" s="544"/>
      <c r="E4" s="544"/>
      <c r="F4" s="544"/>
      <c r="G4" s="545"/>
      <c r="H4" s="543" t="s">
        <v>124</v>
      </c>
      <c r="I4" s="544"/>
      <c r="J4" s="544"/>
      <c r="K4" s="544"/>
      <c r="L4" s="544"/>
      <c r="M4" s="545"/>
      <c r="N4" s="543" t="s">
        <v>125</v>
      </c>
      <c r="O4" s="544"/>
      <c r="P4" s="544"/>
      <c r="Q4" s="544"/>
      <c r="R4" s="544"/>
      <c r="S4" s="545"/>
    </row>
    <row r="5" spans="1:19" ht="14.4" customHeight="1" thickBot="1" x14ac:dyDescent="0.35">
      <c r="A5" s="799"/>
      <c r="B5" s="800">
        <v>2014</v>
      </c>
      <c r="C5" s="801"/>
      <c r="D5" s="801">
        <v>2015</v>
      </c>
      <c r="E5" s="801"/>
      <c r="F5" s="801">
        <v>2016</v>
      </c>
      <c r="G5" s="802" t="s">
        <v>2</v>
      </c>
      <c r="H5" s="800">
        <v>2014</v>
      </c>
      <c r="I5" s="801"/>
      <c r="J5" s="801">
        <v>2015</v>
      </c>
      <c r="K5" s="801"/>
      <c r="L5" s="801">
        <v>2016</v>
      </c>
      <c r="M5" s="802" t="s">
        <v>2</v>
      </c>
      <c r="N5" s="800">
        <v>2014</v>
      </c>
      <c r="O5" s="801"/>
      <c r="P5" s="801">
        <v>2015</v>
      </c>
      <c r="Q5" s="801"/>
      <c r="R5" s="801">
        <v>2016</v>
      </c>
      <c r="S5" s="802" t="s">
        <v>2</v>
      </c>
    </row>
    <row r="6" spans="1:19" ht="14.4" customHeight="1" x14ac:dyDescent="0.3">
      <c r="A6" s="762" t="s">
        <v>3748</v>
      </c>
      <c r="B6" s="803">
        <v>7521</v>
      </c>
      <c r="C6" s="731">
        <v>1</v>
      </c>
      <c r="D6" s="803">
        <v>13240</v>
      </c>
      <c r="E6" s="731">
        <v>1.7604042015689403</v>
      </c>
      <c r="F6" s="803">
        <v>4602</v>
      </c>
      <c r="G6" s="736">
        <v>0.61188671719186283</v>
      </c>
      <c r="H6" s="803"/>
      <c r="I6" s="731"/>
      <c r="J6" s="803"/>
      <c r="K6" s="731"/>
      <c r="L6" s="803"/>
      <c r="M6" s="736"/>
      <c r="N6" s="803"/>
      <c r="O6" s="731"/>
      <c r="P6" s="803"/>
      <c r="Q6" s="731"/>
      <c r="R6" s="803"/>
      <c r="S6" s="235"/>
    </row>
    <row r="7" spans="1:19" ht="14.4" customHeight="1" x14ac:dyDescent="0.3">
      <c r="A7" s="763" t="s">
        <v>3749</v>
      </c>
      <c r="B7" s="810">
        <v>17433</v>
      </c>
      <c r="C7" s="739">
        <v>1</v>
      </c>
      <c r="D7" s="810">
        <v>27804</v>
      </c>
      <c r="E7" s="739">
        <v>1.5949062123558768</v>
      </c>
      <c r="F7" s="810">
        <v>25171</v>
      </c>
      <c r="G7" s="744">
        <v>1.4438708197097458</v>
      </c>
      <c r="H7" s="810"/>
      <c r="I7" s="739"/>
      <c r="J7" s="810"/>
      <c r="K7" s="739"/>
      <c r="L7" s="810"/>
      <c r="M7" s="744"/>
      <c r="N7" s="810"/>
      <c r="O7" s="739"/>
      <c r="P7" s="810"/>
      <c r="Q7" s="739"/>
      <c r="R7" s="810"/>
      <c r="S7" s="738"/>
    </row>
    <row r="8" spans="1:19" ht="14.4" customHeight="1" x14ac:dyDescent="0.3">
      <c r="A8" s="763" t="s">
        <v>3750</v>
      </c>
      <c r="B8" s="810">
        <v>25935</v>
      </c>
      <c r="C8" s="739">
        <v>1</v>
      </c>
      <c r="D8" s="810">
        <v>27282</v>
      </c>
      <c r="E8" s="739">
        <v>1.0519375361480625</v>
      </c>
      <c r="F8" s="810">
        <v>28040</v>
      </c>
      <c r="G8" s="744">
        <v>1.0811644495855022</v>
      </c>
      <c r="H8" s="810"/>
      <c r="I8" s="739"/>
      <c r="J8" s="810"/>
      <c r="K8" s="739"/>
      <c r="L8" s="810"/>
      <c r="M8" s="744"/>
      <c r="N8" s="810"/>
      <c r="O8" s="739"/>
      <c r="P8" s="810"/>
      <c r="Q8" s="739"/>
      <c r="R8" s="810"/>
      <c r="S8" s="738"/>
    </row>
    <row r="9" spans="1:19" ht="14.4" customHeight="1" x14ac:dyDescent="0.3">
      <c r="A9" s="763" t="s">
        <v>3751</v>
      </c>
      <c r="B9" s="810">
        <v>3924</v>
      </c>
      <c r="C9" s="739">
        <v>1</v>
      </c>
      <c r="D9" s="810">
        <v>1986</v>
      </c>
      <c r="E9" s="739">
        <v>0.50611620795107037</v>
      </c>
      <c r="F9" s="810">
        <v>3577</v>
      </c>
      <c r="G9" s="744">
        <v>0.91156982670744136</v>
      </c>
      <c r="H9" s="810"/>
      <c r="I9" s="739"/>
      <c r="J9" s="810"/>
      <c r="K9" s="739"/>
      <c r="L9" s="810"/>
      <c r="M9" s="744"/>
      <c r="N9" s="810"/>
      <c r="O9" s="739"/>
      <c r="P9" s="810"/>
      <c r="Q9" s="739"/>
      <c r="R9" s="810"/>
      <c r="S9" s="738"/>
    </row>
    <row r="10" spans="1:19" ht="14.4" customHeight="1" x14ac:dyDescent="0.3">
      <c r="A10" s="763" t="s">
        <v>3752</v>
      </c>
      <c r="B10" s="810">
        <v>981</v>
      </c>
      <c r="C10" s="739">
        <v>1</v>
      </c>
      <c r="D10" s="810">
        <v>1324</v>
      </c>
      <c r="E10" s="739">
        <v>1.3496432212028542</v>
      </c>
      <c r="F10" s="810">
        <v>1770</v>
      </c>
      <c r="G10" s="744">
        <v>1.8042813455657492</v>
      </c>
      <c r="H10" s="810"/>
      <c r="I10" s="739"/>
      <c r="J10" s="810"/>
      <c r="K10" s="739"/>
      <c r="L10" s="810"/>
      <c r="M10" s="744"/>
      <c r="N10" s="810"/>
      <c r="O10" s="739"/>
      <c r="P10" s="810"/>
      <c r="Q10" s="739"/>
      <c r="R10" s="810"/>
      <c r="S10" s="738"/>
    </row>
    <row r="11" spans="1:19" ht="14.4" customHeight="1" x14ac:dyDescent="0.3">
      <c r="A11" s="763" t="s">
        <v>3753</v>
      </c>
      <c r="B11" s="810">
        <v>2289</v>
      </c>
      <c r="C11" s="739">
        <v>1</v>
      </c>
      <c r="D11" s="810">
        <v>1655</v>
      </c>
      <c r="E11" s="739">
        <v>0.72302315421581476</v>
      </c>
      <c r="F11" s="810">
        <v>2478</v>
      </c>
      <c r="G11" s="744">
        <v>1.0825688073394495</v>
      </c>
      <c r="H11" s="810"/>
      <c r="I11" s="739"/>
      <c r="J11" s="810"/>
      <c r="K11" s="739"/>
      <c r="L11" s="810"/>
      <c r="M11" s="744"/>
      <c r="N11" s="810"/>
      <c r="O11" s="739"/>
      <c r="P11" s="810"/>
      <c r="Q11" s="739"/>
      <c r="R11" s="810"/>
      <c r="S11" s="738"/>
    </row>
    <row r="12" spans="1:19" ht="14.4" customHeight="1" x14ac:dyDescent="0.3">
      <c r="A12" s="763" t="s">
        <v>3754</v>
      </c>
      <c r="B12" s="810">
        <v>34</v>
      </c>
      <c r="C12" s="739">
        <v>1</v>
      </c>
      <c r="D12" s="810"/>
      <c r="E12" s="739"/>
      <c r="F12" s="810"/>
      <c r="G12" s="744"/>
      <c r="H12" s="810"/>
      <c r="I12" s="739"/>
      <c r="J12" s="810"/>
      <c r="K12" s="739"/>
      <c r="L12" s="810"/>
      <c r="M12" s="744"/>
      <c r="N12" s="810"/>
      <c r="O12" s="739"/>
      <c r="P12" s="810"/>
      <c r="Q12" s="739"/>
      <c r="R12" s="810"/>
      <c r="S12" s="738"/>
    </row>
    <row r="13" spans="1:19" ht="14.4" customHeight="1" x14ac:dyDescent="0.3">
      <c r="A13" s="763" t="s">
        <v>3755</v>
      </c>
      <c r="B13" s="810">
        <v>5559</v>
      </c>
      <c r="C13" s="739">
        <v>1</v>
      </c>
      <c r="D13" s="810">
        <v>7613</v>
      </c>
      <c r="E13" s="739">
        <v>1.3694909156323081</v>
      </c>
      <c r="F13" s="810">
        <v>3894</v>
      </c>
      <c r="G13" s="744">
        <v>0.70048569886670264</v>
      </c>
      <c r="H13" s="810"/>
      <c r="I13" s="739"/>
      <c r="J13" s="810"/>
      <c r="K13" s="739"/>
      <c r="L13" s="810"/>
      <c r="M13" s="744"/>
      <c r="N13" s="810"/>
      <c r="O13" s="739"/>
      <c r="P13" s="810"/>
      <c r="Q13" s="739"/>
      <c r="R13" s="810"/>
      <c r="S13" s="738"/>
    </row>
    <row r="14" spans="1:19" ht="14.4" customHeight="1" x14ac:dyDescent="0.3">
      <c r="A14" s="763" t="s">
        <v>3756</v>
      </c>
      <c r="B14" s="810">
        <v>654</v>
      </c>
      <c r="C14" s="739">
        <v>1</v>
      </c>
      <c r="D14" s="810">
        <v>1324</v>
      </c>
      <c r="E14" s="739">
        <v>2.0244648318042815</v>
      </c>
      <c r="F14" s="810">
        <v>1453</v>
      </c>
      <c r="G14" s="744">
        <v>2.2217125382262997</v>
      </c>
      <c r="H14" s="810"/>
      <c r="I14" s="739"/>
      <c r="J14" s="810"/>
      <c r="K14" s="739"/>
      <c r="L14" s="810"/>
      <c r="M14" s="744"/>
      <c r="N14" s="810"/>
      <c r="O14" s="739"/>
      <c r="P14" s="810"/>
      <c r="Q14" s="739"/>
      <c r="R14" s="810"/>
      <c r="S14" s="738"/>
    </row>
    <row r="15" spans="1:19" ht="14.4" customHeight="1" x14ac:dyDescent="0.3">
      <c r="A15" s="763" t="s">
        <v>3757</v>
      </c>
      <c r="B15" s="810"/>
      <c r="C15" s="739"/>
      <c r="D15" s="810">
        <v>331</v>
      </c>
      <c r="E15" s="739"/>
      <c r="F15" s="810"/>
      <c r="G15" s="744"/>
      <c r="H15" s="810"/>
      <c r="I15" s="739"/>
      <c r="J15" s="810"/>
      <c r="K15" s="739"/>
      <c r="L15" s="810"/>
      <c r="M15" s="744"/>
      <c r="N15" s="810"/>
      <c r="O15" s="739"/>
      <c r="P15" s="810"/>
      <c r="Q15" s="739"/>
      <c r="R15" s="810"/>
      <c r="S15" s="738"/>
    </row>
    <row r="16" spans="1:19" ht="14.4" customHeight="1" x14ac:dyDescent="0.3">
      <c r="A16" s="763" t="s">
        <v>3758</v>
      </c>
      <c r="B16" s="810">
        <v>654</v>
      </c>
      <c r="C16" s="739">
        <v>1</v>
      </c>
      <c r="D16" s="810">
        <v>1986</v>
      </c>
      <c r="E16" s="739">
        <v>3.0366972477064218</v>
      </c>
      <c r="F16" s="810">
        <v>708</v>
      </c>
      <c r="G16" s="744">
        <v>1.0825688073394495</v>
      </c>
      <c r="H16" s="810"/>
      <c r="I16" s="739"/>
      <c r="J16" s="810"/>
      <c r="K16" s="739"/>
      <c r="L16" s="810"/>
      <c r="M16" s="744"/>
      <c r="N16" s="810"/>
      <c r="O16" s="739"/>
      <c r="P16" s="810"/>
      <c r="Q16" s="739"/>
      <c r="R16" s="810"/>
      <c r="S16" s="738"/>
    </row>
    <row r="17" spans="1:19" ht="14.4" customHeight="1" x14ac:dyDescent="0.3">
      <c r="A17" s="763" t="s">
        <v>3759</v>
      </c>
      <c r="B17" s="810">
        <v>16745</v>
      </c>
      <c r="C17" s="739">
        <v>1</v>
      </c>
      <c r="D17" s="810">
        <v>12282</v>
      </c>
      <c r="E17" s="739">
        <v>0.73347267841146613</v>
      </c>
      <c r="F17" s="810">
        <v>17383</v>
      </c>
      <c r="G17" s="744">
        <v>1.0381009256494476</v>
      </c>
      <c r="H17" s="810"/>
      <c r="I17" s="739"/>
      <c r="J17" s="810"/>
      <c r="K17" s="739"/>
      <c r="L17" s="810"/>
      <c r="M17" s="744"/>
      <c r="N17" s="810"/>
      <c r="O17" s="739"/>
      <c r="P17" s="810"/>
      <c r="Q17" s="739"/>
      <c r="R17" s="810"/>
      <c r="S17" s="738"/>
    </row>
    <row r="18" spans="1:19" ht="14.4" customHeight="1" x14ac:dyDescent="0.3">
      <c r="A18" s="763" t="s">
        <v>3760</v>
      </c>
      <c r="B18" s="810"/>
      <c r="C18" s="739"/>
      <c r="D18" s="810"/>
      <c r="E18" s="739"/>
      <c r="F18" s="810">
        <v>354</v>
      </c>
      <c r="G18" s="744"/>
      <c r="H18" s="810"/>
      <c r="I18" s="739"/>
      <c r="J18" s="810"/>
      <c r="K18" s="739"/>
      <c r="L18" s="810"/>
      <c r="M18" s="744"/>
      <c r="N18" s="810"/>
      <c r="O18" s="739"/>
      <c r="P18" s="810"/>
      <c r="Q18" s="739"/>
      <c r="R18" s="810"/>
      <c r="S18" s="738"/>
    </row>
    <row r="19" spans="1:19" ht="14.4" customHeight="1" x14ac:dyDescent="0.3">
      <c r="A19" s="763" t="s">
        <v>3761</v>
      </c>
      <c r="B19" s="810">
        <v>327</v>
      </c>
      <c r="C19" s="739">
        <v>1</v>
      </c>
      <c r="D19" s="810">
        <v>1324</v>
      </c>
      <c r="E19" s="739">
        <v>4.048929663608563</v>
      </c>
      <c r="F19" s="810">
        <v>354</v>
      </c>
      <c r="G19" s="744">
        <v>1.0825688073394495</v>
      </c>
      <c r="H19" s="810"/>
      <c r="I19" s="739"/>
      <c r="J19" s="810"/>
      <c r="K19" s="739"/>
      <c r="L19" s="810"/>
      <c r="M19" s="744"/>
      <c r="N19" s="810"/>
      <c r="O19" s="739"/>
      <c r="P19" s="810"/>
      <c r="Q19" s="739"/>
      <c r="R19" s="810"/>
      <c r="S19" s="738"/>
    </row>
    <row r="20" spans="1:19" ht="14.4" customHeight="1" x14ac:dyDescent="0.3">
      <c r="A20" s="763" t="s">
        <v>3762</v>
      </c>
      <c r="B20" s="810"/>
      <c r="C20" s="739"/>
      <c r="D20" s="810"/>
      <c r="E20" s="739"/>
      <c r="F20" s="810">
        <v>354</v>
      </c>
      <c r="G20" s="744"/>
      <c r="H20" s="810"/>
      <c r="I20" s="739"/>
      <c r="J20" s="810"/>
      <c r="K20" s="739"/>
      <c r="L20" s="810"/>
      <c r="M20" s="744"/>
      <c r="N20" s="810"/>
      <c r="O20" s="739"/>
      <c r="P20" s="810"/>
      <c r="Q20" s="739"/>
      <c r="R20" s="810"/>
      <c r="S20" s="738"/>
    </row>
    <row r="21" spans="1:19" ht="14.4" customHeight="1" x14ac:dyDescent="0.3">
      <c r="A21" s="763" t="s">
        <v>2632</v>
      </c>
      <c r="B21" s="810">
        <v>3461447</v>
      </c>
      <c r="C21" s="739">
        <v>1</v>
      </c>
      <c r="D21" s="810">
        <v>3621317</v>
      </c>
      <c r="E21" s="739">
        <v>1.0461858870004366</v>
      </c>
      <c r="F21" s="810">
        <v>3435994</v>
      </c>
      <c r="G21" s="744">
        <v>0.9926467168210289</v>
      </c>
      <c r="H21" s="810">
        <v>43194.59</v>
      </c>
      <c r="I21" s="739">
        <v>1</v>
      </c>
      <c r="J21" s="810">
        <v>148214.57999999996</v>
      </c>
      <c r="K21" s="739">
        <v>3.4313227651888805</v>
      </c>
      <c r="L21" s="810">
        <v>274333.91000000003</v>
      </c>
      <c r="M21" s="744">
        <v>6.3511173505756178</v>
      </c>
      <c r="N21" s="810"/>
      <c r="O21" s="739"/>
      <c r="P21" s="810"/>
      <c r="Q21" s="739"/>
      <c r="R21" s="810"/>
      <c r="S21" s="738"/>
    </row>
    <row r="22" spans="1:19" ht="14.4" customHeight="1" x14ac:dyDescent="0.3">
      <c r="A22" s="763" t="s">
        <v>3763</v>
      </c>
      <c r="B22" s="810">
        <v>10825</v>
      </c>
      <c r="C22" s="739">
        <v>1</v>
      </c>
      <c r="D22" s="810">
        <v>13937</v>
      </c>
      <c r="E22" s="739">
        <v>1.2874826789838336</v>
      </c>
      <c r="F22" s="810">
        <v>16004</v>
      </c>
      <c r="G22" s="744">
        <v>1.4784295612009237</v>
      </c>
      <c r="H22" s="810"/>
      <c r="I22" s="739"/>
      <c r="J22" s="810"/>
      <c r="K22" s="739"/>
      <c r="L22" s="810"/>
      <c r="M22" s="744"/>
      <c r="N22" s="810"/>
      <c r="O22" s="739"/>
      <c r="P22" s="810"/>
      <c r="Q22" s="739"/>
      <c r="R22" s="810"/>
      <c r="S22" s="738"/>
    </row>
    <row r="23" spans="1:19" ht="14.4" customHeight="1" x14ac:dyDescent="0.3">
      <c r="A23" s="763" t="s">
        <v>3764</v>
      </c>
      <c r="B23" s="810"/>
      <c r="C23" s="739"/>
      <c r="D23" s="810">
        <v>993</v>
      </c>
      <c r="E23" s="739"/>
      <c r="F23" s="810">
        <v>354</v>
      </c>
      <c r="G23" s="744"/>
      <c r="H23" s="810"/>
      <c r="I23" s="739"/>
      <c r="J23" s="810"/>
      <c r="K23" s="739"/>
      <c r="L23" s="810"/>
      <c r="M23" s="744"/>
      <c r="N23" s="810"/>
      <c r="O23" s="739"/>
      <c r="P23" s="810"/>
      <c r="Q23" s="739"/>
      <c r="R23" s="810"/>
      <c r="S23" s="738"/>
    </row>
    <row r="24" spans="1:19" ht="14.4" customHeight="1" x14ac:dyDescent="0.3">
      <c r="A24" s="763" t="s">
        <v>3765</v>
      </c>
      <c r="B24" s="810"/>
      <c r="C24" s="739"/>
      <c r="D24" s="810"/>
      <c r="E24" s="739"/>
      <c r="F24" s="810">
        <v>708</v>
      </c>
      <c r="G24" s="744"/>
      <c r="H24" s="810"/>
      <c r="I24" s="739"/>
      <c r="J24" s="810"/>
      <c r="K24" s="739"/>
      <c r="L24" s="810"/>
      <c r="M24" s="744"/>
      <c r="N24" s="810"/>
      <c r="O24" s="739"/>
      <c r="P24" s="810"/>
      <c r="Q24" s="739"/>
      <c r="R24" s="810"/>
      <c r="S24" s="738"/>
    </row>
    <row r="25" spans="1:19" ht="14.4" customHeight="1" thickBot="1" x14ac:dyDescent="0.35">
      <c r="A25" s="805" t="s">
        <v>3766</v>
      </c>
      <c r="B25" s="804">
        <v>654</v>
      </c>
      <c r="C25" s="746">
        <v>1</v>
      </c>
      <c r="D25" s="804"/>
      <c r="E25" s="746"/>
      <c r="F25" s="804">
        <v>708</v>
      </c>
      <c r="G25" s="751">
        <v>1.0825688073394495</v>
      </c>
      <c r="H25" s="804"/>
      <c r="I25" s="746"/>
      <c r="J25" s="804"/>
      <c r="K25" s="746"/>
      <c r="L25" s="804"/>
      <c r="M25" s="751"/>
      <c r="N25" s="804"/>
      <c r="O25" s="746"/>
      <c r="P25" s="804"/>
      <c r="Q25" s="746"/>
      <c r="R25" s="804"/>
      <c r="S25" s="75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68" t="s">
        <v>3863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</row>
    <row r="2" spans="1:17" ht="14.4" customHeight="1" thickBot="1" x14ac:dyDescent="0.35">
      <c r="A2" s="382" t="s">
        <v>307</v>
      </c>
      <c r="B2" s="255"/>
      <c r="C2" s="255"/>
      <c r="D2" s="255"/>
      <c r="E2" s="255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4046.28</v>
      </c>
      <c r="G3" s="212">
        <f t="shared" si="0"/>
        <v>3598176.59</v>
      </c>
      <c r="H3" s="212"/>
      <c r="I3" s="212"/>
      <c r="J3" s="212">
        <f t="shared" si="0"/>
        <v>4743.7700000000004</v>
      </c>
      <c r="K3" s="212">
        <f t="shared" si="0"/>
        <v>3882612.58</v>
      </c>
      <c r="L3" s="212"/>
      <c r="M3" s="212"/>
      <c r="N3" s="212">
        <f t="shared" si="0"/>
        <v>4391.45</v>
      </c>
      <c r="O3" s="212">
        <f t="shared" si="0"/>
        <v>3818239.91</v>
      </c>
      <c r="P3" s="79">
        <f>IF(G3=0,0,O3/G3)</f>
        <v>1.0611596775465655</v>
      </c>
      <c r="Q3" s="213">
        <f>IF(N3=0,0,O3/N3)</f>
        <v>869.47133862391695</v>
      </c>
    </row>
    <row r="4" spans="1:17" ht="14.4" customHeight="1" x14ac:dyDescent="0.3">
      <c r="A4" s="551" t="s">
        <v>74</v>
      </c>
      <c r="B4" s="550" t="s">
        <v>119</v>
      </c>
      <c r="C4" s="551" t="s">
        <v>120</v>
      </c>
      <c r="D4" s="560" t="s">
        <v>121</v>
      </c>
      <c r="E4" s="552" t="s">
        <v>81</v>
      </c>
      <c r="F4" s="558">
        <v>2014</v>
      </c>
      <c r="G4" s="559"/>
      <c r="H4" s="214"/>
      <c r="I4" s="214"/>
      <c r="J4" s="558">
        <v>2015</v>
      </c>
      <c r="K4" s="559"/>
      <c r="L4" s="214"/>
      <c r="M4" s="214"/>
      <c r="N4" s="558">
        <v>2016</v>
      </c>
      <c r="O4" s="559"/>
      <c r="P4" s="561" t="s">
        <v>2</v>
      </c>
      <c r="Q4" s="549" t="s">
        <v>122</v>
      </c>
    </row>
    <row r="5" spans="1:17" ht="14.4" customHeight="1" thickBot="1" x14ac:dyDescent="0.35">
      <c r="A5" s="815"/>
      <c r="B5" s="813"/>
      <c r="C5" s="815"/>
      <c r="D5" s="823"/>
      <c r="E5" s="817"/>
      <c r="F5" s="824" t="s">
        <v>91</v>
      </c>
      <c r="G5" s="825" t="s">
        <v>14</v>
      </c>
      <c r="H5" s="826"/>
      <c r="I5" s="826"/>
      <c r="J5" s="824" t="s">
        <v>91</v>
      </c>
      <c r="K5" s="825" t="s">
        <v>14</v>
      </c>
      <c r="L5" s="826"/>
      <c r="M5" s="826"/>
      <c r="N5" s="824" t="s">
        <v>91</v>
      </c>
      <c r="O5" s="825" t="s">
        <v>14</v>
      </c>
      <c r="P5" s="827"/>
      <c r="Q5" s="822"/>
    </row>
    <row r="6" spans="1:17" ht="14.4" customHeight="1" x14ac:dyDescent="0.3">
      <c r="A6" s="730" t="s">
        <v>3767</v>
      </c>
      <c r="B6" s="731" t="s">
        <v>3733</v>
      </c>
      <c r="C6" s="731" t="s">
        <v>3712</v>
      </c>
      <c r="D6" s="731" t="s">
        <v>3743</v>
      </c>
      <c r="E6" s="731" t="s">
        <v>3744</v>
      </c>
      <c r="F6" s="229">
        <v>23</v>
      </c>
      <c r="G6" s="229">
        <v>7521</v>
      </c>
      <c r="H6" s="229">
        <v>1</v>
      </c>
      <c r="I6" s="229">
        <v>327</v>
      </c>
      <c r="J6" s="229">
        <v>40</v>
      </c>
      <c r="K6" s="229">
        <v>13240</v>
      </c>
      <c r="L6" s="229">
        <v>1.7604042015689403</v>
      </c>
      <c r="M6" s="229">
        <v>331</v>
      </c>
      <c r="N6" s="229">
        <v>13</v>
      </c>
      <c r="O6" s="229">
        <v>4602</v>
      </c>
      <c r="P6" s="736">
        <v>0.61188671719186283</v>
      </c>
      <c r="Q6" s="754">
        <v>354</v>
      </c>
    </row>
    <row r="7" spans="1:17" ht="14.4" customHeight="1" x14ac:dyDescent="0.3">
      <c r="A7" s="737" t="s">
        <v>3768</v>
      </c>
      <c r="B7" s="739" t="s">
        <v>3705</v>
      </c>
      <c r="C7" s="739" t="s">
        <v>3712</v>
      </c>
      <c r="D7" s="739" t="s">
        <v>3713</v>
      </c>
      <c r="E7" s="739" t="s">
        <v>3714</v>
      </c>
      <c r="F7" s="755"/>
      <c r="G7" s="755"/>
      <c r="H7" s="755"/>
      <c r="I7" s="755"/>
      <c r="J7" s="755"/>
      <c r="K7" s="755"/>
      <c r="L7" s="755"/>
      <c r="M7" s="755"/>
      <c r="N7" s="755">
        <v>1</v>
      </c>
      <c r="O7" s="755">
        <v>37</v>
      </c>
      <c r="P7" s="744"/>
      <c r="Q7" s="756">
        <v>37</v>
      </c>
    </row>
    <row r="8" spans="1:17" ht="14.4" customHeight="1" x14ac:dyDescent="0.3">
      <c r="A8" s="737" t="s">
        <v>3768</v>
      </c>
      <c r="B8" s="739" t="s">
        <v>3705</v>
      </c>
      <c r="C8" s="739" t="s">
        <v>3712</v>
      </c>
      <c r="D8" s="739" t="s">
        <v>3743</v>
      </c>
      <c r="E8" s="739" t="s">
        <v>3744</v>
      </c>
      <c r="F8" s="755">
        <v>1</v>
      </c>
      <c r="G8" s="755">
        <v>327</v>
      </c>
      <c r="H8" s="755">
        <v>1</v>
      </c>
      <c r="I8" s="755">
        <v>327</v>
      </c>
      <c r="J8" s="755"/>
      <c r="K8" s="755"/>
      <c r="L8" s="755"/>
      <c r="M8" s="755"/>
      <c r="N8" s="755"/>
      <c r="O8" s="755"/>
      <c r="P8" s="744"/>
      <c r="Q8" s="756"/>
    </row>
    <row r="9" spans="1:17" ht="14.4" customHeight="1" x14ac:dyDescent="0.3">
      <c r="A9" s="737" t="s">
        <v>3768</v>
      </c>
      <c r="B9" s="739" t="s">
        <v>3733</v>
      </c>
      <c r="C9" s="739" t="s">
        <v>3712</v>
      </c>
      <c r="D9" s="739" t="s">
        <v>3713</v>
      </c>
      <c r="E9" s="739" t="s">
        <v>3714</v>
      </c>
      <c r="F9" s="755">
        <v>3</v>
      </c>
      <c r="G9" s="755">
        <v>102</v>
      </c>
      <c r="H9" s="755">
        <v>1</v>
      </c>
      <c r="I9" s="755">
        <v>34</v>
      </c>
      <c r="J9" s="755"/>
      <c r="K9" s="755"/>
      <c r="L9" s="755"/>
      <c r="M9" s="755"/>
      <c r="N9" s="755"/>
      <c r="O9" s="755"/>
      <c r="P9" s="744"/>
      <c r="Q9" s="756"/>
    </row>
    <row r="10" spans="1:17" ht="14.4" customHeight="1" x14ac:dyDescent="0.3">
      <c r="A10" s="737" t="s">
        <v>3768</v>
      </c>
      <c r="B10" s="739" t="s">
        <v>3733</v>
      </c>
      <c r="C10" s="739" t="s">
        <v>3712</v>
      </c>
      <c r="D10" s="739" t="s">
        <v>3743</v>
      </c>
      <c r="E10" s="739" t="s">
        <v>3744</v>
      </c>
      <c r="F10" s="755">
        <v>52</v>
      </c>
      <c r="G10" s="755">
        <v>17004</v>
      </c>
      <c r="H10" s="755">
        <v>1</v>
      </c>
      <c r="I10" s="755">
        <v>327</v>
      </c>
      <c r="J10" s="755">
        <v>84</v>
      </c>
      <c r="K10" s="755">
        <v>27804</v>
      </c>
      <c r="L10" s="755">
        <v>1.6351446718419196</v>
      </c>
      <c r="M10" s="755">
        <v>331</v>
      </c>
      <c r="N10" s="755">
        <v>71</v>
      </c>
      <c r="O10" s="755">
        <v>25134</v>
      </c>
      <c r="P10" s="744">
        <v>1.478122794636556</v>
      </c>
      <c r="Q10" s="756">
        <v>354</v>
      </c>
    </row>
    <row r="11" spans="1:17" ht="14.4" customHeight="1" x14ac:dyDescent="0.3">
      <c r="A11" s="737" t="s">
        <v>3769</v>
      </c>
      <c r="B11" s="739" t="s">
        <v>3705</v>
      </c>
      <c r="C11" s="739" t="s">
        <v>3712</v>
      </c>
      <c r="D11" s="739" t="s">
        <v>3713</v>
      </c>
      <c r="E11" s="739" t="s">
        <v>3714</v>
      </c>
      <c r="F11" s="755"/>
      <c r="G11" s="755"/>
      <c r="H11" s="755"/>
      <c r="I11" s="755"/>
      <c r="J11" s="755">
        <v>1</v>
      </c>
      <c r="K11" s="755">
        <v>35</v>
      </c>
      <c r="L11" s="755"/>
      <c r="M11" s="755">
        <v>35</v>
      </c>
      <c r="N11" s="755">
        <v>1</v>
      </c>
      <c r="O11" s="755">
        <v>37</v>
      </c>
      <c r="P11" s="744"/>
      <c r="Q11" s="756">
        <v>37</v>
      </c>
    </row>
    <row r="12" spans="1:17" ht="14.4" customHeight="1" x14ac:dyDescent="0.3">
      <c r="A12" s="737" t="s">
        <v>3769</v>
      </c>
      <c r="B12" s="739" t="s">
        <v>3733</v>
      </c>
      <c r="C12" s="739" t="s">
        <v>3712</v>
      </c>
      <c r="D12" s="739" t="s">
        <v>3713</v>
      </c>
      <c r="E12" s="739" t="s">
        <v>3714</v>
      </c>
      <c r="F12" s="755">
        <v>3</v>
      </c>
      <c r="G12" s="755">
        <v>102</v>
      </c>
      <c r="H12" s="755">
        <v>1</v>
      </c>
      <c r="I12" s="755">
        <v>34</v>
      </c>
      <c r="J12" s="755">
        <v>3</v>
      </c>
      <c r="K12" s="755">
        <v>105</v>
      </c>
      <c r="L12" s="755">
        <v>1.0294117647058822</v>
      </c>
      <c r="M12" s="755">
        <v>35</v>
      </c>
      <c r="N12" s="755">
        <v>1</v>
      </c>
      <c r="O12" s="755">
        <v>37</v>
      </c>
      <c r="P12" s="744">
        <v>0.36274509803921567</v>
      </c>
      <c r="Q12" s="756">
        <v>37</v>
      </c>
    </row>
    <row r="13" spans="1:17" ht="14.4" customHeight="1" x14ac:dyDescent="0.3">
      <c r="A13" s="737" t="s">
        <v>3769</v>
      </c>
      <c r="B13" s="739" t="s">
        <v>3733</v>
      </c>
      <c r="C13" s="739" t="s">
        <v>3712</v>
      </c>
      <c r="D13" s="739" t="s">
        <v>3743</v>
      </c>
      <c r="E13" s="739" t="s">
        <v>3744</v>
      </c>
      <c r="F13" s="755">
        <v>79</v>
      </c>
      <c r="G13" s="755">
        <v>25833</v>
      </c>
      <c r="H13" s="755">
        <v>1</v>
      </c>
      <c r="I13" s="755">
        <v>327</v>
      </c>
      <c r="J13" s="755">
        <v>82</v>
      </c>
      <c r="K13" s="755">
        <v>27142</v>
      </c>
      <c r="L13" s="755">
        <v>1.0506716215693106</v>
      </c>
      <c r="M13" s="755">
        <v>331</v>
      </c>
      <c r="N13" s="755">
        <v>79</v>
      </c>
      <c r="O13" s="755">
        <v>27966</v>
      </c>
      <c r="P13" s="744">
        <v>1.0825688073394495</v>
      </c>
      <c r="Q13" s="756">
        <v>354</v>
      </c>
    </row>
    <row r="14" spans="1:17" ht="14.4" customHeight="1" x14ac:dyDescent="0.3">
      <c r="A14" s="737" t="s">
        <v>3770</v>
      </c>
      <c r="B14" s="739" t="s">
        <v>3705</v>
      </c>
      <c r="C14" s="739" t="s">
        <v>3712</v>
      </c>
      <c r="D14" s="739" t="s">
        <v>3713</v>
      </c>
      <c r="E14" s="739" t="s">
        <v>3714</v>
      </c>
      <c r="F14" s="755"/>
      <c r="G14" s="755"/>
      <c r="H14" s="755"/>
      <c r="I14" s="755"/>
      <c r="J14" s="755"/>
      <c r="K14" s="755"/>
      <c r="L14" s="755"/>
      <c r="M14" s="755"/>
      <c r="N14" s="755">
        <v>1</v>
      </c>
      <c r="O14" s="755">
        <v>37</v>
      </c>
      <c r="P14" s="744"/>
      <c r="Q14" s="756">
        <v>37</v>
      </c>
    </row>
    <row r="15" spans="1:17" ht="14.4" customHeight="1" x14ac:dyDescent="0.3">
      <c r="A15" s="737" t="s">
        <v>3770</v>
      </c>
      <c r="B15" s="739" t="s">
        <v>3733</v>
      </c>
      <c r="C15" s="739" t="s">
        <v>3712</v>
      </c>
      <c r="D15" s="739" t="s">
        <v>3743</v>
      </c>
      <c r="E15" s="739" t="s">
        <v>3744</v>
      </c>
      <c r="F15" s="755">
        <v>12</v>
      </c>
      <c r="G15" s="755">
        <v>3924</v>
      </c>
      <c r="H15" s="755">
        <v>1</v>
      </c>
      <c r="I15" s="755">
        <v>327</v>
      </c>
      <c r="J15" s="755">
        <v>6</v>
      </c>
      <c r="K15" s="755">
        <v>1986</v>
      </c>
      <c r="L15" s="755">
        <v>0.50611620795107037</v>
      </c>
      <c r="M15" s="755">
        <v>331</v>
      </c>
      <c r="N15" s="755">
        <v>10</v>
      </c>
      <c r="O15" s="755">
        <v>3540</v>
      </c>
      <c r="P15" s="744">
        <v>0.90214067278287458</v>
      </c>
      <c r="Q15" s="756">
        <v>354</v>
      </c>
    </row>
    <row r="16" spans="1:17" ht="14.4" customHeight="1" x14ac:dyDescent="0.3">
      <c r="A16" s="737" t="s">
        <v>3771</v>
      </c>
      <c r="B16" s="739" t="s">
        <v>3733</v>
      </c>
      <c r="C16" s="739" t="s">
        <v>3712</v>
      </c>
      <c r="D16" s="739" t="s">
        <v>3743</v>
      </c>
      <c r="E16" s="739" t="s">
        <v>3744</v>
      </c>
      <c r="F16" s="755">
        <v>3</v>
      </c>
      <c r="G16" s="755">
        <v>981</v>
      </c>
      <c r="H16" s="755">
        <v>1</v>
      </c>
      <c r="I16" s="755">
        <v>327</v>
      </c>
      <c r="J16" s="755">
        <v>4</v>
      </c>
      <c r="K16" s="755">
        <v>1324</v>
      </c>
      <c r="L16" s="755">
        <v>1.3496432212028542</v>
      </c>
      <c r="M16" s="755">
        <v>331</v>
      </c>
      <c r="N16" s="755">
        <v>5</v>
      </c>
      <c r="O16" s="755">
        <v>1770</v>
      </c>
      <c r="P16" s="744">
        <v>1.8042813455657492</v>
      </c>
      <c r="Q16" s="756">
        <v>354</v>
      </c>
    </row>
    <row r="17" spans="1:17" ht="14.4" customHeight="1" x14ac:dyDescent="0.3">
      <c r="A17" s="737" t="s">
        <v>3772</v>
      </c>
      <c r="B17" s="739" t="s">
        <v>3705</v>
      </c>
      <c r="C17" s="739" t="s">
        <v>3712</v>
      </c>
      <c r="D17" s="739" t="s">
        <v>3719</v>
      </c>
      <c r="E17" s="739" t="s">
        <v>3720</v>
      </c>
      <c r="F17" s="755">
        <v>1</v>
      </c>
      <c r="G17" s="755">
        <v>327</v>
      </c>
      <c r="H17" s="755">
        <v>1</v>
      </c>
      <c r="I17" s="755">
        <v>327</v>
      </c>
      <c r="J17" s="755"/>
      <c r="K17" s="755"/>
      <c r="L17" s="755"/>
      <c r="M17" s="755"/>
      <c r="N17" s="755"/>
      <c r="O17" s="755"/>
      <c r="P17" s="744"/>
      <c r="Q17" s="756"/>
    </row>
    <row r="18" spans="1:17" ht="14.4" customHeight="1" x14ac:dyDescent="0.3">
      <c r="A18" s="737" t="s">
        <v>3772</v>
      </c>
      <c r="B18" s="739" t="s">
        <v>3733</v>
      </c>
      <c r="C18" s="739" t="s">
        <v>3712</v>
      </c>
      <c r="D18" s="739" t="s">
        <v>3721</v>
      </c>
      <c r="E18" s="739" t="s">
        <v>3722</v>
      </c>
      <c r="F18" s="755">
        <v>1</v>
      </c>
      <c r="G18" s="755">
        <v>0</v>
      </c>
      <c r="H18" s="755"/>
      <c r="I18" s="755">
        <v>0</v>
      </c>
      <c r="J18" s="755"/>
      <c r="K18" s="755"/>
      <c r="L18" s="755"/>
      <c r="M18" s="755"/>
      <c r="N18" s="755"/>
      <c r="O18" s="755"/>
      <c r="P18" s="744"/>
      <c r="Q18" s="756"/>
    </row>
    <row r="19" spans="1:17" ht="14.4" customHeight="1" x14ac:dyDescent="0.3">
      <c r="A19" s="737" t="s">
        <v>3772</v>
      </c>
      <c r="B19" s="739" t="s">
        <v>3733</v>
      </c>
      <c r="C19" s="739" t="s">
        <v>3712</v>
      </c>
      <c r="D19" s="739" t="s">
        <v>3743</v>
      </c>
      <c r="E19" s="739" t="s">
        <v>3744</v>
      </c>
      <c r="F19" s="755">
        <v>6</v>
      </c>
      <c r="G19" s="755">
        <v>1962</v>
      </c>
      <c r="H19" s="755">
        <v>1</v>
      </c>
      <c r="I19" s="755">
        <v>327</v>
      </c>
      <c r="J19" s="755">
        <v>5</v>
      </c>
      <c r="K19" s="755">
        <v>1655</v>
      </c>
      <c r="L19" s="755">
        <v>0.84352701325178392</v>
      </c>
      <c r="M19" s="755">
        <v>331</v>
      </c>
      <c r="N19" s="755">
        <v>7</v>
      </c>
      <c r="O19" s="755">
        <v>2478</v>
      </c>
      <c r="P19" s="744">
        <v>1.2629969418960245</v>
      </c>
      <c r="Q19" s="756">
        <v>354</v>
      </c>
    </row>
    <row r="20" spans="1:17" ht="14.4" customHeight="1" x14ac:dyDescent="0.3">
      <c r="A20" s="737" t="s">
        <v>3773</v>
      </c>
      <c r="B20" s="739" t="s">
        <v>3733</v>
      </c>
      <c r="C20" s="739" t="s">
        <v>3712</v>
      </c>
      <c r="D20" s="739" t="s">
        <v>3713</v>
      </c>
      <c r="E20" s="739" t="s">
        <v>3714</v>
      </c>
      <c r="F20" s="755">
        <v>1</v>
      </c>
      <c r="G20" s="755">
        <v>34</v>
      </c>
      <c r="H20" s="755">
        <v>1</v>
      </c>
      <c r="I20" s="755">
        <v>34</v>
      </c>
      <c r="J20" s="755"/>
      <c r="K20" s="755"/>
      <c r="L20" s="755"/>
      <c r="M20" s="755"/>
      <c r="N20" s="755"/>
      <c r="O20" s="755"/>
      <c r="P20" s="744"/>
      <c r="Q20" s="756"/>
    </row>
    <row r="21" spans="1:17" ht="14.4" customHeight="1" x14ac:dyDescent="0.3">
      <c r="A21" s="737" t="s">
        <v>3774</v>
      </c>
      <c r="B21" s="739" t="s">
        <v>3733</v>
      </c>
      <c r="C21" s="739" t="s">
        <v>3712</v>
      </c>
      <c r="D21" s="739" t="s">
        <v>3743</v>
      </c>
      <c r="E21" s="739" t="s">
        <v>3744</v>
      </c>
      <c r="F21" s="755">
        <v>17</v>
      </c>
      <c r="G21" s="755">
        <v>5559</v>
      </c>
      <c r="H21" s="755">
        <v>1</v>
      </c>
      <c r="I21" s="755">
        <v>327</v>
      </c>
      <c r="J21" s="755">
        <v>23</v>
      </c>
      <c r="K21" s="755">
        <v>7613</v>
      </c>
      <c r="L21" s="755">
        <v>1.3694909156323081</v>
      </c>
      <c r="M21" s="755">
        <v>331</v>
      </c>
      <c r="N21" s="755">
        <v>11</v>
      </c>
      <c r="O21" s="755">
        <v>3894</v>
      </c>
      <c r="P21" s="744">
        <v>0.70048569886670264</v>
      </c>
      <c r="Q21" s="756">
        <v>354</v>
      </c>
    </row>
    <row r="22" spans="1:17" ht="14.4" customHeight="1" x14ac:dyDescent="0.3">
      <c r="A22" s="737" t="s">
        <v>3775</v>
      </c>
      <c r="B22" s="739" t="s">
        <v>3705</v>
      </c>
      <c r="C22" s="739" t="s">
        <v>3712</v>
      </c>
      <c r="D22" s="739" t="s">
        <v>3713</v>
      </c>
      <c r="E22" s="739" t="s">
        <v>3714</v>
      </c>
      <c r="F22" s="755"/>
      <c r="G22" s="755"/>
      <c r="H22" s="755"/>
      <c r="I22" s="755"/>
      <c r="J22" s="755"/>
      <c r="K22" s="755"/>
      <c r="L22" s="755"/>
      <c r="M22" s="755"/>
      <c r="N22" s="755">
        <v>1</v>
      </c>
      <c r="O22" s="755">
        <v>37</v>
      </c>
      <c r="P22" s="744"/>
      <c r="Q22" s="756">
        <v>37</v>
      </c>
    </row>
    <row r="23" spans="1:17" ht="14.4" customHeight="1" x14ac:dyDescent="0.3">
      <c r="A23" s="737" t="s">
        <v>3775</v>
      </c>
      <c r="B23" s="739" t="s">
        <v>3733</v>
      </c>
      <c r="C23" s="739" t="s">
        <v>3712</v>
      </c>
      <c r="D23" s="739" t="s">
        <v>3743</v>
      </c>
      <c r="E23" s="739" t="s">
        <v>3744</v>
      </c>
      <c r="F23" s="755">
        <v>2</v>
      </c>
      <c r="G23" s="755">
        <v>654</v>
      </c>
      <c r="H23" s="755">
        <v>1</v>
      </c>
      <c r="I23" s="755">
        <v>327</v>
      </c>
      <c r="J23" s="755">
        <v>4</v>
      </c>
      <c r="K23" s="755">
        <v>1324</v>
      </c>
      <c r="L23" s="755">
        <v>2.0244648318042815</v>
      </c>
      <c r="M23" s="755">
        <v>331</v>
      </c>
      <c r="N23" s="755">
        <v>4</v>
      </c>
      <c r="O23" s="755">
        <v>1416</v>
      </c>
      <c r="P23" s="744">
        <v>2.165137614678899</v>
      </c>
      <c r="Q23" s="756">
        <v>354</v>
      </c>
    </row>
    <row r="24" spans="1:17" ht="14.4" customHeight="1" x14ac:dyDescent="0.3">
      <c r="A24" s="737" t="s">
        <v>3776</v>
      </c>
      <c r="B24" s="739" t="s">
        <v>3733</v>
      </c>
      <c r="C24" s="739" t="s">
        <v>3712</v>
      </c>
      <c r="D24" s="739" t="s">
        <v>3743</v>
      </c>
      <c r="E24" s="739" t="s">
        <v>3744</v>
      </c>
      <c r="F24" s="755"/>
      <c r="G24" s="755"/>
      <c r="H24" s="755"/>
      <c r="I24" s="755"/>
      <c r="J24" s="755">
        <v>1</v>
      </c>
      <c r="K24" s="755">
        <v>331</v>
      </c>
      <c r="L24" s="755"/>
      <c r="M24" s="755">
        <v>331</v>
      </c>
      <c r="N24" s="755"/>
      <c r="O24" s="755"/>
      <c r="P24" s="744"/>
      <c r="Q24" s="756"/>
    </row>
    <row r="25" spans="1:17" ht="14.4" customHeight="1" x14ac:dyDescent="0.3">
      <c r="A25" s="737" t="s">
        <v>3777</v>
      </c>
      <c r="B25" s="739" t="s">
        <v>3733</v>
      </c>
      <c r="C25" s="739" t="s">
        <v>3712</v>
      </c>
      <c r="D25" s="739" t="s">
        <v>3743</v>
      </c>
      <c r="E25" s="739" t="s">
        <v>3744</v>
      </c>
      <c r="F25" s="755">
        <v>2</v>
      </c>
      <c r="G25" s="755">
        <v>654</v>
      </c>
      <c r="H25" s="755">
        <v>1</v>
      </c>
      <c r="I25" s="755">
        <v>327</v>
      </c>
      <c r="J25" s="755">
        <v>6</v>
      </c>
      <c r="K25" s="755">
        <v>1986</v>
      </c>
      <c r="L25" s="755">
        <v>3.0366972477064218</v>
      </c>
      <c r="M25" s="755">
        <v>331</v>
      </c>
      <c r="N25" s="755">
        <v>2</v>
      </c>
      <c r="O25" s="755">
        <v>708</v>
      </c>
      <c r="P25" s="744">
        <v>1.0825688073394495</v>
      </c>
      <c r="Q25" s="756">
        <v>354</v>
      </c>
    </row>
    <row r="26" spans="1:17" ht="14.4" customHeight="1" x14ac:dyDescent="0.3">
      <c r="A26" s="737" t="s">
        <v>3778</v>
      </c>
      <c r="B26" s="739" t="s">
        <v>3733</v>
      </c>
      <c r="C26" s="739" t="s">
        <v>3712</v>
      </c>
      <c r="D26" s="739" t="s">
        <v>3713</v>
      </c>
      <c r="E26" s="739" t="s">
        <v>3714</v>
      </c>
      <c r="F26" s="755">
        <v>2</v>
      </c>
      <c r="G26" s="755">
        <v>68</v>
      </c>
      <c r="H26" s="755">
        <v>1</v>
      </c>
      <c r="I26" s="755">
        <v>34</v>
      </c>
      <c r="J26" s="755">
        <v>1</v>
      </c>
      <c r="K26" s="755">
        <v>35</v>
      </c>
      <c r="L26" s="755">
        <v>0.51470588235294112</v>
      </c>
      <c r="M26" s="755">
        <v>35</v>
      </c>
      <c r="N26" s="755">
        <v>1</v>
      </c>
      <c r="O26" s="755">
        <v>37</v>
      </c>
      <c r="P26" s="744">
        <v>0.54411764705882348</v>
      </c>
      <c r="Q26" s="756">
        <v>37</v>
      </c>
    </row>
    <row r="27" spans="1:17" ht="14.4" customHeight="1" x14ac:dyDescent="0.3">
      <c r="A27" s="737" t="s">
        <v>3778</v>
      </c>
      <c r="B27" s="739" t="s">
        <v>3733</v>
      </c>
      <c r="C27" s="739" t="s">
        <v>3712</v>
      </c>
      <c r="D27" s="739" t="s">
        <v>3743</v>
      </c>
      <c r="E27" s="739" t="s">
        <v>3744</v>
      </c>
      <c r="F27" s="755">
        <v>51</v>
      </c>
      <c r="G27" s="755">
        <v>16677</v>
      </c>
      <c r="H27" s="755">
        <v>1</v>
      </c>
      <c r="I27" s="755">
        <v>327</v>
      </c>
      <c r="J27" s="755">
        <v>37</v>
      </c>
      <c r="K27" s="755">
        <v>12247</v>
      </c>
      <c r="L27" s="755">
        <v>0.73436469388978831</v>
      </c>
      <c r="M27" s="755">
        <v>331</v>
      </c>
      <c r="N27" s="755">
        <v>49</v>
      </c>
      <c r="O27" s="755">
        <v>17346</v>
      </c>
      <c r="P27" s="744">
        <v>1.0401151286202555</v>
      </c>
      <c r="Q27" s="756">
        <v>354</v>
      </c>
    </row>
    <row r="28" spans="1:17" ht="14.4" customHeight="1" x14ac:dyDescent="0.3">
      <c r="A28" s="737" t="s">
        <v>3779</v>
      </c>
      <c r="B28" s="739" t="s">
        <v>3733</v>
      </c>
      <c r="C28" s="739" t="s">
        <v>3712</v>
      </c>
      <c r="D28" s="739" t="s">
        <v>3743</v>
      </c>
      <c r="E28" s="739" t="s">
        <v>3744</v>
      </c>
      <c r="F28" s="755"/>
      <c r="G28" s="755"/>
      <c r="H28" s="755"/>
      <c r="I28" s="755"/>
      <c r="J28" s="755"/>
      <c r="K28" s="755"/>
      <c r="L28" s="755"/>
      <c r="M28" s="755"/>
      <c r="N28" s="755">
        <v>1</v>
      </c>
      <c r="O28" s="755">
        <v>354</v>
      </c>
      <c r="P28" s="744"/>
      <c r="Q28" s="756">
        <v>354</v>
      </c>
    </row>
    <row r="29" spans="1:17" ht="14.4" customHeight="1" x14ac:dyDescent="0.3">
      <c r="A29" s="737" t="s">
        <v>3780</v>
      </c>
      <c r="B29" s="739" t="s">
        <v>3733</v>
      </c>
      <c r="C29" s="739" t="s">
        <v>3712</v>
      </c>
      <c r="D29" s="739" t="s">
        <v>3743</v>
      </c>
      <c r="E29" s="739" t="s">
        <v>3744</v>
      </c>
      <c r="F29" s="755">
        <v>1</v>
      </c>
      <c r="G29" s="755">
        <v>327</v>
      </c>
      <c r="H29" s="755">
        <v>1</v>
      </c>
      <c r="I29" s="755">
        <v>327</v>
      </c>
      <c r="J29" s="755">
        <v>4</v>
      </c>
      <c r="K29" s="755">
        <v>1324</v>
      </c>
      <c r="L29" s="755">
        <v>4.048929663608563</v>
      </c>
      <c r="M29" s="755">
        <v>331</v>
      </c>
      <c r="N29" s="755">
        <v>1</v>
      </c>
      <c r="O29" s="755">
        <v>354</v>
      </c>
      <c r="P29" s="744">
        <v>1.0825688073394495</v>
      </c>
      <c r="Q29" s="756">
        <v>354</v>
      </c>
    </row>
    <row r="30" spans="1:17" ht="14.4" customHeight="1" x14ac:dyDescent="0.3">
      <c r="A30" s="737" t="s">
        <v>3781</v>
      </c>
      <c r="B30" s="739" t="s">
        <v>3733</v>
      </c>
      <c r="C30" s="739" t="s">
        <v>3712</v>
      </c>
      <c r="D30" s="739" t="s">
        <v>3743</v>
      </c>
      <c r="E30" s="739" t="s">
        <v>3744</v>
      </c>
      <c r="F30" s="755"/>
      <c r="G30" s="755"/>
      <c r="H30" s="755"/>
      <c r="I30" s="755"/>
      <c r="J30" s="755"/>
      <c r="K30" s="755"/>
      <c r="L30" s="755"/>
      <c r="M30" s="755"/>
      <c r="N30" s="755">
        <v>1</v>
      </c>
      <c r="O30" s="755">
        <v>354</v>
      </c>
      <c r="P30" s="744"/>
      <c r="Q30" s="756">
        <v>354</v>
      </c>
    </row>
    <row r="31" spans="1:17" ht="14.4" customHeight="1" x14ac:dyDescent="0.3">
      <c r="A31" s="737" t="s">
        <v>504</v>
      </c>
      <c r="B31" s="739" t="s">
        <v>3782</v>
      </c>
      <c r="C31" s="739" t="s">
        <v>3706</v>
      </c>
      <c r="D31" s="739" t="s">
        <v>3783</v>
      </c>
      <c r="E31" s="739" t="s">
        <v>3784</v>
      </c>
      <c r="F31" s="755">
        <v>13</v>
      </c>
      <c r="G31" s="755">
        <v>1434.81</v>
      </c>
      <c r="H31" s="755">
        <v>1</v>
      </c>
      <c r="I31" s="755">
        <v>110.36999999999999</v>
      </c>
      <c r="J31" s="755">
        <v>43</v>
      </c>
      <c r="K31" s="755">
        <v>3659.22</v>
      </c>
      <c r="L31" s="755">
        <v>2.5503167666799089</v>
      </c>
      <c r="M31" s="755">
        <v>85.098139534883714</v>
      </c>
      <c r="N31" s="755">
        <v>54</v>
      </c>
      <c r="O31" s="755">
        <v>2696.2200000000003</v>
      </c>
      <c r="P31" s="744">
        <v>1.8791477617245491</v>
      </c>
      <c r="Q31" s="756">
        <v>49.930000000000007</v>
      </c>
    </row>
    <row r="32" spans="1:17" ht="14.4" customHeight="1" x14ac:dyDescent="0.3">
      <c r="A32" s="737" t="s">
        <v>504</v>
      </c>
      <c r="B32" s="739" t="s">
        <v>3782</v>
      </c>
      <c r="C32" s="739" t="s">
        <v>3706</v>
      </c>
      <c r="D32" s="739" t="s">
        <v>3785</v>
      </c>
      <c r="E32" s="739" t="s">
        <v>3786</v>
      </c>
      <c r="F32" s="755"/>
      <c r="G32" s="755"/>
      <c r="H32" s="755"/>
      <c r="I32" s="755"/>
      <c r="J32" s="755">
        <v>36</v>
      </c>
      <c r="K32" s="755">
        <v>2740.68</v>
      </c>
      <c r="L32" s="755"/>
      <c r="M32" s="755">
        <v>76.13</v>
      </c>
      <c r="N32" s="755"/>
      <c r="O32" s="755"/>
      <c r="P32" s="744"/>
      <c r="Q32" s="756"/>
    </row>
    <row r="33" spans="1:17" ht="14.4" customHeight="1" x14ac:dyDescent="0.3">
      <c r="A33" s="737" t="s">
        <v>504</v>
      </c>
      <c r="B33" s="739" t="s">
        <v>3782</v>
      </c>
      <c r="C33" s="739" t="s">
        <v>3706</v>
      </c>
      <c r="D33" s="739" t="s">
        <v>3787</v>
      </c>
      <c r="E33" s="739" t="s">
        <v>3788</v>
      </c>
      <c r="F33" s="755"/>
      <c r="G33" s="755"/>
      <c r="H33" s="755"/>
      <c r="I33" s="755"/>
      <c r="J33" s="755">
        <v>4.0999999999999996</v>
      </c>
      <c r="K33" s="755">
        <v>2430.62</v>
      </c>
      <c r="L33" s="755"/>
      <c r="M33" s="755">
        <v>592.83414634146345</v>
      </c>
      <c r="N33" s="755">
        <v>0.6</v>
      </c>
      <c r="O33" s="755">
        <v>264.72000000000003</v>
      </c>
      <c r="P33" s="744"/>
      <c r="Q33" s="756">
        <v>441.20000000000005</v>
      </c>
    </row>
    <row r="34" spans="1:17" ht="14.4" customHeight="1" x14ac:dyDescent="0.3">
      <c r="A34" s="737" t="s">
        <v>504</v>
      </c>
      <c r="B34" s="739" t="s">
        <v>3782</v>
      </c>
      <c r="C34" s="739" t="s">
        <v>3706</v>
      </c>
      <c r="D34" s="739" t="s">
        <v>3789</v>
      </c>
      <c r="E34" s="739" t="s">
        <v>3790</v>
      </c>
      <c r="F34" s="755">
        <v>4</v>
      </c>
      <c r="G34" s="755">
        <v>336.32</v>
      </c>
      <c r="H34" s="755">
        <v>1</v>
      </c>
      <c r="I34" s="755">
        <v>84.08</v>
      </c>
      <c r="J34" s="755">
        <v>3</v>
      </c>
      <c r="K34" s="755">
        <v>244.94</v>
      </c>
      <c r="L34" s="755">
        <v>0.72829448144624165</v>
      </c>
      <c r="M34" s="755">
        <v>81.646666666666661</v>
      </c>
      <c r="N34" s="755"/>
      <c r="O34" s="755"/>
      <c r="P34" s="744"/>
      <c r="Q34" s="756"/>
    </row>
    <row r="35" spans="1:17" ht="14.4" customHeight="1" x14ac:dyDescent="0.3">
      <c r="A35" s="737" t="s">
        <v>504</v>
      </c>
      <c r="B35" s="739" t="s">
        <v>3782</v>
      </c>
      <c r="C35" s="739" t="s">
        <v>3706</v>
      </c>
      <c r="D35" s="739" t="s">
        <v>3791</v>
      </c>
      <c r="E35" s="739" t="s">
        <v>2200</v>
      </c>
      <c r="F35" s="755"/>
      <c r="G35" s="755"/>
      <c r="H35" s="755"/>
      <c r="I35" s="755"/>
      <c r="J35" s="755">
        <v>20</v>
      </c>
      <c r="K35" s="755">
        <v>1168</v>
      </c>
      <c r="L35" s="755"/>
      <c r="M35" s="755">
        <v>58.4</v>
      </c>
      <c r="N35" s="755"/>
      <c r="O35" s="755"/>
      <c r="P35" s="744"/>
      <c r="Q35" s="756"/>
    </row>
    <row r="36" spans="1:17" ht="14.4" customHeight="1" x14ac:dyDescent="0.3">
      <c r="A36" s="737" t="s">
        <v>504</v>
      </c>
      <c r="B36" s="739" t="s">
        <v>3782</v>
      </c>
      <c r="C36" s="739" t="s">
        <v>3706</v>
      </c>
      <c r="D36" s="739" t="s">
        <v>3792</v>
      </c>
      <c r="E36" s="739" t="s">
        <v>2573</v>
      </c>
      <c r="F36" s="755"/>
      <c r="G36" s="755"/>
      <c r="H36" s="755"/>
      <c r="I36" s="755"/>
      <c r="J36" s="755"/>
      <c r="K36" s="755"/>
      <c r="L36" s="755"/>
      <c r="M36" s="755"/>
      <c r="N36" s="755">
        <v>5.45</v>
      </c>
      <c r="O36" s="755">
        <v>3772.7700000000004</v>
      </c>
      <c r="P36" s="744"/>
      <c r="Q36" s="756">
        <v>692.25137614678908</v>
      </c>
    </row>
    <row r="37" spans="1:17" ht="14.4" customHeight="1" x14ac:dyDescent="0.3">
      <c r="A37" s="737" t="s">
        <v>504</v>
      </c>
      <c r="B37" s="739" t="s">
        <v>3782</v>
      </c>
      <c r="C37" s="739" t="s">
        <v>3706</v>
      </c>
      <c r="D37" s="739" t="s">
        <v>3793</v>
      </c>
      <c r="E37" s="739" t="s">
        <v>2329</v>
      </c>
      <c r="F37" s="755"/>
      <c r="G37" s="755"/>
      <c r="H37" s="755"/>
      <c r="I37" s="755"/>
      <c r="J37" s="755"/>
      <c r="K37" s="755"/>
      <c r="L37" s="755"/>
      <c r="M37" s="755"/>
      <c r="N37" s="755">
        <v>6.6</v>
      </c>
      <c r="O37" s="755">
        <v>79288.44</v>
      </c>
      <c r="P37" s="744"/>
      <c r="Q37" s="756">
        <v>12013.400000000001</v>
      </c>
    </row>
    <row r="38" spans="1:17" ht="14.4" customHeight="1" x14ac:dyDescent="0.3">
      <c r="A38" s="737" t="s">
        <v>504</v>
      </c>
      <c r="B38" s="739" t="s">
        <v>3782</v>
      </c>
      <c r="C38" s="739" t="s">
        <v>3706</v>
      </c>
      <c r="D38" s="739" t="s">
        <v>3794</v>
      </c>
      <c r="E38" s="739" t="s">
        <v>3795</v>
      </c>
      <c r="F38" s="755">
        <v>3</v>
      </c>
      <c r="G38" s="755">
        <v>121.08</v>
      </c>
      <c r="H38" s="755">
        <v>1</v>
      </c>
      <c r="I38" s="755">
        <v>40.36</v>
      </c>
      <c r="J38" s="755">
        <v>90</v>
      </c>
      <c r="K38" s="755">
        <v>3474.9</v>
      </c>
      <c r="L38" s="755">
        <v>28.699207135778</v>
      </c>
      <c r="M38" s="755">
        <v>38.61</v>
      </c>
      <c r="N38" s="755"/>
      <c r="O38" s="755"/>
      <c r="P38" s="744"/>
      <c r="Q38" s="756"/>
    </row>
    <row r="39" spans="1:17" ht="14.4" customHeight="1" x14ac:dyDescent="0.3">
      <c r="A39" s="737" t="s">
        <v>504</v>
      </c>
      <c r="B39" s="739" t="s">
        <v>3782</v>
      </c>
      <c r="C39" s="739" t="s">
        <v>3706</v>
      </c>
      <c r="D39" s="739" t="s">
        <v>3796</v>
      </c>
      <c r="E39" s="739" t="s">
        <v>3797</v>
      </c>
      <c r="F39" s="755"/>
      <c r="G39" s="755"/>
      <c r="H39" s="755"/>
      <c r="I39" s="755"/>
      <c r="J39" s="755">
        <v>39</v>
      </c>
      <c r="K39" s="755">
        <v>1771.77</v>
      </c>
      <c r="L39" s="755"/>
      <c r="M39" s="755">
        <v>45.43</v>
      </c>
      <c r="N39" s="755"/>
      <c r="O39" s="755"/>
      <c r="P39" s="744"/>
      <c r="Q39" s="756"/>
    </row>
    <row r="40" spans="1:17" ht="14.4" customHeight="1" x14ac:dyDescent="0.3">
      <c r="A40" s="737" t="s">
        <v>504</v>
      </c>
      <c r="B40" s="739" t="s">
        <v>3782</v>
      </c>
      <c r="C40" s="739" t="s">
        <v>3706</v>
      </c>
      <c r="D40" s="739" t="s">
        <v>3798</v>
      </c>
      <c r="E40" s="739" t="s">
        <v>2186</v>
      </c>
      <c r="F40" s="755"/>
      <c r="G40" s="755"/>
      <c r="H40" s="755"/>
      <c r="I40" s="755"/>
      <c r="J40" s="755">
        <v>38</v>
      </c>
      <c r="K40" s="755">
        <v>2934.36</v>
      </c>
      <c r="L40" s="755"/>
      <c r="M40" s="755">
        <v>77.22</v>
      </c>
      <c r="N40" s="755">
        <v>78</v>
      </c>
      <c r="O40" s="755">
        <v>6023.16</v>
      </c>
      <c r="P40" s="744"/>
      <c r="Q40" s="756">
        <v>77.22</v>
      </c>
    </row>
    <row r="41" spans="1:17" ht="14.4" customHeight="1" x14ac:dyDescent="0.3">
      <c r="A41" s="737" t="s">
        <v>504</v>
      </c>
      <c r="B41" s="739" t="s">
        <v>3782</v>
      </c>
      <c r="C41" s="739" t="s">
        <v>3706</v>
      </c>
      <c r="D41" s="739" t="s">
        <v>3799</v>
      </c>
      <c r="E41" s="739" t="s">
        <v>2546</v>
      </c>
      <c r="F41" s="755">
        <v>23</v>
      </c>
      <c r="G41" s="755">
        <v>8734.25</v>
      </c>
      <c r="H41" s="755">
        <v>1</v>
      </c>
      <c r="I41" s="755">
        <v>379.75</v>
      </c>
      <c r="J41" s="755">
        <v>25.4</v>
      </c>
      <c r="K41" s="755">
        <v>9226.5499999999993</v>
      </c>
      <c r="L41" s="755">
        <v>1.056364312906088</v>
      </c>
      <c r="M41" s="755">
        <v>363.25</v>
      </c>
      <c r="N41" s="755">
        <v>72.2</v>
      </c>
      <c r="O41" s="755">
        <v>19618.019999999997</v>
      </c>
      <c r="P41" s="744">
        <v>2.2461024129146745</v>
      </c>
      <c r="Q41" s="756">
        <v>271.71772853185593</v>
      </c>
    </row>
    <row r="42" spans="1:17" ht="14.4" customHeight="1" x14ac:dyDescent="0.3">
      <c r="A42" s="737" t="s">
        <v>504</v>
      </c>
      <c r="B42" s="739" t="s">
        <v>3782</v>
      </c>
      <c r="C42" s="739" t="s">
        <v>3706</v>
      </c>
      <c r="D42" s="739" t="s">
        <v>3800</v>
      </c>
      <c r="E42" s="739" t="s">
        <v>3801</v>
      </c>
      <c r="F42" s="755">
        <v>18</v>
      </c>
      <c r="G42" s="755">
        <v>737.1</v>
      </c>
      <c r="H42" s="755">
        <v>1</v>
      </c>
      <c r="I42" s="755">
        <v>40.950000000000003</v>
      </c>
      <c r="J42" s="755"/>
      <c r="K42" s="755"/>
      <c r="L42" s="755"/>
      <c r="M42" s="755"/>
      <c r="N42" s="755"/>
      <c r="O42" s="755"/>
      <c r="P42" s="744"/>
      <c r="Q42" s="756"/>
    </row>
    <row r="43" spans="1:17" ht="14.4" customHeight="1" x14ac:dyDescent="0.3">
      <c r="A43" s="737" t="s">
        <v>504</v>
      </c>
      <c r="B43" s="739" t="s">
        <v>3782</v>
      </c>
      <c r="C43" s="739" t="s">
        <v>3706</v>
      </c>
      <c r="D43" s="739" t="s">
        <v>3802</v>
      </c>
      <c r="E43" s="739" t="s">
        <v>3803</v>
      </c>
      <c r="F43" s="755"/>
      <c r="G43" s="755"/>
      <c r="H43" s="755"/>
      <c r="I43" s="755"/>
      <c r="J43" s="755">
        <v>0.8</v>
      </c>
      <c r="K43" s="755">
        <v>3004.16</v>
      </c>
      <c r="L43" s="755"/>
      <c r="M43" s="755">
        <v>3755.2</v>
      </c>
      <c r="N43" s="755">
        <v>1.4</v>
      </c>
      <c r="O43" s="755">
        <v>4569.25</v>
      </c>
      <c r="P43" s="744"/>
      <c r="Q43" s="756">
        <v>3263.75</v>
      </c>
    </row>
    <row r="44" spans="1:17" ht="14.4" customHeight="1" x14ac:dyDescent="0.3">
      <c r="A44" s="737" t="s">
        <v>504</v>
      </c>
      <c r="B44" s="739" t="s">
        <v>3782</v>
      </c>
      <c r="C44" s="739" t="s">
        <v>3706</v>
      </c>
      <c r="D44" s="739" t="s">
        <v>3804</v>
      </c>
      <c r="E44" s="739" t="s">
        <v>3805</v>
      </c>
      <c r="F44" s="755"/>
      <c r="G44" s="755"/>
      <c r="H44" s="755"/>
      <c r="I44" s="755"/>
      <c r="J44" s="755"/>
      <c r="K44" s="755"/>
      <c r="L44" s="755"/>
      <c r="M44" s="755"/>
      <c r="N44" s="755">
        <v>1.4</v>
      </c>
      <c r="O44" s="755">
        <v>2284.61</v>
      </c>
      <c r="P44" s="744"/>
      <c r="Q44" s="756">
        <v>1631.8642857142859</v>
      </c>
    </row>
    <row r="45" spans="1:17" ht="14.4" customHeight="1" x14ac:dyDescent="0.3">
      <c r="A45" s="737" t="s">
        <v>504</v>
      </c>
      <c r="B45" s="739" t="s">
        <v>3782</v>
      </c>
      <c r="C45" s="739" t="s">
        <v>3706</v>
      </c>
      <c r="D45" s="739" t="s">
        <v>3806</v>
      </c>
      <c r="E45" s="739" t="s">
        <v>2286</v>
      </c>
      <c r="F45" s="755"/>
      <c r="G45" s="755"/>
      <c r="H45" s="755"/>
      <c r="I45" s="755"/>
      <c r="J45" s="755"/>
      <c r="K45" s="755"/>
      <c r="L45" s="755"/>
      <c r="M45" s="755"/>
      <c r="N45" s="755">
        <v>105</v>
      </c>
      <c r="O45" s="755">
        <v>6903.75</v>
      </c>
      <c r="P45" s="744"/>
      <c r="Q45" s="756">
        <v>65.75</v>
      </c>
    </row>
    <row r="46" spans="1:17" ht="14.4" customHeight="1" x14ac:dyDescent="0.3">
      <c r="A46" s="737" t="s">
        <v>504</v>
      </c>
      <c r="B46" s="739" t="s">
        <v>3782</v>
      </c>
      <c r="C46" s="739" t="s">
        <v>3706</v>
      </c>
      <c r="D46" s="739" t="s">
        <v>3807</v>
      </c>
      <c r="E46" s="739" t="s">
        <v>3808</v>
      </c>
      <c r="F46" s="755">
        <v>4.2</v>
      </c>
      <c r="G46" s="755">
        <v>407.26</v>
      </c>
      <c r="H46" s="755">
        <v>1</v>
      </c>
      <c r="I46" s="755">
        <v>96.966666666666654</v>
      </c>
      <c r="J46" s="755"/>
      <c r="K46" s="755"/>
      <c r="L46" s="755"/>
      <c r="M46" s="755"/>
      <c r="N46" s="755">
        <v>6</v>
      </c>
      <c r="O46" s="755">
        <v>472.8</v>
      </c>
      <c r="P46" s="744">
        <v>1.1609291361783627</v>
      </c>
      <c r="Q46" s="756">
        <v>78.8</v>
      </c>
    </row>
    <row r="47" spans="1:17" ht="14.4" customHeight="1" x14ac:dyDescent="0.3">
      <c r="A47" s="737" t="s">
        <v>504</v>
      </c>
      <c r="B47" s="739" t="s">
        <v>3782</v>
      </c>
      <c r="C47" s="739" t="s">
        <v>3706</v>
      </c>
      <c r="D47" s="739" t="s">
        <v>3809</v>
      </c>
      <c r="E47" s="739" t="s">
        <v>2566</v>
      </c>
      <c r="F47" s="755"/>
      <c r="G47" s="755"/>
      <c r="H47" s="755"/>
      <c r="I47" s="755"/>
      <c r="J47" s="755">
        <v>0.55000000000000004</v>
      </c>
      <c r="K47" s="755">
        <v>420.86</v>
      </c>
      <c r="L47" s="755"/>
      <c r="M47" s="755">
        <v>765.19999999999993</v>
      </c>
      <c r="N47" s="755">
        <v>1.3</v>
      </c>
      <c r="O47" s="755">
        <v>994.76</v>
      </c>
      <c r="P47" s="744"/>
      <c r="Q47" s="756">
        <v>765.19999999999993</v>
      </c>
    </row>
    <row r="48" spans="1:17" ht="14.4" customHeight="1" x14ac:dyDescent="0.3">
      <c r="A48" s="737" t="s">
        <v>504</v>
      </c>
      <c r="B48" s="739" t="s">
        <v>3782</v>
      </c>
      <c r="C48" s="739" t="s">
        <v>3706</v>
      </c>
      <c r="D48" s="739" t="s">
        <v>3810</v>
      </c>
      <c r="E48" s="739" t="s">
        <v>3811</v>
      </c>
      <c r="F48" s="755">
        <v>2.6</v>
      </c>
      <c r="G48" s="755">
        <v>1630.46</v>
      </c>
      <c r="H48" s="755">
        <v>1</v>
      </c>
      <c r="I48" s="755">
        <v>627.1</v>
      </c>
      <c r="J48" s="755"/>
      <c r="K48" s="755"/>
      <c r="L48" s="755"/>
      <c r="M48" s="755"/>
      <c r="N48" s="755"/>
      <c r="O48" s="755"/>
      <c r="P48" s="744"/>
      <c r="Q48" s="756"/>
    </row>
    <row r="49" spans="1:17" ht="14.4" customHeight="1" x14ac:dyDescent="0.3">
      <c r="A49" s="737" t="s">
        <v>504</v>
      </c>
      <c r="B49" s="739" t="s">
        <v>3782</v>
      </c>
      <c r="C49" s="739" t="s">
        <v>3706</v>
      </c>
      <c r="D49" s="739" t="s">
        <v>3812</v>
      </c>
      <c r="E49" s="739" t="s">
        <v>2556</v>
      </c>
      <c r="F49" s="755"/>
      <c r="G49" s="755"/>
      <c r="H49" s="755"/>
      <c r="I49" s="755"/>
      <c r="J49" s="755">
        <v>9</v>
      </c>
      <c r="K49" s="755">
        <v>7198.11</v>
      </c>
      <c r="L49" s="755"/>
      <c r="M49" s="755">
        <v>799.79</v>
      </c>
      <c r="N49" s="755">
        <v>3.1</v>
      </c>
      <c r="O49" s="755">
        <v>2479.21</v>
      </c>
      <c r="P49" s="744"/>
      <c r="Q49" s="756">
        <v>799.74516129032259</v>
      </c>
    </row>
    <row r="50" spans="1:17" ht="14.4" customHeight="1" x14ac:dyDescent="0.3">
      <c r="A50" s="737" t="s">
        <v>504</v>
      </c>
      <c r="B50" s="739" t="s">
        <v>3782</v>
      </c>
      <c r="C50" s="739" t="s">
        <v>3706</v>
      </c>
      <c r="D50" s="739" t="s">
        <v>3813</v>
      </c>
      <c r="E50" s="739" t="s">
        <v>2292</v>
      </c>
      <c r="F50" s="755"/>
      <c r="G50" s="755"/>
      <c r="H50" s="755"/>
      <c r="I50" s="755"/>
      <c r="J50" s="755">
        <v>0</v>
      </c>
      <c r="K50" s="755">
        <v>0</v>
      </c>
      <c r="L50" s="755"/>
      <c r="M50" s="755"/>
      <c r="N50" s="755">
        <v>42</v>
      </c>
      <c r="O50" s="755">
        <v>3884.58</v>
      </c>
      <c r="P50" s="744"/>
      <c r="Q50" s="756">
        <v>92.49</v>
      </c>
    </row>
    <row r="51" spans="1:17" ht="14.4" customHeight="1" x14ac:dyDescent="0.3">
      <c r="A51" s="737" t="s">
        <v>504</v>
      </c>
      <c r="B51" s="739" t="s">
        <v>3782</v>
      </c>
      <c r="C51" s="739" t="s">
        <v>3706</v>
      </c>
      <c r="D51" s="739" t="s">
        <v>3814</v>
      </c>
      <c r="E51" s="739" t="s">
        <v>3815</v>
      </c>
      <c r="F51" s="755"/>
      <c r="G51" s="755"/>
      <c r="H51" s="755"/>
      <c r="I51" s="755"/>
      <c r="J51" s="755">
        <v>0.1</v>
      </c>
      <c r="K51" s="755">
        <v>157.97</v>
      </c>
      <c r="L51" s="755"/>
      <c r="M51" s="755">
        <v>1579.6999999999998</v>
      </c>
      <c r="N51" s="755"/>
      <c r="O51" s="755"/>
      <c r="P51" s="744"/>
      <c r="Q51" s="756"/>
    </row>
    <row r="52" spans="1:17" ht="14.4" customHeight="1" x14ac:dyDescent="0.3">
      <c r="A52" s="737" t="s">
        <v>504</v>
      </c>
      <c r="B52" s="739" t="s">
        <v>3782</v>
      </c>
      <c r="C52" s="739" t="s">
        <v>3706</v>
      </c>
      <c r="D52" s="739" t="s">
        <v>3816</v>
      </c>
      <c r="E52" s="739" t="s">
        <v>2276</v>
      </c>
      <c r="F52" s="755"/>
      <c r="G52" s="755"/>
      <c r="H52" s="755"/>
      <c r="I52" s="755"/>
      <c r="J52" s="755">
        <v>29</v>
      </c>
      <c r="K52" s="755">
        <v>59878.91</v>
      </c>
      <c r="L52" s="755"/>
      <c r="M52" s="755">
        <v>2064.79</v>
      </c>
      <c r="N52" s="755">
        <v>1.6</v>
      </c>
      <c r="O52" s="755">
        <v>2610.9899999999998</v>
      </c>
      <c r="P52" s="744"/>
      <c r="Q52" s="756">
        <v>1631.8687499999999</v>
      </c>
    </row>
    <row r="53" spans="1:17" ht="14.4" customHeight="1" x14ac:dyDescent="0.3">
      <c r="A53" s="737" t="s">
        <v>504</v>
      </c>
      <c r="B53" s="739" t="s">
        <v>3782</v>
      </c>
      <c r="C53" s="739" t="s">
        <v>3706</v>
      </c>
      <c r="D53" s="739" t="s">
        <v>3817</v>
      </c>
      <c r="E53" s="739" t="s">
        <v>3818</v>
      </c>
      <c r="F53" s="755"/>
      <c r="G53" s="755"/>
      <c r="H53" s="755"/>
      <c r="I53" s="755"/>
      <c r="J53" s="755">
        <v>2.2999999999999998</v>
      </c>
      <c r="K53" s="755">
        <v>901.14</v>
      </c>
      <c r="L53" s="755"/>
      <c r="M53" s="755">
        <v>391.8</v>
      </c>
      <c r="N53" s="755"/>
      <c r="O53" s="755"/>
      <c r="P53" s="744"/>
      <c r="Q53" s="756"/>
    </row>
    <row r="54" spans="1:17" ht="14.4" customHeight="1" x14ac:dyDescent="0.3">
      <c r="A54" s="737" t="s">
        <v>504</v>
      </c>
      <c r="B54" s="739" t="s">
        <v>3782</v>
      </c>
      <c r="C54" s="739" t="s">
        <v>3706</v>
      </c>
      <c r="D54" s="739" t="s">
        <v>3819</v>
      </c>
      <c r="E54" s="739" t="s">
        <v>3820</v>
      </c>
      <c r="F54" s="755">
        <v>6</v>
      </c>
      <c r="G54" s="755">
        <v>687.48</v>
      </c>
      <c r="H54" s="755">
        <v>1</v>
      </c>
      <c r="I54" s="755">
        <v>114.58</v>
      </c>
      <c r="J54" s="755"/>
      <c r="K54" s="755"/>
      <c r="L54" s="755"/>
      <c r="M54" s="755"/>
      <c r="N54" s="755"/>
      <c r="O54" s="755"/>
      <c r="P54" s="744"/>
      <c r="Q54" s="756"/>
    </row>
    <row r="55" spans="1:17" ht="14.4" customHeight="1" x14ac:dyDescent="0.3">
      <c r="A55" s="737" t="s">
        <v>504</v>
      </c>
      <c r="B55" s="739" t="s">
        <v>3782</v>
      </c>
      <c r="C55" s="739" t="s">
        <v>3706</v>
      </c>
      <c r="D55" s="739" t="s">
        <v>3821</v>
      </c>
      <c r="E55" s="739" t="s">
        <v>3822</v>
      </c>
      <c r="F55" s="755"/>
      <c r="G55" s="755"/>
      <c r="H55" s="755"/>
      <c r="I55" s="755"/>
      <c r="J55" s="755">
        <v>3.8</v>
      </c>
      <c r="K55" s="755">
        <v>1467.08</v>
      </c>
      <c r="L55" s="755"/>
      <c r="M55" s="755">
        <v>386.07368421052632</v>
      </c>
      <c r="N55" s="755"/>
      <c r="O55" s="755"/>
      <c r="P55" s="744"/>
      <c r="Q55" s="756"/>
    </row>
    <row r="56" spans="1:17" ht="14.4" customHeight="1" x14ac:dyDescent="0.3">
      <c r="A56" s="737" t="s">
        <v>504</v>
      </c>
      <c r="B56" s="739" t="s">
        <v>3782</v>
      </c>
      <c r="C56" s="739" t="s">
        <v>3706</v>
      </c>
      <c r="D56" s="739" t="s">
        <v>3823</v>
      </c>
      <c r="E56" s="739" t="s">
        <v>2295</v>
      </c>
      <c r="F56" s="755"/>
      <c r="G56" s="755"/>
      <c r="H56" s="755"/>
      <c r="I56" s="755"/>
      <c r="J56" s="755"/>
      <c r="K56" s="755"/>
      <c r="L56" s="755"/>
      <c r="M56" s="755"/>
      <c r="N56" s="755">
        <v>24.6</v>
      </c>
      <c r="O56" s="755">
        <v>18995.34</v>
      </c>
      <c r="P56" s="744"/>
      <c r="Q56" s="756">
        <v>772.16829268292679</v>
      </c>
    </row>
    <row r="57" spans="1:17" ht="14.4" customHeight="1" x14ac:dyDescent="0.3">
      <c r="A57" s="737" t="s">
        <v>504</v>
      </c>
      <c r="B57" s="739" t="s">
        <v>3782</v>
      </c>
      <c r="C57" s="739" t="s">
        <v>3706</v>
      </c>
      <c r="D57" s="739" t="s">
        <v>3824</v>
      </c>
      <c r="E57" s="739" t="s">
        <v>3825</v>
      </c>
      <c r="F57" s="755">
        <v>4.4800000000000004</v>
      </c>
      <c r="G57" s="755">
        <v>16046.77</v>
      </c>
      <c r="H57" s="755">
        <v>1</v>
      </c>
      <c r="I57" s="755">
        <v>3581.8683035714284</v>
      </c>
      <c r="J57" s="755">
        <v>3.42</v>
      </c>
      <c r="K57" s="755">
        <v>11858.08</v>
      </c>
      <c r="L57" s="755">
        <v>0.73896989861511064</v>
      </c>
      <c r="M57" s="755">
        <v>3467.2748538011697</v>
      </c>
      <c r="N57" s="755">
        <v>0.5</v>
      </c>
      <c r="O57" s="755">
        <v>1700.53</v>
      </c>
      <c r="P57" s="744">
        <v>0.10597335164646841</v>
      </c>
      <c r="Q57" s="756">
        <v>3401.06</v>
      </c>
    </row>
    <row r="58" spans="1:17" ht="14.4" customHeight="1" x14ac:dyDescent="0.3">
      <c r="A58" s="737" t="s">
        <v>504</v>
      </c>
      <c r="B58" s="739" t="s">
        <v>3782</v>
      </c>
      <c r="C58" s="739" t="s">
        <v>3706</v>
      </c>
      <c r="D58" s="739" t="s">
        <v>3826</v>
      </c>
      <c r="E58" s="739" t="s">
        <v>2358</v>
      </c>
      <c r="F58" s="755"/>
      <c r="G58" s="755"/>
      <c r="H58" s="755"/>
      <c r="I58" s="755"/>
      <c r="J58" s="755"/>
      <c r="K58" s="755"/>
      <c r="L58" s="755"/>
      <c r="M58" s="755"/>
      <c r="N58" s="755">
        <v>8.5</v>
      </c>
      <c r="O58" s="755">
        <v>3644.2799999999997</v>
      </c>
      <c r="P58" s="744"/>
      <c r="Q58" s="756">
        <v>428.73882352941172</v>
      </c>
    </row>
    <row r="59" spans="1:17" ht="14.4" customHeight="1" x14ac:dyDescent="0.3">
      <c r="A59" s="737" t="s">
        <v>504</v>
      </c>
      <c r="B59" s="739" t="s">
        <v>3782</v>
      </c>
      <c r="C59" s="739" t="s">
        <v>3706</v>
      </c>
      <c r="D59" s="739" t="s">
        <v>3827</v>
      </c>
      <c r="E59" s="739" t="s">
        <v>2358</v>
      </c>
      <c r="F59" s="755"/>
      <c r="G59" s="755"/>
      <c r="H59" s="755"/>
      <c r="I59" s="755"/>
      <c r="J59" s="755"/>
      <c r="K59" s="755"/>
      <c r="L59" s="755"/>
      <c r="M59" s="755"/>
      <c r="N59" s="755">
        <v>1.1000000000000001</v>
      </c>
      <c r="O59" s="755">
        <v>943.25</v>
      </c>
      <c r="P59" s="744"/>
      <c r="Q59" s="756">
        <v>857.49999999999989</v>
      </c>
    </row>
    <row r="60" spans="1:17" ht="14.4" customHeight="1" x14ac:dyDescent="0.3">
      <c r="A60" s="737" t="s">
        <v>504</v>
      </c>
      <c r="B60" s="739" t="s">
        <v>3782</v>
      </c>
      <c r="C60" s="739" t="s">
        <v>3706</v>
      </c>
      <c r="D60" s="739" t="s">
        <v>3828</v>
      </c>
      <c r="E60" s="739" t="s">
        <v>3829</v>
      </c>
      <c r="F60" s="755"/>
      <c r="G60" s="755"/>
      <c r="H60" s="755"/>
      <c r="I60" s="755"/>
      <c r="J60" s="755">
        <v>0.2</v>
      </c>
      <c r="K60" s="755">
        <v>157.97</v>
      </c>
      <c r="L60" s="755"/>
      <c r="M60" s="755">
        <v>789.84999999999991</v>
      </c>
      <c r="N60" s="755"/>
      <c r="O60" s="755"/>
      <c r="P60" s="744"/>
      <c r="Q60" s="756"/>
    </row>
    <row r="61" spans="1:17" ht="14.4" customHeight="1" x14ac:dyDescent="0.3">
      <c r="A61" s="737" t="s">
        <v>504</v>
      </c>
      <c r="B61" s="739" t="s">
        <v>3782</v>
      </c>
      <c r="C61" s="739" t="s">
        <v>3706</v>
      </c>
      <c r="D61" s="739" t="s">
        <v>3830</v>
      </c>
      <c r="E61" s="739" t="s">
        <v>2283</v>
      </c>
      <c r="F61" s="755"/>
      <c r="G61" s="755"/>
      <c r="H61" s="755"/>
      <c r="I61" s="755"/>
      <c r="J61" s="755">
        <v>0.1</v>
      </c>
      <c r="K61" s="755">
        <v>212.56</v>
      </c>
      <c r="L61" s="755"/>
      <c r="M61" s="755">
        <v>2125.6</v>
      </c>
      <c r="N61" s="755">
        <v>28.299999999999997</v>
      </c>
      <c r="O61" s="755">
        <v>60154.479999999996</v>
      </c>
      <c r="P61" s="744"/>
      <c r="Q61" s="756">
        <v>2125.6</v>
      </c>
    </row>
    <row r="62" spans="1:17" ht="14.4" customHeight="1" x14ac:dyDescent="0.3">
      <c r="A62" s="737" t="s">
        <v>504</v>
      </c>
      <c r="B62" s="739" t="s">
        <v>3782</v>
      </c>
      <c r="C62" s="739" t="s">
        <v>3706</v>
      </c>
      <c r="D62" s="739" t="s">
        <v>3831</v>
      </c>
      <c r="E62" s="739" t="s">
        <v>2311</v>
      </c>
      <c r="F62" s="755"/>
      <c r="G62" s="755"/>
      <c r="H62" s="755"/>
      <c r="I62" s="755"/>
      <c r="J62" s="755"/>
      <c r="K62" s="755"/>
      <c r="L62" s="755"/>
      <c r="M62" s="755"/>
      <c r="N62" s="755">
        <v>0.8</v>
      </c>
      <c r="O62" s="755">
        <v>631.88</v>
      </c>
      <c r="P62" s="744"/>
      <c r="Q62" s="756">
        <v>789.84999999999991</v>
      </c>
    </row>
    <row r="63" spans="1:17" ht="14.4" customHeight="1" x14ac:dyDescent="0.3">
      <c r="A63" s="737" t="s">
        <v>504</v>
      </c>
      <c r="B63" s="739" t="s">
        <v>3782</v>
      </c>
      <c r="C63" s="739" t="s">
        <v>3706</v>
      </c>
      <c r="D63" s="739" t="s">
        <v>3832</v>
      </c>
      <c r="E63" s="739" t="s">
        <v>2337</v>
      </c>
      <c r="F63" s="755"/>
      <c r="G63" s="755"/>
      <c r="H63" s="755"/>
      <c r="I63" s="755"/>
      <c r="J63" s="755"/>
      <c r="K63" s="755"/>
      <c r="L63" s="755"/>
      <c r="M63" s="755"/>
      <c r="N63" s="755">
        <v>0.9</v>
      </c>
      <c r="O63" s="755">
        <v>1468.66</v>
      </c>
      <c r="P63" s="744"/>
      <c r="Q63" s="756">
        <v>1631.8444444444444</v>
      </c>
    </row>
    <row r="64" spans="1:17" ht="14.4" customHeight="1" x14ac:dyDescent="0.3">
      <c r="A64" s="737" t="s">
        <v>504</v>
      </c>
      <c r="B64" s="739" t="s">
        <v>3782</v>
      </c>
      <c r="C64" s="739" t="s">
        <v>3706</v>
      </c>
      <c r="D64" s="739" t="s">
        <v>3833</v>
      </c>
      <c r="E64" s="739" t="s">
        <v>2334</v>
      </c>
      <c r="F64" s="755"/>
      <c r="G64" s="755"/>
      <c r="H64" s="755"/>
      <c r="I64" s="755"/>
      <c r="J64" s="755"/>
      <c r="K64" s="755"/>
      <c r="L64" s="755"/>
      <c r="M64" s="755"/>
      <c r="N64" s="755">
        <v>7.1</v>
      </c>
      <c r="O64" s="755">
        <v>23172.510000000002</v>
      </c>
      <c r="P64" s="744"/>
      <c r="Q64" s="756">
        <v>3263.733802816902</v>
      </c>
    </row>
    <row r="65" spans="1:17" ht="14.4" customHeight="1" x14ac:dyDescent="0.3">
      <c r="A65" s="737" t="s">
        <v>504</v>
      </c>
      <c r="B65" s="739" t="s">
        <v>3782</v>
      </c>
      <c r="C65" s="739" t="s">
        <v>3834</v>
      </c>
      <c r="D65" s="739" t="s">
        <v>3835</v>
      </c>
      <c r="E65" s="739"/>
      <c r="F65" s="755">
        <v>7</v>
      </c>
      <c r="G65" s="755">
        <v>13059.06</v>
      </c>
      <c r="H65" s="755">
        <v>1</v>
      </c>
      <c r="I65" s="755">
        <v>1865.58</v>
      </c>
      <c r="J65" s="755">
        <v>16</v>
      </c>
      <c r="K65" s="755">
        <v>29849.279999999999</v>
      </c>
      <c r="L65" s="755">
        <v>2.2857142857142856</v>
      </c>
      <c r="M65" s="755">
        <v>1865.58</v>
      </c>
      <c r="N65" s="755">
        <v>13</v>
      </c>
      <c r="O65" s="755">
        <v>26052.39</v>
      </c>
      <c r="P65" s="744">
        <v>1.9949667127649311</v>
      </c>
      <c r="Q65" s="756">
        <v>2004.03</v>
      </c>
    </row>
    <row r="66" spans="1:17" ht="14.4" customHeight="1" x14ac:dyDescent="0.3">
      <c r="A66" s="737" t="s">
        <v>504</v>
      </c>
      <c r="B66" s="739" t="s">
        <v>3782</v>
      </c>
      <c r="C66" s="739" t="s">
        <v>3834</v>
      </c>
      <c r="D66" s="739" t="s">
        <v>3836</v>
      </c>
      <c r="E66" s="739"/>
      <c r="F66" s="755"/>
      <c r="G66" s="755"/>
      <c r="H66" s="755"/>
      <c r="I66" s="755"/>
      <c r="J66" s="755">
        <v>2</v>
      </c>
      <c r="K66" s="755">
        <v>5457.42</v>
      </c>
      <c r="L66" s="755"/>
      <c r="M66" s="755">
        <v>2728.71</v>
      </c>
      <c r="N66" s="755"/>
      <c r="O66" s="755"/>
      <c r="P66" s="744"/>
      <c r="Q66" s="756"/>
    </row>
    <row r="67" spans="1:17" ht="14.4" customHeight="1" x14ac:dyDescent="0.3">
      <c r="A67" s="737" t="s">
        <v>504</v>
      </c>
      <c r="B67" s="739" t="s">
        <v>3782</v>
      </c>
      <c r="C67" s="739" t="s">
        <v>3837</v>
      </c>
      <c r="D67" s="739" t="s">
        <v>3838</v>
      </c>
      <c r="E67" s="739" t="s">
        <v>3839</v>
      </c>
      <c r="F67" s="755"/>
      <c r="G67" s="755"/>
      <c r="H67" s="755"/>
      <c r="I67" s="755"/>
      <c r="J67" s="755"/>
      <c r="K67" s="755"/>
      <c r="L67" s="755"/>
      <c r="M67" s="755"/>
      <c r="N67" s="755">
        <v>1</v>
      </c>
      <c r="O67" s="755">
        <v>1707.31</v>
      </c>
      <c r="P67" s="744"/>
      <c r="Q67" s="756">
        <v>1707.31</v>
      </c>
    </row>
    <row r="68" spans="1:17" ht="14.4" customHeight="1" x14ac:dyDescent="0.3">
      <c r="A68" s="737" t="s">
        <v>504</v>
      </c>
      <c r="B68" s="739" t="s">
        <v>3782</v>
      </c>
      <c r="C68" s="739" t="s">
        <v>3712</v>
      </c>
      <c r="D68" s="739" t="s">
        <v>3840</v>
      </c>
      <c r="E68" s="739" t="s">
        <v>3841</v>
      </c>
      <c r="F68" s="755">
        <v>2909</v>
      </c>
      <c r="G68" s="755">
        <v>3198678</v>
      </c>
      <c r="H68" s="755">
        <v>1</v>
      </c>
      <c r="I68" s="755">
        <v>1099.5799243726367</v>
      </c>
      <c r="J68" s="755">
        <v>3070</v>
      </c>
      <c r="K68" s="755">
        <v>3350327</v>
      </c>
      <c r="L68" s="755">
        <v>1.0474098987144065</v>
      </c>
      <c r="M68" s="755">
        <v>1091.3117263843649</v>
      </c>
      <c r="N68" s="755">
        <v>2820</v>
      </c>
      <c r="O68" s="755">
        <v>3119225</v>
      </c>
      <c r="P68" s="744">
        <v>0.97516067575417098</v>
      </c>
      <c r="Q68" s="756">
        <v>1106.1081560283687</v>
      </c>
    </row>
    <row r="69" spans="1:17" ht="14.4" customHeight="1" x14ac:dyDescent="0.3">
      <c r="A69" s="737" t="s">
        <v>504</v>
      </c>
      <c r="B69" s="739" t="s">
        <v>3782</v>
      </c>
      <c r="C69" s="739" t="s">
        <v>3712</v>
      </c>
      <c r="D69" s="739" t="s">
        <v>3842</v>
      </c>
      <c r="E69" s="739" t="s">
        <v>3843</v>
      </c>
      <c r="F69" s="755">
        <v>6</v>
      </c>
      <c r="G69" s="755">
        <v>1110</v>
      </c>
      <c r="H69" s="755">
        <v>1</v>
      </c>
      <c r="I69" s="755">
        <v>185</v>
      </c>
      <c r="J69" s="755">
        <v>17</v>
      </c>
      <c r="K69" s="755">
        <v>3213</v>
      </c>
      <c r="L69" s="755">
        <v>2.8945945945945946</v>
      </c>
      <c r="M69" s="755">
        <v>189</v>
      </c>
      <c r="N69" s="755">
        <v>12</v>
      </c>
      <c r="O69" s="755">
        <v>2340</v>
      </c>
      <c r="P69" s="744">
        <v>2.1081081081081079</v>
      </c>
      <c r="Q69" s="756">
        <v>195</v>
      </c>
    </row>
    <row r="70" spans="1:17" ht="14.4" customHeight="1" x14ac:dyDescent="0.3">
      <c r="A70" s="737" t="s">
        <v>504</v>
      </c>
      <c r="B70" s="739" t="s">
        <v>3782</v>
      </c>
      <c r="C70" s="739" t="s">
        <v>3712</v>
      </c>
      <c r="D70" s="739" t="s">
        <v>3844</v>
      </c>
      <c r="E70" s="739" t="s">
        <v>3845</v>
      </c>
      <c r="F70" s="755">
        <v>171</v>
      </c>
      <c r="G70" s="755">
        <v>110295</v>
      </c>
      <c r="H70" s="755">
        <v>1</v>
      </c>
      <c r="I70" s="755">
        <v>645</v>
      </c>
      <c r="J70" s="755">
        <v>170</v>
      </c>
      <c r="K70" s="755">
        <v>110976</v>
      </c>
      <c r="L70" s="755">
        <v>1.0061743506051952</v>
      </c>
      <c r="M70" s="755">
        <v>652.79999999999995</v>
      </c>
      <c r="N70" s="755">
        <v>203</v>
      </c>
      <c r="O70" s="755">
        <v>141583</v>
      </c>
      <c r="P70" s="744">
        <v>1.2836755972618885</v>
      </c>
      <c r="Q70" s="756">
        <v>697.45320197044339</v>
      </c>
    </row>
    <row r="71" spans="1:17" ht="14.4" customHeight="1" x14ac:dyDescent="0.3">
      <c r="A71" s="737" t="s">
        <v>504</v>
      </c>
      <c r="B71" s="739" t="s">
        <v>3782</v>
      </c>
      <c r="C71" s="739" t="s">
        <v>3712</v>
      </c>
      <c r="D71" s="739" t="s">
        <v>3739</v>
      </c>
      <c r="E71" s="739" t="s">
        <v>3740</v>
      </c>
      <c r="F71" s="755">
        <v>146</v>
      </c>
      <c r="G71" s="755">
        <v>60006</v>
      </c>
      <c r="H71" s="755">
        <v>1</v>
      </c>
      <c r="I71" s="755">
        <v>411</v>
      </c>
      <c r="J71" s="755">
        <v>143</v>
      </c>
      <c r="K71" s="755">
        <v>59897</v>
      </c>
      <c r="L71" s="755">
        <v>0.99818351498183511</v>
      </c>
      <c r="M71" s="755">
        <v>418.86013986013984</v>
      </c>
      <c r="N71" s="755">
        <v>146</v>
      </c>
      <c r="O71" s="755">
        <v>64524</v>
      </c>
      <c r="P71" s="744">
        <v>1.0752924707529248</v>
      </c>
      <c r="Q71" s="756">
        <v>441.94520547945206</v>
      </c>
    </row>
    <row r="72" spans="1:17" ht="14.4" customHeight="1" x14ac:dyDescent="0.3">
      <c r="A72" s="737" t="s">
        <v>504</v>
      </c>
      <c r="B72" s="739" t="s">
        <v>3782</v>
      </c>
      <c r="C72" s="739" t="s">
        <v>3712</v>
      </c>
      <c r="D72" s="739" t="s">
        <v>3741</v>
      </c>
      <c r="E72" s="739" t="s">
        <v>3742</v>
      </c>
      <c r="F72" s="755">
        <v>147</v>
      </c>
      <c r="G72" s="755">
        <v>30282</v>
      </c>
      <c r="H72" s="755">
        <v>1</v>
      </c>
      <c r="I72" s="755">
        <v>206</v>
      </c>
      <c r="J72" s="755">
        <v>151</v>
      </c>
      <c r="K72" s="755">
        <v>31698</v>
      </c>
      <c r="L72" s="755">
        <v>1.046760451753517</v>
      </c>
      <c r="M72" s="755">
        <v>209.92052980132451</v>
      </c>
      <c r="N72" s="755">
        <v>152</v>
      </c>
      <c r="O72" s="755">
        <v>33576</v>
      </c>
      <c r="P72" s="744">
        <v>1.1087774915791559</v>
      </c>
      <c r="Q72" s="756">
        <v>220.89473684210526</v>
      </c>
    </row>
    <row r="73" spans="1:17" ht="14.4" customHeight="1" x14ac:dyDescent="0.3">
      <c r="A73" s="737" t="s">
        <v>504</v>
      </c>
      <c r="B73" s="739" t="s">
        <v>3782</v>
      </c>
      <c r="C73" s="739" t="s">
        <v>3712</v>
      </c>
      <c r="D73" s="739" t="s">
        <v>3846</v>
      </c>
      <c r="E73" s="739" t="s">
        <v>3847</v>
      </c>
      <c r="F73" s="755">
        <v>0</v>
      </c>
      <c r="G73" s="755">
        <v>0</v>
      </c>
      <c r="H73" s="755"/>
      <c r="I73" s="755"/>
      <c r="J73" s="755">
        <v>0</v>
      </c>
      <c r="K73" s="755">
        <v>0</v>
      </c>
      <c r="L73" s="755"/>
      <c r="M73" s="755"/>
      <c r="N73" s="755">
        <v>0</v>
      </c>
      <c r="O73" s="755">
        <v>0</v>
      </c>
      <c r="P73" s="744"/>
      <c r="Q73" s="756"/>
    </row>
    <row r="74" spans="1:17" ht="14.4" customHeight="1" x14ac:dyDescent="0.3">
      <c r="A74" s="737" t="s">
        <v>504</v>
      </c>
      <c r="B74" s="739" t="s">
        <v>3782</v>
      </c>
      <c r="C74" s="739" t="s">
        <v>3712</v>
      </c>
      <c r="D74" s="739" t="s">
        <v>3848</v>
      </c>
      <c r="E74" s="739" t="s">
        <v>3849</v>
      </c>
      <c r="F74" s="755">
        <v>100</v>
      </c>
      <c r="G74" s="755">
        <v>0</v>
      </c>
      <c r="H74" s="755"/>
      <c r="I74" s="755">
        <v>0</v>
      </c>
      <c r="J74" s="755">
        <v>270</v>
      </c>
      <c r="K74" s="755">
        <v>0</v>
      </c>
      <c r="L74" s="755"/>
      <c r="M74" s="755">
        <v>0</v>
      </c>
      <c r="N74" s="755">
        <v>72</v>
      </c>
      <c r="O74" s="755">
        <v>0</v>
      </c>
      <c r="P74" s="744"/>
      <c r="Q74" s="756">
        <v>0</v>
      </c>
    </row>
    <row r="75" spans="1:17" ht="14.4" customHeight="1" x14ac:dyDescent="0.3">
      <c r="A75" s="737" t="s">
        <v>504</v>
      </c>
      <c r="B75" s="739" t="s">
        <v>3782</v>
      </c>
      <c r="C75" s="739" t="s">
        <v>3712</v>
      </c>
      <c r="D75" s="739" t="s">
        <v>3743</v>
      </c>
      <c r="E75" s="739" t="s">
        <v>3744</v>
      </c>
      <c r="F75" s="755">
        <v>181</v>
      </c>
      <c r="G75" s="755">
        <v>59187</v>
      </c>
      <c r="H75" s="755">
        <v>1</v>
      </c>
      <c r="I75" s="755">
        <v>327</v>
      </c>
      <c r="J75" s="755">
        <v>197</v>
      </c>
      <c r="K75" s="755">
        <v>65206</v>
      </c>
      <c r="L75" s="755">
        <v>1.1016946288881004</v>
      </c>
      <c r="M75" s="755">
        <v>330.994923857868</v>
      </c>
      <c r="N75" s="755">
        <v>205</v>
      </c>
      <c r="O75" s="755">
        <v>72547</v>
      </c>
      <c r="P75" s="744">
        <v>1.22572524371906</v>
      </c>
      <c r="Q75" s="756">
        <v>353.88780487804877</v>
      </c>
    </row>
    <row r="76" spans="1:17" ht="14.4" customHeight="1" x14ac:dyDescent="0.3">
      <c r="A76" s="737" t="s">
        <v>504</v>
      </c>
      <c r="B76" s="739" t="s">
        <v>3782</v>
      </c>
      <c r="C76" s="739" t="s">
        <v>3712</v>
      </c>
      <c r="D76" s="739" t="s">
        <v>3850</v>
      </c>
      <c r="E76" s="739" t="s">
        <v>3851</v>
      </c>
      <c r="F76" s="755">
        <v>0</v>
      </c>
      <c r="G76" s="755">
        <v>0</v>
      </c>
      <c r="H76" s="755"/>
      <c r="I76" s="755"/>
      <c r="J76" s="755"/>
      <c r="K76" s="755"/>
      <c r="L76" s="755"/>
      <c r="M76" s="755"/>
      <c r="N76" s="755">
        <v>3</v>
      </c>
      <c r="O76" s="755">
        <v>0</v>
      </c>
      <c r="P76" s="744"/>
      <c r="Q76" s="756">
        <v>0</v>
      </c>
    </row>
    <row r="77" spans="1:17" ht="14.4" customHeight="1" x14ac:dyDescent="0.3">
      <c r="A77" s="737" t="s">
        <v>504</v>
      </c>
      <c r="B77" s="739" t="s">
        <v>3782</v>
      </c>
      <c r="C77" s="739" t="s">
        <v>3712</v>
      </c>
      <c r="D77" s="739" t="s">
        <v>3852</v>
      </c>
      <c r="E77" s="739" t="s">
        <v>3853</v>
      </c>
      <c r="F77" s="755">
        <v>4</v>
      </c>
      <c r="G77" s="755">
        <v>0</v>
      </c>
      <c r="H77" s="755"/>
      <c r="I77" s="755">
        <v>0</v>
      </c>
      <c r="J77" s="755">
        <v>13</v>
      </c>
      <c r="K77" s="755">
        <v>0</v>
      </c>
      <c r="L77" s="755"/>
      <c r="M77" s="755">
        <v>0</v>
      </c>
      <c r="N77" s="755"/>
      <c r="O77" s="755"/>
      <c r="P77" s="744"/>
      <c r="Q77" s="756"/>
    </row>
    <row r="78" spans="1:17" ht="14.4" customHeight="1" x14ac:dyDescent="0.3">
      <c r="A78" s="737" t="s">
        <v>504</v>
      </c>
      <c r="B78" s="739" t="s">
        <v>3782</v>
      </c>
      <c r="C78" s="739" t="s">
        <v>3712</v>
      </c>
      <c r="D78" s="739" t="s">
        <v>3854</v>
      </c>
      <c r="E78" s="739" t="s">
        <v>3855</v>
      </c>
      <c r="F78" s="755"/>
      <c r="G78" s="755"/>
      <c r="H78" s="755"/>
      <c r="I78" s="755"/>
      <c r="J78" s="755"/>
      <c r="K78" s="755"/>
      <c r="L78" s="755"/>
      <c r="M78" s="755"/>
      <c r="N78" s="755">
        <v>1</v>
      </c>
      <c r="O78" s="755">
        <v>235</v>
      </c>
      <c r="P78" s="744"/>
      <c r="Q78" s="756">
        <v>235</v>
      </c>
    </row>
    <row r="79" spans="1:17" ht="14.4" customHeight="1" x14ac:dyDescent="0.3">
      <c r="A79" s="737" t="s">
        <v>504</v>
      </c>
      <c r="B79" s="739" t="s">
        <v>3856</v>
      </c>
      <c r="C79" s="739" t="s">
        <v>3712</v>
      </c>
      <c r="D79" s="739" t="s">
        <v>3857</v>
      </c>
      <c r="E79" s="739" t="s">
        <v>3858</v>
      </c>
      <c r="F79" s="755">
        <v>1</v>
      </c>
      <c r="G79" s="755">
        <v>1889</v>
      </c>
      <c r="H79" s="755">
        <v>1</v>
      </c>
      <c r="I79" s="755">
        <v>1889</v>
      </c>
      <c r="J79" s="755"/>
      <c r="K79" s="755"/>
      <c r="L79" s="755"/>
      <c r="M79" s="755"/>
      <c r="N79" s="755">
        <v>1</v>
      </c>
      <c r="O79" s="755">
        <v>1964</v>
      </c>
      <c r="P79" s="744">
        <v>1.0397035468501852</v>
      </c>
      <c r="Q79" s="756">
        <v>1964</v>
      </c>
    </row>
    <row r="80" spans="1:17" ht="14.4" customHeight="1" x14ac:dyDescent="0.3">
      <c r="A80" s="737" t="s">
        <v>3859</v>
      </c>
      <c r="B80" s="739" t="s">
        <v>3733</v>
      </c>
      <c r="C80" s="739" t="s">
        <v>3712</v>
      </c>
      <c r="D80" s="739" t="s">
        <v>3713</v>
      </c>
      <c r="E80" s="739" t="s">
        <v>3714</v>
      </c>
      <c r="F80" s="755">
        <v>1</v>
      </c>
      <c r="G80" s="755">
        <v>34</v>
      </c>
      <c r="H80" s="755">
        <v>1</v>
      </c>
      <c r="I80" s="755">
        <v>34</v>
      </c>
      <c r="J80" s="755">
        <v>1</v>
      </c>
      <c r="K80" s="755">
        <v>35</v>
      </c>
      <c r="L80" s="755">
        <v>1.0294117647058822</v>
      </c>
      <c r="M80" s="755">
        <v>35</v>
      </c>
      <c r="N80" s="755">
        <v>2</v>
      </c>
      <c r="O80" s="755">
        <v>74</v>
      </c>
      <c r="P80" s="744">
        <v>2.1764705882352939</v>
      </c>
      <c r="Q80" s="756">
        <v>37</v>
      </c>
    </row>
    <row r="81" spans="1:17" ht="14.4" customHeight="1" x14ac:dyDescent="0.3">
      <c r="A81" s="737" t="s">
        <v>3859</v>
      </c>
      <c r="B81" s="739" t="s">
        <v>3733</v>
      </c>
      <c r="C81" s="739" t="s">
        <v>3712</v>
      </c>
      <c r="D81" s="739" t="s">
        <v>3743</v>
      </c>
      <c r="E81" s="739" t="s">
        <v>3744</v>
      </c>
      <c r="F81" s="755">
        <v>33</v>
      </c>
      <c r="G81" s="755">
        <v>10791</v>
      </c>
      <c r="H81" s="755">
        <v>1</v>
      </c>
      <c r="I81" s="755">
        <v>327</v>
      </c>
      <c r="J81" s="755">
        <v>42</v>
      </c>
      <c r="K81" s="755">
        <v>13902</v>
      </c>
      <c r="L81" s="755">
        <v>1.2882958020572699</v>
      </c>
      <c r="M81" s="755">
        <v>331</v>
      </c>
      <c r="N81" s="755">
        <v>45</v>
      </c>
      <c r="O81" s="755">
        <v>15930</v>
      </c>
      <c r="P81" s="744">
        <v>1.4762301918265222</v>
      </c>
      <c r="Q81" s="756">
        <v>354</v>
      </c>
    </row>
    <row r="82" spans="1:17" ht="14.4" customHeight="1" x14ac:dyDescent="0.3">
      <c r="A82" s="737" t="s">
        <v>3860</v>
      </c>
      <c r="B82" s="739" t="s">
        <v>3733</v>
      </c>
      <c r="C82" s="739" t="s">
        <v>3712</v>
      </c>
      <c r="D82" s="739" t="s">
        <v>3743</v>
      </c>
      <c r="E82" s="739" t="s">
        <v>3744</v>
      </c>
      <c r="F82" s="755"/>
      <c r="G82" s="755"/>
      <c r="H82" s="755"/>
      <c r="I82" s="755"/>
      <c r="J82" s="755">
        <v>3</v>
      </c>
      <c r="K82" s="755">
        <v>993</v>
      </c>
      <c r="L82" s="755"/>
      <c r="M82" s="755">
        <v>331</v>
      </c>
      <c r="N82" s="755">
        <v>1</v>
      </c>
      <c r="O82" s="755">
        <v>354</v>
      </c>
      <c r="P82" s="744"/>
      <c r="Q82" s="756">
        <v>354</v>
      </c>
    </row>
    <row r="83" spans="1:17" ht="14.4" customHeight="1" x14ac:dyDescent="0.3">
      <c r="A83" s="737" t="s">
        <v>3861</v>
      </c>
      <c r="B83" s="739" t="s">
        <v>3733</v>
      </c>
      <c r="C83" s="739" t="s">
        <v>3712</v>
      </c>
      <c r="D83" s="739" t="s">
        <v>3743</v>
      </c>
      <c r="E83" s="739" t="s">
        <v>3744</v>
      </c>
      <c r="F83" s="755"/>
      <c r="G83" s="755"/>
      <c r="H83" s="755"/>
      <c r="I83" s="755"/>
      <c r="J83" s="755"/>
      <c r="K83" s="755"/>
      <c r="L83" s="755"/>
      <c r="M83" s="755"/>
      <c r="N83" s="755">
        <v>2</v>
      </c>
      <c r="O83" s="755">
        <v>708</v>
      </c>
      <c r="P83" s="744"/>
      <c r="Q83" s="756">
        <v>354</v>
      </c>
    </row>
    <row r="84" spans="1:17" ht="14.4" customHeight="1" thickBot="1" x14ac:dyDescent="0.35">
      <c r="A84" s="745" t="s">
        <v>3862</v>
      </c>
      <c r="B84" s="746" t="s">
        <v>3733</v>
      </c>
      <c r="C84" s="746" t="s">
        <v>3712</v>
      </c>
      <c r="D84" s="746" t="s">
        <v>3743</v>
      </c>
      <c r="E84" s="746" t="s">
        <v>3744</v>
      </c>
      <c r="F84" s="757">
        <v>2</v>
      </c>
      <c r="G84" s="757">
        <v>654</v>
      </c>
      <c r="H84" s="757">
        <v>1</v>
      </c>
      <c r="I84" s="757">
        <v>327</v>
      </c>
      <c r="J84" s="757"/>
      <c r="K84" s="757"/>
      <c r="L84" s="757"/>
      <c r="M84" s="757"/>
      <c r="N84" s="757">
        <v>2</v>
      </c>
      <c r="O84" s="757">
        <v>708</v>
      </c>
      <c r="P84" s="751">
        <v>1.0825688073394495</v>
      </c>
      <c r="Q84" s="758">
        <v>354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0" customWidth="1"/>
    <col min="2" max="4" width="7.88671875" style="360" customWidth="1"/>
    <col min="5" max="5" width="7.88671875" style="369" customWidth="1"/>
    <col min="6" max="8" width="7.88671875" style="360" customWidth="1"/>
    <col min="9" max="9" width="7.88671875" style="370" customWidth="1"/>
    <col min="10" max="13" width="7.88671875" style="360" customWidth="1"/>
    <col min="14" max="16384" width="9.33203125" style="360"/>
  </cols>
  <sheetData>
    <row r="1" spans="1:13" ht="18.600000000000001" customHeight="1" thickBot="1" x14ac:dyDescent="0.4">
      <c r="A1" s="580" t="s">
        <v>135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</row>
    <row r="2" spans="1:13" ht="14.4" customHeight="1" thickBot="1" x14ac:dyDescent="0.35">
      <c r="A2" s="382" t="s">
        <v>307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ht="14.4" customHeight="1" thickBot="1" x14ac:dyDescent="0.35">
      <c r="A3" s="581" t="s">
        <v>70</v>
      </c>
      <c r="B3" s="543" t="s">
        <v>71</v>
      </c>
      <c r="C3" s="544"/>
      <c r="D3" s="544"/>
      <c r="E3" s="545"/>
      <c r="F3" s="543" t="s">
        <v>255</v>
      </c>
      <c r="G3" s="544"/>
      <c r="H3" s="544"/>
      <c r="I3" s="545"/>
      <c r="J3" s="123"/>
      <c r="K3" s="124"/>
      <c r="L3" s="123"/>
      <c r="M3" s="125"/>
    </row>
    <row r="4" spans="1:13" ht="14.4" customHeight="1" thickBot="1" x14ac:dyDescent="0.35">
      <c r="A4" s="582"/>
      <c r="B4" s="126">
        <v>2014</v>
      </c>
      <c r="C4" s="127">
        <v>2015</v>
      </c>
      <c r="D4" s="127">
        <v>2016</v>
      </c>
      <c r="E4" s="128" t="s">
        <v>2</v>
      </c>
      <c r="F4" s="126">
        <v>2014</v>
      </c>
      <c r="G4" s="127">
        <v>2015</v>
      </c>
      <c r="H4" s="127">
        <v>2016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220.78</v>
      </c>
      <c r="C5" s="114">
        <v>258.036</v>
      </c>
      <c r="D5" s="114">
        <v>157.541</v>
      </c>
      <c r="E5" s="131">
        <v>0.71356554035691633</v>
      </c>
      <c r="F5" s="132">
        <v>98</v>
      </c>
      <c r="G5" s="114">
        <v>103</v>
      </c>
      <c r="H5" s="114">
        <v>102</v>
      </c>
      <c r="I5" s="133">
        <v>1.0408163265306123</v>
      </c>
      <c r="J5" s="123"/>
      <c r="K5" s="123"/>
      <c r="L5" s="7">
        <f>D5-B5</f>
        <v>-63.239000000000004</v>
      </c>
      <c r="M5" s="8">
        <f>H5-F5</f>
        <v>4</v>
      </c>
    </row>
    <row r="6" spans="1:13" ht="14.4" hidden="1" customHeight="1" outlineLevel="1" x14ac:dyDescent="0.3">
      <c r="A6" s="119" t="s">
        <v>169</v>
      </c>
      <c r="B6" s="122">
        <v>54.174999999999997</v>
      </c>
      <c r="C6" s="113">
        <v>45.970999999999997</v>
      </c>
      <c r="D6" s="113">
        <v>51.142000000000003</v>
      </c>
      <c r="E6" s="134">
        <v>0.9440147669589295</v>
      </c>
      <c r="F6" s="135">
        <v>28</v>
      </c>
      <c r="G6" s="113">
        <v>28</v>
      </c>
      <c r="H6" s="113">
        <v>26</v>
      </c>
      <c r="I6" s="136">
        <v>0.9285714285714286</v>
      </c>
      <c r="J6" s="123"/>
      <c r="K6" s="123"/>
      <c r="L6" s="5">
        <f t="shared" ref="L6:L11" si="0">D6-B6</f>
        <v>-3.0329999999999941</v>
      </c>
      <c r="M6" s="6">
        <f t="shared" ref="M6:M13" si="1">H6-F6</f>
        <v>-2</v>
      </c>
    </row>
    <row r="7" spans="1:13" ht="14.4" hidden="1" customHeight="1" outlineLevel="1" x14ac:dyDescent="0.3">
      <c r="A7" s="119" t="s">
        <v>170</v>
      </c>
      <c r="B7" s="122">
        <v>34.878</v>
      </c>
      <c r="C7" s="113">
        <v>71.141000000000005</v>
      </c>
      <c r="D7" s="113">
        <v>66.813999999999993</v>
      </c>
      <c r="E7" s="134">
        <v>1.9156488330752908</v>
      </c>
      <c r="F7" s="135">
        <v>17</v>
      </c>
      <c r="G7" s="113">
        <v>23</v>
      </c>
      <c r="H7" s="113">
        <v>32</v>
      </c>
      <c r="I7" s="136">
        <v>1.8823529411764706</v>
      </c>
      <c r="J7" s="123"/>
      <c r="K7" s="123"/>
      <c r="L7" s="5">
        <f t="shared" si="0"/>
        <v>31.935999999999993</v>
      </c>
      <c r="M7" s="6">
        <f t="shared" si="1"/>
        <v>15</v>
      </c>
    </row>
    <row r="8" spans="1:13" ht="14.4" hidden="1" customHeight="1" outlineLevel="1" x14ac:dyDescent="0.3">
      <c r="A8" s="119" t="s">
        <v>171</v>
      </c>
      <c r="B8" s="122">
        <v>5.3620000000000001</v>
      </c>
      <c r="C8" s="113">
        <v>9.1150000000000002</v>
      </c>
      <c r="D8" s="113">
        <v>2.1349999999999998</v>
      </c>
      <c r="E8" s="134">
        <v>0.39817232375979106</v>
      </c>
      <c r="F8" s="135">
        <v>4</v>
      </c>
      <c r="G8" s="113">
        <v>6</v>
      </c>
      <c r="H8" s="113">
        <v>3</v>
      </c>
      <c r="I8" s="136">
        <v>0.75</v>
      </c>
      <c r="J8" s="123"/>
      <c r="K8" s="123"/>
      <c r="L8" s="5">
        <f t="shared" si="0"/>
        <v>-3.2270000000000003</v>
      </c>
      <c r="M8" s="6">
        <f t="shared" si="1"/>
        <v>-1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506</v>
      </c>
      <c r="F9" s="135">
        <v>0</v>
      </c>
      <c r="G9" s="113">
        <v>0</v>
      </c>
      <c r="H9" s="113">
        <v>0</v>
      </c>
      <c r="I9" s="136" t="s">
        <v>506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39.917000000000002</v>
      </c>
      <c r="C10" s="113">
        <v>43.482999999999997</v>
      </c>
      <c r="D10" s="113">
        <v>55.03</v>
      </c>
      <c r="E10" s="134">
        <v>1.3786106170303378</v>
      </c>
      <c r="F10" s="135">
        <v>23</v>
      </c>
      <c r="G10" s="113">
        <v>20</v>
      </c>
      <c r="H10" s="113">
        <v>30</v>
      </c>
      <c r="I10" s="136">
        <v>1.3043478260869565</v>
      </c>
      <c r="J10" s="123"/>
      <c r="K10" s="123"/>
      <c r="L10" s="5">
        <f t="shared" si="0"/>
        <v>15.113</v>
      </c>
      <c r="M10" s="6">
        <f t="shared" si="1"/>
        <v>7</v>
      </c>
    </row>
    <row r="11" spans="1:13" ht="14.4" hidden="1" customHeight="1" outlineLevel="1" x14ac:dyDescent="0.3">
      <c r="A11" s="119" t="s">
        <v>174</v>
      </c>
      <c r="B11" s="122">
        <v>0</v>
      </c>
      <c r="C11" s="113">
        <v>3.5139999999999998</v>
      </c>
      <c r="D11" s="113">
        <v>5.375</v>
      </c>
      <c r="E11" s="134" t="s">
        <v>506</v>
      </c>
      <c r="F11" s="135">
        <v>0</v>
      </c>
      <c r="G11" s="113">
        <v>2</v>
      </c>
      <c r="H11" s="113">
        <v>4</v>
      </c>
      <c r="I11" s="136" t="s">
        <v>506</v>
      </c>
      <c r="J11" s="123"/>
      <c r="K11" s="123"/>
      <c r="L11" s="5">
        <f t="shared" si="0"/>
        <v>5.375</v>
      </c>
      <c r="M11" s="6">
        <f t="shared" si="1"/>
        <v>4</v>
      </c>
    </row>
    <row r="12" spans="1:13" ht="14.4" hidden="1" customHeight="1" outlineLevel="1" thickBot="1" x14ac:dyDescent="0.35">
      <c r="A12" s="244" t="s">
        <v>211</v>
      </c>
      <c r="B12" s="245">
        <v>0</v>
      </c>
      <c r="C12" s="246">
        <v>0</v>
      </c>
      <c r="D12" s="246">
        <v>0</v>
      </c>
      <c r="E12" s="247"/>
      <c r="F12" s="248">
        <v>0</v>
      </c>
      <c r="G12" s="246">
        <v>0</v>
      </c>
      <c r="H12" s="246">
        <v>0</v>
      </c>
      <c r="I12" s="249"/>
      <c r="J12" s="123"/>
      <c r="K12" s="123"/>
      <c r="L12" s="250">
        <f>D12-B12</f>
        <v>0</v>
      </c>
      <c r="M12" s="251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355.11199999999997</v>
      </c>
      <c r="C13" s="116">
        <f>SUM(C5:C12)</f>
        <v>431.26000000000005</v>
      </c>
      <c r="D13" s="116">
        <f>SUM(D5:D12)</f>
        <v>338.03699999999992</v>
      </c>
      <c r="E13" s="137">
        <f>IF(OR(D13=0,B13=0),0,D13/B13)</f>
        <v>0.95191657843159327</v>
      </c>
      <c r="F13" s="138">
        <f>SUM(F5:F12)</f>
        <v>170</v>
      </c>
      <c r="G13" s="116">
        <f>SUM(G5:G12)</f>
        <v>182</v>
      </c>
      <c r="H13" s="116">
        <f>SUM(H5:H12)</f>
        <v>197</v>
      </c>
      <c r="I13" s="139">
        <f>IF(OR(H13=0,F13=0),0,H13/F13)</f>
        <v>1.1588235294117648</v>
      </c>
      <c r="J13" s="123"/>
      <c r="K13" s="123"/>
      <c r="L13" s="129">
        <f>D13-B13</f>
        <v>-17.075000000000045</v>
      </c>
      <c r="M13" s="140">
        <f t="shared" si="1"/>
        <v>27</v>
      </c>
    </row>
    <row r="14" spans="1:13" ht="14.4" customHeight="1" x14ac:dyDescent="0.3">
      <c r="A14" s="141"/>
      <c r="B14" s="574"/>
      <c r="C14" s="574"/>
      <c r="D14" s="574"/>
      <c r="E14" s="574"/>
      <c r="F14" s="574"/>
      <c r="G14" s="574"/>
      <c r="H14" s="574"/>
      <c r="I14" s="574"/>
      <c r="J14" s="123"/>
      <c r="K14" s="123"/>
      <c r="L14" s="123"/>
      <c r="M14" s="125"/>
    </row>
    <row r="15" spans="1:13" ht="14.4" customHeight="1" thickBot="1" x14ac:dyDescent="0.35">
      <c r="A15" s="141"/>
      <c r="B15" s="362"/>
      <c r="C15" s="363"/>
      <c r="D15" s="363"/>
      <c r="E15" s="363"/>
      <c r="F15" s="362"/>
      <c r="G15" s="363"/>
      <c r="H15" s="363"/>
      <c r="I15" s="363"/>
      <c r="J15" s="123"/>
      <c r="K15" s="123"/>
      <c r="L15" s="123"/>
      <c r="M15" s="125"/>
    </row>
    <row r="16" spans="1:13" ht="14.4" customHeight="1" thickBot="1" x14ac:dyDescent="0.35">
      <c r="A16" s="569" t="s">
        <v>207</v>
      </c>
      <c r="B16" s="571" t="s">
        <v>71</v>
      </c>
      <c r="C16" s="572"/>
      <c r="D16" s="572"/>
      <c r="E16" s="573"/>
      <c r="F16" s="571" t="s">
        <v>255</v>
      </c>
      <c r="G16" s="572"/>
      <c r="H16" s="572"/>
      <c r="I16" s="573"/>
      <c r="J16" s="576" t="s">
        <v>179</v>
      </c>
      <c r="K16" s="577"/>
      <c r="L16" s="158"/>
      <c r="M16" s="158"/>
    </row>
    <row r="17" spans="1:13" ht="14.4" customHeight="1" thickBot="1" x14ac:dyDescent="0.35">
      <c r="A17" s="570"/>
      <c r="B17" s="142">
        <v>2014</v>
      </c>
      <c r="C17" s="143">
        <v>2015</v>
      </c>
      <c r="D17" s="143">
        <v>2016</v>
      </c>
      <c r="E17" s="144" t="s">
        <v>2</v>
      </c>
      <c r="F17" s="142">
        <v>2014</v>
      </c>
      <c r="G17" s="143">
        <v>2015</v>
      </c>
      <c r="H17" s="143">
        <v>2016</v>
      </c>
      <c r="I17" s="144" t="s">
        <v>2</v>
      </c>
      <c r="J17" s="578" t="s">
        <v>180</v>
      </c>
      <c r="K17" s="579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180.96600000000001</v>
      </c>
      <c r="C18" s="114">
        <v>216.649</v>
      </c>
      <c r="D18" s="114">
        <v>137.42500000000001</v>
      </c>
      <c r="E18" s="131">
        <v>0.75939679276770222</v>
      </c>
      <c r="F18" s="121">
        <v>90</v>
      </c>
      <c r="G18" s="114">
        <v>95</v>
      </c>
      <c r="H18" s="114">
        <v>97</v>
      </c>
      <c r="I18" s="133">
        <v>1.0777777777777777</v>
      </c>
      <c r="J18" s="562">
        <v>0.91871999999999998</v>
      </c>
      <c r="K18" s="563"/>
      <c r="L18" s="147">
        <f>D18-B18</f>
        <v>-43.540999999999997</v>
      </c>
      <c r="M18" s="148">
        <f>H18-F18</f>
        <v>7</v>
      </c>
    </row>
    <row r="19" spans="1:13" ht="14.4" hidden="1" customHeight="1" outlineLevel="1" x14ac:dyDescent="0.3">
      <c r="A19" s="119" t="s">
        <v>169</v>
      </c>
      <c r="B19" s="122">
        <v>42.39</v>
      </c>
      <c r="C19" s="113">
        <v>37.997</v>
      </c>
      <c r="D19" s="113">
        <v>44.363</v>
      </c>
      <c r="E19" s="134">
        <v>1.046543996225525</v>
      </c>
      <c r="F19" s="122">
        <v>25</v>
      </c>
      <c r="G19" s="113">
        <v>26</v>
      </c>
      <c r="H19" s="113">
        <v>24</v>
      </c>
      <c r="I19" s="136">
        <v>0.96</v>
      </c>
      <c r="J19" s="562">
        <v>0.99456</v>
      </c>
      <c r="K19" s="563"/>
      <c r="L19" s="149">
        <f t="shared" ref="L19:L26" si="2">D19-B19</f>
        <v>1.972999999999999</v>
      </c>
      <c r="M19" s="150">
        <f t="shared" ref="M19:M26" si="3">H19-F19</f>
        <v>-1</v>
      </c>
    </row>
    <row r="20" spans="1:13" ht="14.4" hidden="1" customHeight="1" outlineLevel="1" x14ac:dyDescent="0.3">
      <c r="A20" s="119" t="s">
        <v>170</v>
      </c>
      <c r="B20" s="122">
        <v>31.856000000000002</v>
      </c>
      <c r="C20" s="113">
        <v>52.417999999999999</v>
      </c>
      <c r="D20" s="113">
        <v>60.034999999999997</v>
      </c>
      <c r="E20" s="134">
        <v>1.8845743345052735</v>
      </c>
      <c r="F20" s="122">
        <v>16</v>
      </c>
      <c r="G20" s="113">
        <v>21</v>
      </c>
      <c r="H20" s="113">
        <v>30</v>
      </c>
      <c r="I20" s="136">
        <v>1.875</v>
      </c>
      <c r="J20" s="562">
        <v>0.96671999999999991</v>
      </c>
      <c r="K20" s="563"/>
      <c r="L20" s="149">
        <f t="shared" si="2"/>
        <v>28.178999999999995</v>
      </c>
      <c r="M20" s="150">
        <f t="shared" si="3"/>
        <v>14</v>
      </c>
    </row>
    <row r="21" spans="1:13" ht="14.4" hidden="1" customHeight="1" outlineLevel="1" x14ac:dyDescent="0.3">
      <c r="A21" s="119" t="s">
        <v>171</v>
      </c>
      <c r="B21" s="122">
        <v>2.2519999999999998</v>
      </c>
      <c r="C21" s="113">
        <v>9.1150000000000002</v>
      </c>
      <c r="D21" s="113">
        <v>2.1349999999999998</v>
      </c>
      <c r="E21" s="134">
        <v>0.94804618117229134</v>
      </c>
      <c r="F21" s="122">
        <v>3</v>
      </c>
      <c r="G21" s="113">
        <v>6</v>
      </c>
      <c r="H21" s="113">
        <v>3</v>
      </c>
      <c r="I21" s="136">
        <v>1</v>
      </c>
      <c r="J21" s="562">
        <v>1.11744</v>
      </c>
      <c r="K21" s="563"/>
      <c r="L21" s="149">
        <f t="shared" si="2"/>
        <v>-0.11699999999999999</v>
      </c>
      <c r="M21" s="150">
        <f t="shared" si="3"/>
        <v>0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506</v>
      </c>
      <c r="F22" s="122">
        <v>0</v>
      </c>
      <c r="G22" s="113">
        <v>0</v>
      </c>
      <c r="H22" s="113">
        <v>0</v>
      </c>
      <c r="I22" s="136" t="s">
        <v>506</v>
      </c>
      <c r="J22" s="562">
        <v>0.96</v>
      </c>
      <c r="K22" s="563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31.306000000000001</v>
      </c>
      <c r="C23" s="113">
        <v>36.329000000000001</v>
      </c>
      <c r="D23" s="113">
        <v>55.03</v>
      </c>
      <c r="E23" s="134">
        <v>1.7578100044719862</v>
      </c>
      <c r="F23" s="122">
        <v>21</v>
      </c>
      <c r="G23" s="113">
        <v>18</v>
      </c>
      <c r="H23" s="113">
        <v>30</v>
      </c>
      <c r="I23" s="136">
        <v>1.4285714285714286</v>
      </c>
      <c r="J23" s="562">
        <v>0.98495999999999995</v>
      </c>
      <c r="K23" s="563"/>
      <c r="L23" s="149">
        <f t="shared" si="2"/>
        <v>23.724</v>
      </c>
      <c r="M23" s="150">
        <f t="shared" si="3"/>
        <v>9</v>
      </c>
    </row>
    <row r="24" spans="1:13" ht="14.4" hidden="1" customHeight="1" outlineLevel="1" x14ac:dyDescent="0.3">
      <c r="A24" s="119" t="s">
        <v>174</v>
      </c>
      <c r="B24" s="122">
        <v>0</v>
      </c>
      <c r="C24" s="113">
        <v>3.5139999999999998</v>
      </c>
      <c r="D24" s="113">
        <v>2.2650000000000001</v>
      </c>
      <c r="E24" s="134" t="s">
        <v>506</v>
      </c>
      <c r="F24" s="122">
        <v>0</v>
      </c>
      <c r="G24" s="113">
        <v>2</v>
      </c>
      <c r="H24" s="113">
        <v>3</v>
      </c>
      <c r="I24" s="136" t="s">
        <v>506</v>
      </c>
      <c r="J24" s="562">
        <v>1.0147199999999998</v>
      </c>
      <c r="K24" s="563"/>
      <c r="L24" s="149">
        <f t="shared" si="2"/>
        <v>2.2650000000000001</v>
      </c>
      <c r="M24" s="150">
        <f t="shared" si="3"/>
        <v>3</v>
      </c>
    </row>
    <row r="25" spans="1:13" ht="14.4" hidden="1" customHeight="1" outlineLevel="1" thickBot="1" x14ac:dyDescent="0.35">
      <c r="A25" s="244" t="s">
        <v>211</v>
      </c>
      <c r="B25" s="245">
        <v>0</v>
      </c>
      <c r="C25" s="246">
        <v>0</v>
      </c>
      <c r="D25" s="246">
        <v>0</v>
      </c>
      <c r="E25" s="247"/>
      <c r="F25" s="245">
        <v>0</v>
      </c>
      <c r="G25" s="246">
        <v>0</v>
      </c>
      <c r="H25" s="246">
        <v>0</v>
      </c>
      <c r="I25" s="249"/>
      <c r="J25" s="364"/>
      <c r="K25" s="365"/>
      <c r="L25" s="252">
        <f>D25-B25</f>
        <v>0</v>
      </c>
      <c r="M25" s="253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288.77</v>
      </c>
      <c r="C26" s="153">
        <f>SUM(C18:C25)</f>
        <v>356.02200000000005</v>
      </c>
      <c r="D26" s="153">
        <f>SUM(D18:D25)</f>
        <v>301.25299999999999</v>
      </c>
      <c r="E26" s="154">
        <f>IF(OR(D26=0,B26=0),0,D26/B26)</f>
        <v>1.0432281746718841</v>
      </c>
      <c r="F26" s="152">
        <f>SUM(F18:F25)</f>
        <v>155</v>
      </c>
      <c r="G26" s="153">
        <f>SUM(G18:G25)</f>
        <v>168</v>
      </c>
      <c r="H26" s="153">
        <f>SUM(H18:H25)</f>
        <v>187</v>
      </c>
      <c r="I26" s="155">
        <f>IF(OR(H26=0,F26=0),0,H26/F26)</f>
        <v>1.2064516129032259</v>
      </c>
      <c r="J26" s="123"/>
      <c r="K26" s="123"/>
      <c r="L26" s="145">
        <f t="shared" si="2"/>
        <v>12.483000000000004</v>
      </c>
      <c r="M26" s="156">
        <f t="shared" si="3"/>
        <v>32</v>
      </c>
    </row>
    <row r="27" spans="1:13" ht="14.4" customHeight="1" x14ac:dyDescent="0.3">
      <c r="A27" s="157"/>
      <c r="B27" s="574" t="s">
        <v>209</v>
      </c>
      <c r="C27" s="575"/>
      <c r="D27" s="575"/>
      <c r="E27" s="575"/>
      <c r="F27" s="574" t="s">
        <v>210</v>
      </c>
      <c r="G27" s="575"/>
      <c r="H27" s="575"/>
      <c r="I27" s="575"/>
      <c r="J27" s="158"/>
      <c r="K27" s="158"/>
      <c r="L27" s="158"/>
      <c r="M27" s="159"/>
    </row>
    <row r="28" spans="1:13" ht="14.4" customHeight="1" thickBot="1" x14ac:dyDescent="0.35">
      <c r="A28" s="157"/>
      <c r="B28" s="362"/>
      <c r="C28" s="363"/>
      <c r="D28" s="363"/>
      <c r="E28" s="363"/>
      <c r="F28" s="362"/>
      <c r="G28" s="363"/>
      <c r="H28" s="363"/>
      <c r="I28" s="363"/>
      <c r="J28" s="158"/>
      <c r="K28" s="158"/>
      <c r="L28" s="158"/>
      <c r="M28" s="159"/>
    </row>
    <row r="29" spans="1:13" ht="14.4" customHeight="1" thickBot="1" x14ac:dyDescent="0.35">
      <c r="A29" s="564" t="s">
        <v>208</v>
      </c>
      <c r="B29" s="566" t="s">
        <v>71</v>
      </c>
      <c r="C29" s="567"/>
      <c r="D29" s="567"/>
      <c r="E29" s="568"/>
      <c r="F29" s="567" t="s">
        <v>255</v>
      </c>
      <c r="G29" s="567"/>
      <c r="H29" s="567"/>
      <c r="I29" s="568"/>
      <c r="J29" s="158"/>
      <c r="K29" s="158"/>
      <c r="L29" s="158"/>
      <c r="M29" s="159"/>
    </row>
    <row r="30" spans="1:13" ht="14.4" customHeight="1" thickBot="1" x14ac:dyDescent="0.35">
      <c r="A30" s="565"/>
      <c r="B30" s="160">
        <v>2014</v>
      </c>
      <c r="C30" s="161">
        <v>2015</v>
      </c>
      <c r="D30" s="161">
        <v>2016</v>
      </c>
      <c r="E30" s="162" t="s">
        <v>2</v>
      </c>
      <c r="F30" s="161">
        <v>2014</v>
      </c>
      <c r="G30" s="161">
        <v>2015</v>
      </c>
      <c r="H30" s="161">
        <v>2016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39.814</v>
      </c>
      <c r="C31" s="114">
        <v>41.387</v>
      </c>
      <c r="D31" s="114">
        <v>20.116</v>
      </c>
      <c r="E31" s="131">
        <v>0.48604634305458233</v>
      </c>
      <c r="F31" s="132">
        <v>8</v>
      </c>
      <c r="G31" s="114">
        <v>8</v>
      </c>
      <c r="H31" s="114">
        <v>5</v>
      </c>
      <c r="I31" s="133">
        <v>0.625</v>
      </c>
      <c r="J31" s="158"/>
      <c r="K31" s="158"/>
      <c r="L31" s="147">
        <f t="shared" ref="L31:L39" si="4">D31-B31</f>
        <v>-19.698</v>
      </c>
      <c r="M31" s="148">
        <f t="shared" ref="M31:M39" si="5">H31-F31</f>
        <v>-3</v>
      </c>
    </row>
    <row r="32" spans="1:13" ht="14.4" hidden="1" customHeight="1" outlineLevel="1" x14ac:dyDescent="0.3">
      <c r="A32" s="119" t="s">
        <v>169</v>
      </c>
      <c r="B32" s="122">
        <v>11.785</v>
      </c>
      <c r="C32" s="113">
        <v>7.9740000000000002</v>
      </c>
      <c r="D32" s="113">
        <v>6.7789999999999999</v>
      </c>
      <c r="E32" s="134">
        <v>0.85013794833207923</v>
      </c>
      <c r="F32" s="135">
        <v>3</v>
      </c>
      <c r="G32" s="113">
        <v>2</v>
      </c>
      <c r="H32" s="113">
        <v>2</v>
      </c>
      <c r="I32" s="136">
        <v>1</v>
      </c>
      <c r="J32" s="158"/>
      <c r="K32" s="158"/>
      <c r="L32" s="149">
        <f t="shared" si="4"/>
        <v>-5.0060000000000002</v>
      </c>
      <c r="M32" s="150">
        <f t="shared" si="5"/>
        <v>-1</v>
      </c>
    </row>
    <row r="33" spans="1:13" ht="14.4" hidden="1" customHeight="1" outlineLevel="1" x14ac:dyDescent="0.3">
      <c r="A33" s="119" t="s">
        <v>170</v>
      </c>
      <c r="B33" s="122">
        <v>3.0219999999999998</v>
      </c>
      <c r="C33" s="113">
        <v>18.722999999999999</v>
      </c>
      <c r="D33" s="113">
        <v>6.7789999999999999</v>
      </c>
      <c r="E33" s="134">
        <v>0.36206804465096409</v>
      </c>
      <c r="F33" s="135">
        <v>1</v>
      </c>
      <c r="G33" s="113">
        <v>2</v>
      </c>
      <c r="H33" s="113">
        <v>2</v>
      </c>
      <c r="I33" s="136">
        <v>1</v>
      </c>
      <c r="J33" s="158"/>
      <c r="K33" s="158"/>
      <c r="L33" s="149">
        <f t="shared" si="4"/>
        <v>3.7570000000000001</v>
      </c>
      <c r="M33" s="150">
        <f t="shared" si="5"/>
        <v>1</v>
      </c>
    </row>
    <row r="34" spans="1:13" ht="14.4" hidden="1" customHeight="1" outlineLevel="1" x14ac:dyDescent="0.3">
      <c r="A34" s="119" t="s">
        <v>171</v>
      </c>
      <c r="B34" s="122">
        <v>3.11</v>
      </c>
      <c r="C34" s="113">
        <v>0</v>
      </c>
      <c r="D34" s="113">
        <v>0</v>
      </c>
      <c r="E34" s="134" t="s">
        <v>506</v>
      </c>
      <c r="F34" s="135">
        <v>1</v>
      </c>
      <c r="G34" s="113">
        <v>0</v>
      </c>
      <c r="H34" s="113">
        <v>0</v>
      </c>
      <c r="I34" s="136" t="s">
        <v>506</v>
      </c>
      <c r="J34" s="158"/>
      <c r="K34" s="158"/>
      <c r="L34" s="149">
        <f t="shared" si="4"/>
        <v>-3.11</v>
      </c>
      <c r="M34" s="150">
        <f t="shared" si="5"/>
        <v>-1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506</v>
      </c>
      <c r="F35" s="135">
        <v>0</v>
      </c>
      <c r="G35" s="113">
        <v>0</v>
      </c>
      <c r="H35" s="113">
        <v>0</v>
      </c>
      <c r="I35" s="136" t="s">
        <v>506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8.6110000000000007</v>
      </c>
      <c r="C36" s="113">
        <v>7.1539999999999999</v>
      </c>
      <c r="D36" s="113">
        <v>0</v>
      </c>
      <c r="E36" s="134" t="s">
        <v>506</v>
      </c>
      <c r="F36" s="135">
        <v>2</v>
      </c>
      <c r="G36" s="113">
        <v>2</v>
      </c>
      <c r="H36" s="113">
        <v>0</v>
      </c>
      <c r="I36" s="136" t="s">
        <v>506</v>
      </c>
      <c r="J36" s="158"/>
      <c r="K36" s="158"/>
      <c r="L36" s="149">
        <f t="shared" si="4"/>
        <v>-8.6110000000000007</v>
      </c>
      <c r="M36" s="150">
        <f t="shared" si="5"/>
        <v>-2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3.11</v>
      </c>
      <c r="E37" s="134" t="s">
        <v>506</v>
      </c>
      <c r="F37" s="135">
        <v>0</v>
      </c>
      <c r="G37" s="113">
        <v>0</v>
      </c>
      <c r="H37" s="113">
        <v>1</v>
      </c>
      <c r="I37" s="136" t="s">
        <v>506</v>
      </c>
      <c r="J37" s="158"/>
      <c r="K37" s="158"/>
      <c r="L37" s="149">
        <f t="shared" si="4"/>
        <v>3.11</v>
      </c>
      <c r="M37" s="150">
        <f t="shared" si="5"/>
        <v>1</v>
      </c>
    </row>
    <row r="38" spans="1:13" ht="14.4" hidden="1" customHeight="1" outlineLevel="1" thickBot="1" x14ac:dyDescent="0.35">
      <c r="A38" s="244" t="s">
        <v>211</v>
      </c>
      <c r="B38" s="245">
        <v>0</v>
      </c>
      <c r="C38" s="246">
        <v>0</v>
      </c>
      <c r="D38" s="246">
        <v>0</v>
      </c>
      <c r="E38" s="247" t="s">
        <v>506</v>
      </c>
      <c r="F38" s="248">
        <v>0</v>
      </c>
      <c r="G38" s="246">
        <v>0</v>
      </c>
      <c r="H38" s="246">
        <v>0</v>
      </c>
      <c r="I38" s="249" t="s">
        <v>506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66.341999999999999</v>
      </c>
      <c r="C39" s="166">
        <f>SUM(C31:C38)</f>
        <v>75.238</v>
      </c>
      <c r="D39" s="166">
        <f>SUM(D31:D38)</f>
        <v>36.783999999999999</v>
      </c>
      <c r="E39" s="167">
        <f>IF(OR(D39=0,B39=0),0,D39/B39)</f>
        <v>0.55446022127762207</v>
      </c>
      <c r="F39" s="168">
        <f>SUM(F31:F38)</f>
        <v>15</v>
      </c>
      <c r="G39" s="166">
        <f>SUM(G31:G38)</f>
        <v>14</v>
      </c>
      <c r="H39" s="166">
        <f>SUM(H31:H38)</f>
        <v>10</v>
      </c>
      <c r="I39" s="169">
        <f>IF(OR(H39=0,F39=0),0,H39/F39)</f>
        <v>0.66666666666666663</v>
      </c>
      <c r="J39" s="158"/>
      <c r="K39" s="158"/>
      <c r="L39" s="163">
        <f t="shared" si="4"/>
        <v>-29.558</v>
      </c>
      <c r="M39" s="170">
        <f t="shared" si="5"/>
        <v>-5</v>
      </c>
    </row>
    <row r="40" spans="1:13" ht="14.4" customHeight="1" x14ac:dyDescent="0.25">
      <c r="A40" s="366"/>
      <c r="B40" s="366"/>
      <c r="C40" s="366"/>
      <c r="D40" s="366"/>
      <c r="E40" s="367"/>
      <c r="F40" s="366"/>
      <c r="G40" s="366"/>
      <c r="H40" s="366"/>
      <c r="I40" s="368"/>
      <c r="J40" s="366"/>
      <c r="K40" s="366"/>
      <c r="L40" s="366"/>
      <c r="M40" s="366"/>
    </row>
    <row r="41" spans="1:13" ht="14.4" customHeight="1" x14ac:dyDescent="0.3">
      <c r="A41" s="262" t="s">
        <v>256</v>
      </c>
      <c r="B41" s="366"/>
      <c r="C41" s="366"/>
      <c r="D41" s="366"/>
      <c r="E41" s="367"/>
      <c r="F41" s="366"/>
      <c r="G41" s="366"/>
      <c r="H41" s="366"/>
      <c r="I41" s="368"/>
      <c r="J41" s="366"/>
      <c r="K41" s="366"/>
      <c r="L41" s="366"/>
      <c r="M41" s="366"/>
    </row>
    <row r="42" spans="1:13" ht="14.4" customHeight="1" x14ac:dyDescent="0.25">
      <c r="A42" s="438" t="s">
        <v>302</v>
      </c>
    </row>
    <row r="43" spans="1:13" ht="14.4" customHeight="1" x14ac:dyDescent="0.25">
      <c r="A43" s="439" t="s">
        <v>303</v>
      </c>
    </row>
    <row r="44" spans="1:13" ht="14.4" customHeight="1" x14ac:dyDescent="0.25">
      <c r="A44" s="438" t="s">
        <v>304</v>
      </c>
    </row>
    <row r="45" spans="1:13" ht="14.4" customHeight="1" x14ac:dyDescent="0.25">
      <c r="A45" s="439" t="s">
        <v>305</v>
      </c>
    </row>
    <row r="46" spans="1:13" ht="14.4" customHeight="1" x14ac:dyDescent="0.3">
      <c r="A46" s="243" t="s">
        <v>273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98" t="s">
        <v>115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</row>
    <row r="2" spans="1:13" ht="14.4" customHeight="1" x14ac:dyDescent="0.3">
      <c r="A2" s="382" t="s">
        <v>307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1"/>
      <c r="C3" s="37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1"/>
      <c r="C4" s="37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1"/>
      <c r="C5" s="37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1"/>
      <c r="C6" s="371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1"/>
      <c r="C7" s="371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1"/>
      <c r="C8" s="371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1"/>
      <c r="C9" s="371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1"/>
      <c r="C10" s="371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1"/>
      <c r="C11" s="371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1"/>
      <c r="C12" s="371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1"/>
      <c r="C13" s="371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1"/>
      <c r="C14" s="371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1"/>
      <c r="C15" s="371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1"/>
      <c r="C16" s="371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1"/>
      <c r="C17" s="371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1"/>
      <c r="C18" s="371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1"/>
      <c r="C19" s="371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1"/>
      <c r="C20" s="371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1"/>
      <c r="C21" s="371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1"/>
      <c r="C22" s="371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1"/>
      <c r="C23" s="371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1"/>
      <c r="C24" s="371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1"/>
      <c r="C25" s="371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1"/>
      <c r="C26" s="371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1"/>
      <c r="C27" s="371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1"/>
      <c r="C28" s="371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1"/>
      <c r="C29" s="371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1"/>
      <c r="C30" s="371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83" t="s">
        <v>83</v>
      </c>
      <c r="C31" s="584"/>
      <c r="D31" s="584"/>
      <c r="E31" s="585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2"/>
      <c r="H32" s="372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402</v>
      </c>
      <c r="C33" s="203">
        <v>1146</v>
      </c>
      <c r="D33" s="84">
        <f>IF(C33="","",C33-B33)</f>
        <v>744</v>
      </c>
      <c r="E33" s="85">
        <f>IF(C33="","",C33/B33)</f>
        <v>2.8507462686567164</v>
      </c>
      <c r="F33" s="86">
        <v>751</v>
      </c>
      <c r="G33" s="372">
        <v>0</v>
      </c>
      <c r="H33" s="373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982</v>
      </c>
      <c r="C34" s="204">
        <v>2909</v>
      </c>
      <c r="D34" s="87">
        <f t="shared" ref="D34:D45" si="0">IF(C34="","",C34-B34)</f>
        <v>1927</v>
      </c>
      <c r="E34" s="88">
        <f t="shared" ref="E34:E45" si="1">IF(C34="","",C34/B34)</f>
        <v>2.9623217922606924</v>
      </c>
      <c r="F34" s="89">
        <v>1940</v>
      </c>
      <c r="G34" s="372">
        <v>1</v>
      </c>
      <c r="H34" s="373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1643</v>
      </c>
      <c r="C35" s="204">
        <v>4562</v>
      </c>
      <c r="D35" s="87">
        <f t="shared" si="0"/>
        <v>2919</v>
      </c>
      <c r="E35" s="88">
        <f t="shared" si="1"/>
        <v>2.7766281192939744</v>
      </c>
      <c r="F35" s="89">
        <v>2993</v>
      </c>
      <c r="G35" s="374"/>
      <c r="H35" s="374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/>
      <c r="C36" s="204"/>
      <c r="D36" s="87" t="str">
        <f t="shared" si="0"/>
        <v/>
      </c>
      <c r="E36" s="88" t="str">
        <f t="shared" si="1"/>
        <v/>
      </c>
      <c r="F36" s="89"/>
      <c r="G36" s="374"/>
      <c r="H36" s="374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/>
      <c r="C37" s="204"/>
      <c r="D37" s="87" t="str">
        <f t="shared" si="0"/>
        <v/>
      </c>
      <c r="E37" s="88" t="str">
        <f t="shared" si="1"/>
        <v/>
      </c>
      <c r="F37" s="89"/>
      <c r="G37" s="374"/>
      <c r="H37" s="374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4"/>
      <c r="H38" s="374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4"/>
      <c r="H39" s="374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4"/>
      <c r="H40" s="374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4"/>
      <c r="H41" s="374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4"/>
      <c r="H42" s="374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4"/>
      <c r="H43" s="374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4"/>
      <c r="H44" s="374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4"/>
      <c r="H45" s="374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81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0" customFormat="1" ht="18.600000000000001" customHeight="1" thickBot="1" x14ac:dyDescent="0.4">
      <c r="A1" s="539" t="s">
        <v>4198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</row>
    <row r="2" spans="1:23" ht="14.4" customHeight="1" thickBot="1" x14ac:dyDescent="0.35">
      <c r="A2" s="382" t="s">
        <v>307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5"/>
      <c r="Q2" s="375"/>
      <c r="R2" s="375"/>
      <c r="S2" s="376"/>
      <c r="T2" s="376"/>
      <c r="U2" s="376"/>
      <c r="V2" s="375"/>
      <c r="W2" s="377"/>
    </row>
    <row r="3" spans="1:23" s="94" customFormat="1" ht="14.4" customHeight="1" x14ac:dyDescent="0.3">
      <c r="A3" s="592" t="s">
        <v>75</v>
      </c>
      <c r="B3" s="593">
        <v>2014</v>
      </c>
      <c r="C3" s="594"/>
      <c r="D3" s="595"/>
      <c r="E3" s="593">
        <v>2015</v>
      </c>
      <c r="F3" s="594"/>
      <c r="G3" s="595"/>
      <c r="H3" s="593">
        <v>2016</v>
      </c>
      <c r="I3" s="594"/>
      <c r="J3" s="595"/>
      <c r="K3" s="596" t="s">
        <v>76</v>
      </c>
      <c r="L3" s="588" t="s">
        <v>77</v>
      </c>
      <c r="M3" s="588" t="s">
        <v>78</v>
      </c>
      <c r="N3" s="588" t="s">
        <v>79</v>
      </c>
      <c r="O3" s="270" t="s">
        <v>80</v>
      </c>
      <c r="P3" s="589" t="s">
        <v>81</v>
      </c>
      <c r="Q3" s="590" t="s">
        <v>82</v>
      </c>
      <c r="R3" s="591"/>
      <c r="S3" s="586" t="s">
        <v>83</v>
      </c>
      <c r="T3" s="587"/>
      <c r="U3" s="587"/>
      <c r="V3" s="587"/>
      <c r="W3" s="218" t="s">
        <v>83</v>
      </c>
    </row>
    <row r="4" spans="1:23" s="95" customFormat="1" ht="14.4" customHeight="1" thickBot="1" x14ac:dyDescent="0.35">
      <c r="A4" s="854"/>
      <c r="B4" s="855" t="s">
        <v>84</v>
      </c>
      <c r="C4" s="856" t="s">
        <v>72</v>
      </c>
      <c r="D4" s="857" t="s">
        <v>85</v>
      </c>
      <c r="E4" s="855" t="s">
        <v>84</v>
      </c>
      <c r="F4" s="856" t="s">
        <v>72</v>
      </c>
      <c r="G4" s="857" t="s">
        <v>85</v>
      </c>
      <c r="H4" s="855" t="s">
        <v>84</v>
      </c>
      <c r="I4" s="856" t="s">
        <v>72</v>
      </c>
      <c r="J4" s="857" t="s">
        <v>85</v>
      </c>
      <c r="K4" s="858"/>
      <c r="L4" s="859"/>
      <c r="M4" s="859"/>
      <c r="N4" s="859"/>
      <c r="O4" s="860"/>
      <c r="P4" s="861"/>
      <c r="Q4" s="862" t="s">
        <v>73</v>
      </c>
      <c r="R4" s="863" t="s">
        <v>72</v>
      </c>
      <c r="S4" s="864" t="s">
        <v>86</v>
      </c>
      <c r="T4" s="865" t="s">
        <v>87</v>
      </c>
      <c r="U4" s="865" t="s">
        <v>88</v>
      </c>
      <c r="V4" s="866" t="s">
        <v>2</v>
      </c>
      <c r="W4" s="867" t="s">
        <v>89</v>
      </c>
    </row>
    <row r="5" spans="1:23" ht="14.4" customHeight="1" x14ac:dyDescent="0.3">
      <c r="A5" s="897" t="s">
        <v>3864</v>
      </c>
      <c r="B5" s="868"/>
      <c r="C5" s="869"/>
      <c r="D5" s="870"/>
      <c r="E5" s="871">
        <v>1</v>
      </c>
      <c r="F5" s="872">
        <v>30.1</v>
      </c>
      <c r="G5" s="873">
        <v>117</v>
      </c>
      <c r="H5" s="874"/>
      <c r="I5" s="875"/>
      <c r="J5" s="876"/>
      <c r="K5" s="877">
        <v>13.87</v>
      </c>
      <c r="L5" s="874">
        <v>11</v>
      </c>
      <c r="M5" s="874">
        <v>72</v>
      </c>
      <c r="N5" s="878">
        <v>24</v>
      </c>
      <c r="O5" s="874" t="s">
        <v>3865</v>
      </c>
      <c r="P5" s="879" t="s">
        <v>3866</v>
      </c>
      <c r="Q5" s="880">
        <f>H5-B5</f>
        <v>0</v>
      </c>
      <c r="R5" s="880">
        <f>I5-C5</f>
        <v>0</v>
      </c>
      <c r="S5" s="868" t="str">
        <f>IF(H5=0,"",H5*N5)</f>
        <v/>
      </c>
      <c r="T5" s="868" t="str">
        <f>IF(H5=0,"",H5*J5)</f>
        <v/>
      </c>
      <c r="U5" s="868" t="str">
        <f>IF(H5=0,"",T5-S5)</f>
        <v/>
      </c>
      <c r="V5" s="881" t="str">
        <f>IF(H5=0,"",T5/S5)</f>
        <v/>
      </c>
      <c r="W5" s="882"/>
    </row>
    <row r="6" spans="1:23" ht="14.4" customHeight="1" x14ac:dyDescent="0.3">
      <c r="A6" s="898" t="s">
        <v>3867</v>
      </c>
      <c r="B6" s="847"/>
      <c r="C6" s="848"/>
      <c r="D6" s="849"/>
      <c r="E6" s="828">
        <v>1</v>
      </c>
      <c r="F6" s="829">
        <v>13.49</v>
      </c>
      <c r="G6" s="830">
        <v>64</v>
      </c>
      <c r="H6" s="831"/>
      <c r="I6" s="832"/>
      <c r="J6" s="833"/>
      <c r="K6" s="834">
        <v>7.77</v>
      </c>
      <c r="L6" s="831">
        <v>5</v>
      </c>
      <c r="M6" s="831">
        <v>45</v>
      </c>
      <c r="N6" s="835">
        <v>15</v>
      </c>
      <c r="O6" s="831" t="s">
        <v>3865</v>
      </c>
      <c r="P6" s="850" t="s">
        <v>3868</v>
      </c>
      <c r="Q6" s="836">
        <f t="shared" ref="Q6:R69" si="0">H6-B6</f>
        <v>0</v>
      </c>
      <c r="R6" s="836">
        <f t="shared" si="0"/>
        <v>0</v>
      </c>
      <c r="S6" s="847" t="str">
        <f t="shared" ref="S6:S69" si="1">IF(H6=0,"",H6*N6)</f>
        <v/>
      </c>
      <c r="T6" s="847" t="str">
        <f t="shared" ref="T6:T69" si="2">IF(H6=0,"",H6*J6)</f>
        <v/>
      </c>
      <c r="U6" s="847" t="str">
        <f t="shared" ref="U6:U69" si="3">IF(H6=0,"",T6-S6)</f>
        <v/>
      </c>
      <c r="V6" s="851" t="str">
        <f t="shared" ref="V6:V69" si="4">IF(H6=0,"",T6/S6)</f>
        <v/>
      </c>
      <c r="W6" s="837"/>
    </row>
    <row r="7" spans="1:23" ht="14.4" customHeight="1" x14ac:dyDescent="0.3">
      <c r="A7" s="898" t="s">
        <v>3869</v>
      </c>
      <c r="B7" s="838">
        <v>1</v>
      </c>
      <c r="C7" s="839">
        <v>20.34</v>
      </c>
      <c r="D7" s="840">
        <v>70</v>
      </c>
      <c r="E7" s="852"/>
      <c r="F7" s="832"/>
      <c r="G7" s="833"/>
      <c r="H7" s="831"/>
      <c r="I7" s="832"/>
      <c r="J7" s="833"/>
      <c r="K7" s="834">
        <v>20.34</v>
      </c>
      <c r="L7" s="831">
        <v>11</v>
      </c>
      <c r="M7" s="831">
        <v>87</v>
      </c>
      <c r="N7" s="835">
        <v>29</v>
      </c>
      <c r="O7" s="831" t="s">
        <v>3865</v>
      </c>
      <c r="P7" s="850" t="s">
        <v>3866</v>
      </c>
      <c r="Q7" s="836">
        <f t="shared" si="0"/>
        <v>-1</v>
      </c>
      <c r="R7" s="836">
        <f t="shared" si="0"/>
        <v>-20.34</v>
      </c>
      <c r="S7" s="847" t="str">
        <f t="shared" si="1"/>
        <v/>
      </c>
      <c r="T7" s="847" t="str">
        <f t="shared" si="2"/>
        <v/>
      </c>
      <c r="U7" s="847" t="str">
        <f t="shared" si="3"/>
        <v/>
      </c>
      <c r="V7" s="851" t="str">
        <f t="shared" si="4"/>
        <v/>
      </c>
      <c r="W7" s="837"/>
    </row>
    <row r="8" spans="1:23" ht="14.4" customHeight="1" x14ac:dyDescent="0.3">
      <c r="A8" s="898" t="s">
        <v>3870</v>
      </c>
      <c r="B8" s="847"/>
      <c r="C8" s="848"/>
      <c r="D8" s="849"/>
      <c r="E8" s="852">
        <v>1</v>
      </c>
      <c r="F8" s="832">
        <v>12.38</v>
      </c>
      <c r="G8" s="833">
        <v>57</v>
      </c>
      <c r="H8" s="828"/>
      <c r="I8" s="829"/>
      <c r="J8" s="830"/>
      <c r="K8" s="834">
        <v>12.38</v>
      </c>
      <c r="L8" s="831">
        <v>5</v>
      </c>
      <c r="M8" s="831">
        <v>60</v>
      </c>
      <c r="N8" s="835">
        <v>20</v>
      </c>
      <c r="O8" s="831" t="s">
        <v>3865</v>
      </c>
      <c r="P8" s="850" t="s">
        <v>3868</v>
      </c>
      <c r="Q8" s="836">
        <f t="shared" si="0"/>
        <v>0</v>
      </c>
      <c r="R8" s="836">
        <f t="shared" si="0"/>
        <v>0</v>
      </c>
      <c r="S8" s="847" t="str">
        <f t="shared" si="1"/>
        <v/>
      </c>
      <c r="T8" s="847" t="str">
        <f t="shared" si="2"/>
        <v/>
      </c>
      <c r="U8" s="847" t="str">
        <f t="shared" si="3"/>
        <v/>
      </c>
      <c r="V8" s="851" t="str">
        <f t="shared" si="4"/>
        <v/>
      </c>
      <c r="W8" s="837"/>
    </row>
    <row r="9" spans="1:23" ht="14.4" customHeight="1" x14ac:dyDescent="0.3">
      <c r="A9" s="899" t="s">
        <v>3871</v>
      </c>
      <c r="B9" s="883"/>
      <c r="C9" s="884"/>
      <c r="D9" s="853"/>
      <c r="E9" s="885"/>
      <c r="F9" s="886"/>
      <c r="G9" s="841"/>
      <c r="H9" s="887">
        <v>1</v>
      </c>
      <c r="I9" s="888">
        <v>12.65</v>
      </c>
      <c r="J9" s="842">
        <v>56</v>
      </c>
      <c r="K9" s="889">
        <v>12.65</v>
      </c>
      <c r="L9" s="890">
        <v>5</v>
      </c>
      <c r="M9" s="890">
        <v>60</v>
      </c>
      <c r="N9" s="891">
        <v>20</v>
      </c>
      <c r="O9" s="890" t="s">
        <v>3865</v>
      </c>
      <c r="P9" s="892" t="s">
        <v>3868</v>
      </c>
      <c r="Q9" s="893">
        <f t="shared" si="0"/>
        <v>1</v>
      </c>
      <c r="R9" s="893">
        <f t="shared" si="0"/>
        <v>12.65</v>
      </c>
      <c r="S9" s="883">
        <f t="shared" si="1"/>
        <v>20</v>
      </c>
      <c r="T9" s="883">
        <f t="shared" si="2"/>
        <v>56</v>
      </c>
      <c r="U9" s="883">
        <f t="shared" si="3"/>
        <v>36</v>
      </c>
      <c r="V9" s="894">
        <f t="shared" si="4"/>
        <v>2.8</v>
      </c>
      <c r="W9" s="843">
        <v>36</v>
      </c>
    </row>
    <row r="10" spans="1:23" ht="14.4" customHeight="1" x14ac:dyDescent="0.3">
      <c r="A10" s="898" t="s">
        <v>3872</v>
      </c>
      <c r="B10" s="847"/>
      <c r="C10" s="848"/>
      <c r="D10" s="849"/>
      <c r="E10" s="852"/>
      <c r="F10" s="832"/>
      <c r="G10" s="833"/>
      <c r="H10" s="828">
        <v>1</v>
      </c>
      <c r="I10" s="829">
        <v>3.29</v>
      </c>
      <c r="J10" s="844">
        <v>28</v>
      </c>
      <c r="K10" s="834">
        <v>3.29</v>
      </c>
      <c r="L10" s="831">
        <v>3</v>
      </c>
      <c r="M10" s="831">
        <v>30</v>
      </c>
      <c r="N10" s="835">
        <v>10</v>
      </c>
      <c r="O10" s="831" t="s">
        <v>3865</v>
      </c>
      <c r="P10" s="850" t="s">
        <v>3873</v>
      </c>
      <c r="Q10" s="836">
        <f t="shared" si="0"/>
        <v>1</v>
      </c>
      <c r="R10" s="836">
        <f t="shared" si="0"/>
        <v>3.29</v>
      </c>
      <c r="S10" s="847">
        <f t="shared" si="1"/>
        <v>10</v>
      </c>
      <c r="T10" s="847">
        <f t="shared" si="2"/>
        <v>28</v>
      </c>
      <c r="U10" s="847">
        <f t="shared" si="3"/>
        <v>18</v>
      </c>
      <c r="V10" s="851">
        <f t="shared" si="4"/>
        <v>2.8</v>
      </c>
      <c r="W10" s="837">
        <v>18</v>
      </c>
    </row>
    <row r="11" spans="1:23" ht="14.4" customHeight="1" x14ac:dyDescent="0.3">
      <c r="A11" s="899" t="s">
        <v>3874</v>
      </c>
      <c r="B11" s="883">
        <v>1</v>
      </c>
      <c r="C11" s="884">
        <v>7.65</v>
      </c>
      <c r="D11" s="853">
        <v>55</v>
      </c>
      <c r="E11" s="885"/>
      <c r="F11" s="886"/>
      <c r="G11" s="841"/>
      <c r="H11" s="887">
        <v>1</v>
      </c>
      <c r="I11" s="888">
        <v>4.5999999999999996</v>
      </c>
      <c r="J11" s="842">
        <v>32</v>
      </c>
      <c r="K11" s="889">
        <v>4.5999999999999996</v>
      </c>
      <c r="L11" s="890">
        <v>4</v>
      </c>
      <c r="M11" s="890">
        <v>39</v>
      </c>
      <c r="N11" s="891">
        <v>13</v>
      </c>
      <c r="O11" s="890" t="s">
        <v>3865</v>
      </c>
      <c r="P11" s="892" t="s">
        <v>3875</v>
      </c>
      <c r="Q11" s="893">
        <f t="shared" si="0"/>
        <v>0</v>
      </c>
      <c r="R11" s="893">
        <f t="shared" si="0"/>
        <v>-3.0500000000000007</v>
      </c>
      <c r="S11" s="883">
        <f t="shared" si="1"/>
        <v>13</v>
      </c>
      <c r="T11" s="883">
        <f t="shared" si="2"/>
        <v>32</v>
      </c>
      <c r="U11" s="883">
        <f t="shared" si="3"/>
        <v>19</v>
      </c>
      <c r="V11" s="894">
        <f t="shared" si="4"/>
        <v>2.4615384615384617</v>
      </c>
      <c r="W11" s="843">
        <v>19</v>
      </c>
    </row>
    <row r="12" spans="1:23" ht="14.4" customHeight="1" x14ac:dyDescent="0.3">
      <c r="A12" s="899" t="s">
        <v>3876</v>
      </c>
      <c r="B12" s="883"/>
      <c r="C12" s="884"/>
      <c r="D12" s="853"/>
      <c r="E12" s="885"/>
      <c r="F12" s="886"/>
      <c r="G12" s="841"/>
      <c r="H12" s="887">
        <v>1</v>
      </c>
      <c r="I12" s="888">
        <v>6.5</v>
      </c>
      <c r="J12" s="842">
        <v>37</v>
      </c>
      <c r="K12" s="889">
        <v>6.5</v>
      </c>
      <c r="L12" s="890">
        <v>4</v>
      </c>
      <c r="M12" s="890">
        <v>39</v>
      </c>
      <c r="N12" s="891">
        <v>13</v>
      </c>
      <c r="O12" s="890" t="s">
        <v>3865</v>
      </c>
      <c r="P12" s="892" t="s">
        <v>3877</v>
      </c>
      <c r="Q12" s="893">
        <f t="shared" si="0"/>
        <v>1</v>
      </c>
      <c r="R12" s="893">
        <f t="shared" si="0"/>
        <v>6.5</v>
      </c>
      <c r="S12" s="883">
        <f t="shared" si="1"/>
        <v>13</v>
      </c>
      <c r="T12" s="883">
        <f t="shared" si="2"/>
        <v>37</v>
      </c>
      <c r="U12" s="883">
        <f t="shared" si="3"/>
        <v>24</v>
      </c>
      <c r="V12" s="894">
        <f t="shared" si="4"/>
        <v>2.8461538461538463</v>
      </c>
      <c r="W12" s="843">
        <v>24</v>
      </c>
    </row>
    <row r="13" spans="1:23" ht="14.4" customHeight="1" x14ac:dyDescent="0.3">
      <c r="A13" s="898" t="s">
        <v>3878</v>
      </c>
      <c r="B13" s="838">
        <v>1</v>
      </c>
      <c r="C13" s="839">
        <v>3.79</v>
      </c>
      <c r="D13" s="840">
        <v>35</v>
      </c>
      <c r="E13" s="852"/>
      <c r="F13" s="832"/>
      <c r="G13" s="833"/>
      <c r="H13" s="831"/>
      <c r="I13" s="832"/>
      <c r="J13" s="833"/>
      <c r="K13" s="834">
        <v>1.69</v>
      </c>
      <c r="L13" s="831">
        <v>2</v>
      </c>
      <c r="M13" s="831">
        <v>21</v>
      </c>
      <c r="N13" s="835">
        <v>7</v>
      </c>
      <c r="O13" s="831" t="s">
        <v>3865</v>
      </c>
      <c r="P13" s="850" t="s">
        <v>3879</v>
      </c>
      <c r="Q13" s="836">
        <f t="shared" si="0"/>
        <v>-1</v>
      </c>
      <c r="R13" s="836">
        <f t="shared" si="0"/>
        <v>-3.79</v>
      </c>
      <c r="S13" s="847" t="str">
        <f t="shared" si="1"/>
        <v/>
      </c>
      <c r="T13" s="847" t="str">
        <f t="shared" si="2"/>
        <v/>
      </c>
      <c r="U13" s="847" t="str">
        <f t="shared" si="3"/>
        <v/>
      </c>
      <c r="V13" s="851" t="str">
        <f t="shared" si="4"/>
        <v/>
      </c>
      <c r="W13" s="837"/>
    </row>
    <row r="14" spans="1:23" ht="14.4" customHeight="1" x14ac:dyDescent="0.3">
      <c r="A14" s="898" t="s">
        <v>3880</v>
      </c>
      <c r="B14" s="847"/>
      <c r="C14" s="848"/>
      <c r="D14" s="849"/>
      <c r="E14" s="852">
        <v>1</v>
      </c>
      <c r="F14" s="832">
        <v>10.25</v>
      </c>
      <c r="G14" s="833">
        <v>44</v>
      </c>
      <c r="H14" s="828">
        <v>1</v>
      </c>
      <c r="I14" s="829">
        <v>7.41</v>
      </c>
      <c r="J14" s="844">
        <v>31</v>
      </c>
      <c r="K14" s="834">
        <v>7.19</v>
      </c>
      <c r="L14" s="831">
        <v>3</v>
      </c>
      <c r="M14" s="831">
        <v>30</v>
      </c>
      <c r="N14" s="835">
        <v>10</v>
      </c>
      <c r="O14" s="831" t="s">
        <v>3865</v>
      </c>
      <c r="P14" s="850" t="s">
        <v>3881</v>
      </c>
      <c r="Q14" s="836">
        <f t="shared" si="0"/>
        <v>1</v>
      </c>
      <c r="R14" s="836">
        <f t="shared" si="0"/>
        <v>7.41</v>
      </c>
      <c r="S14" s="847">
        <f t="shared" si="1"/>
        <v>10</v>
      </c>
      <c r="T14" s="847">
        <f t="shared" si="2"/>
        <v>31</v>
      </c>
      <c r="U14" s="847">
        <f t="shared" si="3"/>
        <v>21</v>
      </c>
      <c r="V14" s="851">
        <f t="shared" si="4"/>
        <v>3.1</v>
      </c>
      <c r="W14" s="837">
        <v>21</v>
      </c>
    </row>
    <row r="15" spans="1:23" ht="14.4" customHeight="1" x14ac:dyDescent="0.3">
      <c r="A15" s="898" t="s">
        <v>3882</v>
      </c>
      <c r="B15" s="847"/>
      <c r="C15" s="848"/>
      <c r="D15" s="849"/>
      <c r="E15" s="828">
        <v>1</v>
      </c>
      <c r="F15" s="829">
        <v>1.78</v>
      </c>
      <c r="G15" s="830">
        <v>36</v>
      </c>
      <c r="H15" s="831"/>
      <c r="I15" s="832"/>
      <c r="J15" s="833"/>
      <c r="K15" s="834">
        <v>1.0900000000000001</v>
      </c>
      <c r="L15" s="831">
        <v>3</v>
      </c>
      <c r="M15" s="831">
        <v>27</v>
      </c>
      <c r="N15" s="835">
        <v>9</v>
      </c>
      <c r="O15" s="831" t="s">
        <v>3865</v>
      </c>
      <c r="P15" s="850" t="s">
        <v>3883</v>
      </c>
      <c r="Q15" s="836">
        <f t="shared" si="0"/>
        <v>0</v>
      </c>
      <c r="R15" s="836">
        <f t="shared" si="0"/>
        <v>0</v>
      </c>
      <c r="S15" s="847" t="str">
        <f t="shared" si="1"/>
        <v/>
      </c>
      <c r="T15" s="847" t="str">
        <f t="shared" si="2"/>
        <v/>
      </c>
      <c r="U15" s="847" t="str">
        <f t="shared" si="3"/>
        <v/>
      </c>
      <c r="V15" s="851" t="str">
        <f t="shared" si="4"/>
        <v/>
      </c>
      <c r="W15" s="837"/>
    </row>
    <row r="16" spans="1:23" ht="14.4" customHeight="1" x14ac:dyDescent="0.3">
      <c r="A16" s="898" t="s">
        <v>3884</v>
      </c>
      <c r="B16" s="838">
        <v>1</v>
      </c>
      <c r="C16" s="839">
        <v>0.82</v>
      </c>
      <c r="D16" s="840">
        <v>22</v>
      </c>
      <c r="E16" s="852"/>
      <c r="F16" s="832"/>
      <c r="G16" s="833"/>
      <c r="H16" s="831"/>
      <c r="I16" s="832"/>
      <c r="J16" s="833"/>
      <c r="K16" s="834">
        <v>0.61</v>
      </c>
      <c r="L16" s="831">
        <v>2</v>
      </c>
      <c r="M16" s="831">
        <v>18</v>
      </c>
      <c r="N16" s="835">
        <v>6</v>
      </c>
      <c r="O16" s="831" t="s">
        <v>3865</v>
      </c>
      <c r="P16" s="850" t="s">
        <v>3885</v>
      </c>
      <c r="Q16" s="836">
        <f t="shared" si="0"/>
        <v>-1</v>
      </c>
      <c r="R16" s="836">
        <f t="shared" si="0"/>
        <v>-0.82</v>
      </c>
      <c r="S16" s="847" t="str">
        <f t="shared" si="1"/>
        <v/>
      </c>
      <c r="T16" s="847" t="str">
        <f t="shared" si="2"/>
        <v/>
      </c>
      <c r="U16" s="847" t="str">
        <f t="shared" si="3"/>
        <v/>
      </c>
      <c r="V16" s="851" t="str">
        <f t="shared" si="4"/>
        <v/>
      </c>
      <c r="W16" s="837"/>
    </row>
    <row r="17" spans="1:23" ht="14.4" customHeight="1" x14ac:dyDescent="0.3">
      <c r="A17" s="899" t="s">
        <v>3886</v>
      </c>
      <c r="B17" s="895">
        <v>2</v>
      </c>
      <c r="C17" s="896">
        <v>2.12</v>
      </c>
      <c r="D17" s="845">
        <v>27.5</v>
      </c>
      <c r="E17" s="885"/>
      <c r="F17" s="886"/>
      <c r="G17" s="841"/>
      <c r="H17" s="890">
        <v>1</v>
      </c>
      <c r="I17" s="886">
        <v>1.33</v>
      </c>
      <c r="J17" s="842">
        <v>34</v>
      </c>
      <c r="K17" s="889">
        <v>0.74</v>
      </c>
      <c r="L17" s="890">
        <v>3</v>
      </c>
      <c r="M17" s="890">
        <v>24</v>
      </c>
      <c r="N17" s="891">
        <v>8</v>
      </c>
      <c r="O17" s="890" t="s">
        <v>3865</v>
      </c>
      <c r="P17" s="892" t="s">
        <v>3885</v>
      </c>
      <c r="Q17" s="893">
        <f t="shared" si="0"/>
        <v>-1</v>
      </c>
      <c r="R17" s="893">
        <f t="shared" si="0"/>
        <v>-0.79</v>
      </c>
      <c r="S17" s="883">
        <f t="shared" si="1"/>
        <v>8</v>
      </c>
      <c r="T17" s="883">
        <f t="shared" si="2"/>
        <v>34</v>
      </c>
      <c r="U17" s="883">
        <f t="shared" si="3"/>
        <v>26</v>
      </c>
      <c r="V17" s="894">
        <f t="shared" si="4"/>
        <v>4.25</v>
      </c>
      <c r="W17" s="843">
        <v>26</v>
      </c>
    </row>
    <row r="18" spans="1:23" ht="14.4" customHeight="1" x14ac:dyDescent="0.3">
      <c r="A18" s="899" t="s">
        <v>3887</v>
      </c>
      <c r="B18" s="895"/>
      <c r="C18" s="896"/>
      <c r="D18" s="845"/>
      <c r="E18" s="885"/>
      <c r="F18" s="886"/>
      <c r="G18" s="841"/>
      <c r="H18" s="890">
        <v>1</v>
      </c>
      <c r="I18" s="886">
        <v>1.36</v>
      </c>
      <c r="J18" s="842">
        <v>37</v>
      </c>
      <c r="K18" s="889">
        <v>1.1000000000000001</v>
      </c>
      <c r="L18" s="890">
        <v>4</v>
      </c>
      <c r="M18" s="890">
        <v>33</v>
      </c>
      <c r="N18" s="891">
        <v>11</v>
      </c>
      <c r="O18" s="890" t="s">
        <v>3865</v>
      </c>
      <c r="P18" s="892" t="s">
        <v>3885</v>
      </c>
      <c r="Q18" s="893">
        <f t="shared" si="0"/>
        <v>1</v>
      </c>
      <c r="R18" s="893">
        <f t="shared" si="0"/>
        <v>1.36</v>
      </c>
      <c r="S18" s="883">
        <f t="shared" si="1"/>
        <v>11</v>
      </c>
      <c r="T18" s="883">
        <f t="shared" si="2"/>
        <v>37</v>
      </c>
      <c r="U18" s="883">
        <f t="shared" si="3"/>
        <v>26</v>
      </c>
      <c r="V18" s="894">
        <f t="shared" si="4"/>
        <v>3.3636363636363638</v>
      </c>
      <c r="W18" s="843">
        <v>26</v>
      </c>
    </row>
    <row r="19" spans="1:23" ht="14.4" customHeight="1" x14ac:dyDescent="0.3">
      <c r="A19" s="898" t="s">
        <v>3888</v>
      </c>
      <c r="B19" s="847">
        <v>2</v>
      </c>
      <c r="C19" s="848">
        <v>3.82</v>
      </c>
      <c r="D19" s="849">
        <v>30</v>
      </c>
      <c r="E19" s="828"/>
      <c r="F19" s="829"/>
      <c r="G19" s="830"/>
      <c r="H19" s="831"/>
      <c r="I19" s="832"/>
      <c r="J19" s="833"/>
      <c r="K19" s="834">
        <v>1.08</v>
      </c>
      <c r="L19" s="831">
        <v>2</v>
      </c>
      <c r="M19" s="831">
        <v>21</v>
      </c>
      <c r="N19" s="835">
        <v>7</v>
      </c>
      <c r="O19" s="831" t="s">
        <v>3865</v>
      </c>
      <c r="P19" s="850" t="s">
        <v>3889</v>
      </c>
      <c r="Q19" s="836">
        <f t="shared" si="0"/>
        <v>-2</v>
      </c>
      <c r="R19" s="836">
        <f t="shared" si="0"/>
        <v>-3.82</v>
      </c>
      <c r="S19" s="847" t="str">
        <f t="shared" si="1"/>
        <v/>
      </c>
      <c r="T19" s="847" t="str">
        <f t="shared" si="2"/>
        <v/>
      </c>
      <c r="U19" s="847" t="str">
        <f t="shared" si="3"/>
        <v/>
      </c>
      <c r="V19" s="851" t="str">
        <f t="shared" si="4"/>
        <v/>
      </c>
      <c r="W19" s="837"/>
    </row>
    <row r="20" spans="1:23" ht="14.4" customHeight="1" x14ac:dyDescent="0.3">
      <c r="A20" s="899" t="s">
        <v>3890</v>
      </c>
      <c r="B20" s="883"/>
      <c r="C20" s="884"/>
      <c r="D20" s="853"/>
      <c r="E20" s="887">
        <v>2</v>
      </c>
      <c r="F20" s="888">
        <v>5.71</v>
      </c>
      <c r="G20" s="846">
        <v>43</v>
      </c>
      <c r="H20" s="890"/>
      <c r="I20" s="886"/>
      <c r="J20" s="841"/>
      <c r="K20" s="889">
        <v>1.61</v>
      </c>
      <c r="L20" s="890">
        <v>3</v>
      </c>
      <c r="M20" s="890">
        <v>30</v>
      </c>
      <c r="N20" s="891">
        <v>10</v>
      </c>
      <c r="O20" s="890" t="s">
        <v>3865</v>
      </c>
      <c r="P20" s="892" t="s">
        <v>3891</v>
      </c>
      <c r="Q20" s="893">
        <f t="shared" si="0"/>
        <v>0</v>
      </c>
      <c r="R20" s="893">
        <f t="shared" si="0"/>
        <v>0</v>
      </c>
      <c r="S20" s="883" t="str">
        <f t="shared" si="1"/>
        <v/>
      </c>
      <c r="T20" s="883" t="str">
        <f t="shared" si="2"/>
        <v/>
      </c>
      <c r="U20" s="883" t="str">
        <f t="shared" si="3"/>
        <v/>
      </c>
      <c r="V20" s="894" t="str">
        <f t="shared" si="4"/>
        <v/>
      </c>
      <c r="W20" s="843"/>
    </row>
    <row r="21" spans="1:23" ht="14.4" customHeight="1" x14ac:dyDescent="0.3">
      <c r="A21" s="899" t="s">
        <v>3892</v>
      </c>
      <c r="B21" s="883">
        <v>1</v>
      </c>
      <c r="C21" s="884">
        <v>2.2200000000000002</v>
      </c>
      <c r="D21" s="853">
        <v>28</v>
      </c>
      <c r="E21" s="887">
        <v>1</v>
      </c>
      <c r="F21" s="888">
        <v>2.74</v>
      </c>
      <c r="G21" s="846">
        <v>34</v>
      </c>
      <c r="H21" s="890"/>
      <c r="I21" s="886"/>
      <c r="J21" s="841"/>
      <c r="K21" s="889">
        <v>2.2200000000000002</v>
      </c>
      <c r="L21" s="890">
        <v>3</v>
      </c>
      <c r="M21" s="890">
        <v>30</v>
      </c>
      <c r="N21" s="891">
        <v>10</v>
      </c>
      <c r="O21" s="890" t="s">
        <v>3865</v>
      </c>
      <c r="P21" s="892" t="s">
        <v>3893</v>
      </c>
      <c r="Q21" s="893">
        <f t="shared" si="0"/>
        <v>-1</v>
      </c>
      <c r="R21" s="893">
        <f t="shared" si="0"/>
        <v>-2.2200000000000002</v>
      </c>
      <c r="S21" s="883" t="str">
        <f t="shared" si="1"/>
        <v/>
      </c>
      <c r="T21" s="883" t="str">
        <f t="shared" si="2"/>
        <v/>
      </c>
      <c r="U21" s="883" t="str">
        <f t="shared" si="3"/>
        <v/>
      </c>
      <c r="V21" s="894" t="str">
        <f t="shared" si="4"/>
        <v/>
      </c>
      <c r="W21" s="843"/>
    </row>
    <row r="22" spans="1:23" ht="14.4" customHeight="1" x14ac:dyDescent="0.3">
      <c r="A22" s="898" t="s">
        <v>3894</v>
      </c>
      <c r="B22" s="847">
        <v>3</v>
      </c>
      <c r="C22" s="848">
        <v>3.75</v>
      </c>
      <c r="D22" s="849">
        <v>27.3</v>
      </c>
      <c r="E22" s="852">
        <v>11</v>
      </c>
      <c r="F22" s="832">
        <v>18.89</v>
      </c>
      <c r="G22" s="833">
        <v>33</v>
      </c>
      <c r="H22" s="828">
        <v>9</v>
      </c>
      <c r="I22" s="829">
        <v>13.03</v>
      </c>
      <c r="J22" s="844">
        <v>28.6</v>
      </c>
      <c r="K22" s="834">
        <v>0.82</v>
      </c>
      <c r="L22" s="831">
        <v>2</v>
      </c>
      <c r="M22" s="831">
        <v>21</v>
      </c>
      <c r="N22" s="835">
        <v>7</v>
      </c>
      <c r="O22" s="831" t="s">
        <v>3865</v>
      </c>
      <c r="P22" s="850" t="s">
        <v>3895</v>
      </c>
      <c r="Q22" s="836">
        <f t="shared" si="0"/>
        <v>6</v>
      </c>
      <c r="R22" s="836">
        <f t="shared" si="0"/>
        <v>9.2799999999999994</v>
      </c>
      <c r="S22" s="847">
        <f t="shared" si="1"/>
        <v>63</v>
      </c>
      <c r="T22" s="847">
        <f t="shared" si="2"/>
        <v>257.40000000000003</v>
      </c>
      <c r="U22" s="847">
        <f t="shared" si="3"/>
        <v>194.40000000000003</v>
      </c>
      <c r="V22" s="851">
        <f t="shared" si="4"/>
        <v>4.0857142857142863</v>
      </c>
      <c r="W22" s="837">
        <v>194</v>
      </c>
    </row>
    <row r="23" spans="1:23" ht="14.4" customHeight="1" x14ac:dyDescent="0.3">
      <c r="A23" s="899" t="s">
        <v>3896</v>
      </c>
      <c r="B23" s="883">
        <v>6</v>
      </c>
      <c r="C23" s="884">
        <v>9.11</v>
      </c>
      <c r="D23" s="853">
        <v>31.3</v>
      </c>
      <c r="E23" s="885">
        <v>3</v>
      </c>
      <c r="F23" s="886">
        <v>4.92</v>
      </c>
      <c r="G23" s="841">
        <v>32.299999999999997</v>
      </c>
      <c r="H23" s="887">
        <v>10</v>
      </c>
      <c r="I23" s="888">
        <v>15.92</v>
      </c>
      <c r="J23" s="842">
        <v>29.8</v>
      </c>
      <c r="K23" s="889">
        <v>1.1100000000000001</v>
      </c>
      <c r="L23" s="890">
        <v>3</v>
      </c>
      <c r="M23" s="890">
        <v>27</v>
      </c>
      <c r="N23" s="891">
        <v>9</v>
      </c>
      <c r="O23" s="890" t="s">
        <v>3865</v>
      </c>
      <c r="P23" s="892" t="s">
        <v>3897</v>
      </c>
      <c r="Q23" s="893">
        <f t="shared" si="0"/>
        <v>4</v>
      </c>
      <c r="R23" s="893">
        <f t="shared" si="0"/>
        <v>6.8100000000000005</v>
      </c>
      <c r="S23" s="883">
        <f t="shared" si="1"/>
        <v>90</v>
      </c>
      <c r="T23" s="883">
        <f t="shared" si="2"/>
        <v>298</v>
      </c>
      <c r="U23" s="883">
        <f t="shared" si="3"/>
        <v>208</v>
      </c>
      <c r="V23" s="894">
        <f t="shared" si="4"/>
        <v>3.3111111111111109</v>
      </c>
      <c r="W23" s="843">
        <v>209</v>
      </c>
    </row>
    <row r="24" spans="1:23" ht="14.4" customHeight="1" x14ac:dyDescent="0.3">
      <c r="A24" s="899" t="s">
        <v>3898</v>
      </c>
      <c r="B24" s="883">
        <v>2</v>
      </c>
      <c r="C24" s="884">
        <v>3.99</v>
      </c>
      <c r="D24" s="853">
        <v>32.5</v>
      </c>
      <c r="E24" s="885">
        <v>4</v>
      </c>
      <c r="F24" s="886">
        <v>9.77</v>
      </c>
      <c r="G24" s="841">
        <v>39.299999999999997</v>
      </c>
      <c r="H24" s="887">
        <v>2</v>
      </c>
      <c r="I24" s="888">
        <v>3.54</v>
      </c>
      <c r="J24" s="842">
        <v>28.5</v>
      </c>
      <c r="K24" s="889">
        <v>1.72</v>
      </c>
      <c r="L24" s="890">
        <v>4</v>
      </c>
      <c r="M24" s="890">
        <v>33</v>
      </c>
      <c r="N24" s="891">
        <v>11</v>
      </c>
      <c r="O24" s="890" t="s">
        <v>3865</v>
      </c>
      <c r="P24" s="892" t="s">
        <v>3899</v>
      </c>
      <c r="Q24" s="893">
        <f t="shared" si="0"/>
        <v>0</v>
      </c>
      <c r="R24" s="893">
        <f t="shared" si="0"/>
        <v>-0.45000000000000018</v>
      </c>
      <c r="S24" s="883">
        <f t="shared" si="1"/>
        <v>22</v>
      </c>
      <c r="T24" s="883">
        <f t="shared" si="2"/>
        <v>57</v>
      </c>
      <c r="U24" s="883">
        <f t="shared" si="3"/>
        <v>35</v>
      </c>
      <c r="V24" s="894">
        <f t="shared" si="4"/>
        <v>2.5909090909090908</v>
      </c>
      <c r="W24" s="843">
        <v>35</v>
      </c>
    </row>
    <row r="25" spans="1:23" ht="14.4" customHeight="1" x14ac:dyDescent="0.3">
      <c r="A25" s="898" t="s">
        <v>3900</v>
      </c>
      <c r="B25" s="838"/>
      <c r="C25" s="839"/>
      <c r="D25" s="840"/>
      <c r="E25" s="852"/>
      <c r="F25" s="832"/>
      <c r="G25" s="833"/>
      <c r="H25" s="831">
        <v>1</v>
      </c>
      <c r="I25" s="832">
        <v>0.77</v>
      </c>
      <c r="J25" s="844">
        <v>21</v>
      </c>
      <c r="K25" s="834">
        <v>0.6</v>
      </c>
      <c r="L25" s="831">
        <v>2</v>
      </c>
      <c r="M25" s="831">
        <v>18</v>
      </c>
      <c r="N25" s="835">
        <v>6</v>
      </c>
      <c r="O25" s="831" t="s">
        <v>3865</v>
      </c>
      <c r="P25" s="850" t="s">
        <v>3901</v>
      </c>
      <c r="Q25" s="836">
        <f t="shared" si="0"/>
        <v>1</v>
      </c>
      <c r="R25" s="836">
        <f t="shared" si="0"/>
        <v>0.77</v>
      </c>
      <c r="S25" s="847">
        <f t="shared" si="1"/>
        <v>6</v>
      </c>
      <c r="T25" s="847">
        <f t="shared" si="2"/>
        <v>21</v>
      </c>
      <c r="U25" s="847">
        <f t="shared" si="3"/>
        <v>15</v>
      </c>
      <c r="V25" s="851">
        <f t="shared" si="4"/>
        <v>3.5</v>
      </c>
      <c r="W25" s="837">
        <v>15</v>
      </c>
    </row>
    <row r="26" spans="1:23" ht="14.4" customHeight="1" x14ac:dyDescent="0.3">
      <c r="A26" s="899" t="s">
        <v>3902</v>
      </c>
      <c r="B26" s="895">
        <v>2</v>
      </c>
      <c r="C26" s="896">
        <v>1.81</v>
      </c>
      <c r="D26" s="845">
        <v>17.5</v>
      </c>
      <c r="E26" s="885">
        <v>1</v>
      </c>
      <c r="F26" s="886">
        <v>0.81</v>
      </c>
      <c r="G26" s="841">
        <v>27</v>
      </c>
      <c r="H26" s="890"/>
      <c r="I26" s="886"/>
      <c r="J26" s="841"/>
      <c r="K26" s="889">
        <v>0.66</v>
      </c>
      <c r="L26" s="890">
        <v>3</v>
      </c>
      <c r="M26" s="890">
        <v>24</v>
      </c>
      <c r="N26" s="891">
        <v>8</v>
      </c>
      <c r="O26" s="890" t="s">
        <v>3865</v>
      </c>
      <c r="P26" s="892" t="s">
        <v>3901</v>
      </c>
      <c r="Q26" s="893">
        <f t="shared" si="0"/>
        <v>-2</v>
      </c>
      <c r="R26" s="893">
        <f t="shared" si="0"/>
        <v>-1.81</v>
      </c>
      <c r="S26" s="883" t="str">
        <f t="shared" si="1"/>
        <v/>
      </c>
      <c r="T26" s="883" t="str">
        <f t="shared" si="2"/>
        <v/>
      </c>
      <c r="U26" s="883" t="str">
        <f t="shared" si="3"/>
        <v/>
      </c>
      <c r="V26" s="894" t="str">
        <f t="shared" si="4"/>
        <v/>
      </c>
      <c r="W26" s="843"/>
    </row>
    <row r="27" spans="1:23" ht="14.4" customHeight="1" x14ac:dyDescent="0.3">
      <c r="A27" s="898" t="s">
        <v>3903</v>
      </c>
      <c r="B27" s="847"/>
      <c r="C27" s="848"/>
      <c r="D27" s="849"/>
      <c r="E27" s="828">
        <v>2</v>
      </c>
      <c r="F27" s="829">
        <v>1.82</v>
      </c>
      <c r="G27" s="830">
        <v>26.5</v>
      </c>
      <c r="H27" s="831"/>
      <c r="I27" s="832"/>
      <c r="J27" s="833"/>
      <c r="K27" s="834">
        <v>0.5</v>
      </c>
      <c r="L27" s="831">
        <v>2</v>
      </c>
      <c r="M27" s="831">
        <v>18</v>
      </c>
      <c r="N27" s="835">
        <v>6</v>
      </c>
      <c r="O27" s="831" t="s">
        <v>3865</v>
      </c>
      <c r="P27" s="850" t="s">
        <v>3904</v>
      </c>
      <c r="Q27" s="836">
        <f t="shared" si="0"/>
        <v>0</v>
      </c>
      <c r="R27" s="836">
        <f t="shared" si="0"/>
        <v>0</v>
      </c>
      <c r="S27" s="847" t="str">
        <f t="shared" si="1"/>
        <v/>
      </c>
      <c r="T27" s="847" t="str">
        <f t="shared" si="2"/>
        <v/>
      </c>
      <c r="U27" s="847" t="str">
        <f t="shared" si="3"/>
        <v/>
      </c>
      <c r="V27" s="851" t="str">
        <f t="shared" si="4"/>
        <v/>
      </c>
      <c r="W27" s="837"/>
    </row>
    <row r="28" spans="1:23" ht="14.4" customHeight="1" x14ac:dyDescent="0.3">
      <c r="A28" s="899" t="s">
        <v>3905</v>
      </c>
      <c r="B28" s="883"/>
      <c r="C28" s="884"/>
      <c r="D28" s="853"/>
      <c r="E28" s="887">
        <v>1</v>
      </c>
      <c r="F28" s="888">
        <v>0.88</v>
      </c>
      <c r="G28" s="846">
        <v>27</v>
      </c>
      <c r="H28" s="890"/>
      <c r="I28" s="886"/>
      <c r="J28" s="841"/>
      <c r="K28" s="889">
        <v>0.57999999999999996</v>
      </c>
      <c r="L28" s="890">
        <v>2</v>
      </c>
      <c r="M28" s="890">
        <v>21</v>
      </c>
      <c r="N28" s="891">
        <v>7</v>
      </c>
      <c r="O28" s="890" t="s">
        <v>3865</v>
      </c>
      <c r="P28" s="892" t="s">
        <v>3906</v>
      </c>
      <c r="Q28" s="893">
        <f t="shared" si="0"/>
        <v>0</v>
      </c>
      <c r="R28" s="893">
        <f t="shared" si="0"/>
        <v>0</v>
      </c>
      <c r="S28" s="883" t="str">
        <f t="shared" si="1"/>
        <v/>
      </c>
      <c r="T28" s="883" t="str">
        <f t="shared" si="2"/>
        <v/>
      </c>
      <c r="U28" s="883" t="str">
        <f t="shared" si="3"/>
        <v/>
      </c>
      <c r="V28" s="894" t="str">
        <f t="shared" si="4"/>
        <v/>
      </c>
      <c r="W28" s="843"/>
    </row>
    <row r="29" spans="1:23" ht="14.4" customHeight="1" x14ac:dyDescent="0.3">
      <c r="A29" s="898" t="s">
        <v>3907</v>
      </c>
      <c r="B29" s="847"/>
      <c r="C29" s="848"/>
      <c r="D29" s="849"/>
      <c r="E29" s="852"/>
      <c r="F29" s="832"/>
      <c r="G29" s="833"/>
      <c r="H29" s="828">
        <v>1</v>
      </c>
      <c r="I29" s="829">
        <v>4.2699999999999996</v>
      </c>
      <c r="J29" s="844">
        <v>67</v>
      </c>
      <c r="K29" s="834">
        <v>1.07</v>
      </c>
      <c r="L29" s="831">
        <v>3</v>
      </c>
      <c r="M29" s="831">
        <v>24</v>
      </c>
      <c r="N29" s="835">
        <v>8</v>
      </c>
      <c r="O29" s="831" t="s">
        <v>3865</v>
      </c>
      <c r="P29" s="850" t="s">
        <v>3908</v>
      </c>
      <c r="Q29" s="836">
        <f t="shared" si="0"/>
        <v>1</v>
      </c>
      <c r="R29" s="836">
        <f t="shared" si="0"/>
        <v>4.2699999999999996</v>
      </c>
      <c r="S29" s="847">
        <f t="shared" si="1"/>
        <v>8</v>
      </c>
      <c r="T29" s="847">
        <f t="shared" si="2"/>
        <v>67</v>
      </c>
      <c r="U29" s="847">
        <f t="shared" si="3"/>
        <v>59</v>
      </c>
      <c r="V29" s="851">
        <f t="shared" si="4"/>
        <v>8.375</v>
      </c>
      <c r="W29" s="837">
        <v>59</v>
      </c>
    </row>
    <row r="30" spans="1:23" ht="14.4" customHeight="1" x14ac:dyDescent="0.3">
      <c r="A30" s="898" t="s">
        <v>3909</v>
      </c>
      <c r="B30" s="847"/>
      <c r="C30" s="848"/>
      <c r="D30" s="849"/>
      <c r="E30" s="852"/>
      <c r="F30" s="832"/>
      <c r="G30" s="833"/>
      <c r="H30" s="828">
        <v>1</v>
      </c>
      <c r="I30" s="829">
        <v>1.21</v>
      </c>
      <c r="J30" s="844">
        <v>22</v>
      </c>
      <c r="K30" s="834">
        <v>0.49</v>
      </c>
      <c r="L30" s="831">
        <v>1</v>
      </c>
      <c r="M30" s="831">
        <v>12</v>
      </c>
      <c r="N30" s="835">
        <v>4</v>
      </c>
      <c r="O30" s="831" t="s">
        <v>3865</v>
      </c>
      <c r="P30" s="850" t="s">
        <v>3910</v>
      </c>
      <c r="Q30" s="836">
        <f t="shared" si="0"/>
        <v>1</v>
      </c>
      <c r="R30" s="836">
        <f t="shared" si="0"/>
        <v>1.21</v>
      </c>
      <c r="S30" s="847">
        <f t="shared" si="1"/>
        <v>4</v>
      </c>
      <c r="T30" s="847">
        <f t="shared" si="2"/>
        <v>22</v>
      </c>
      <c r="U30" s="847">
        <f t="shared" si="3"/>
        <v>18</v>
      </c>
      <c r="V30" s="851">
        <f t="shared" si="4"/>
        <v>5.5</v>
      </c>
      <c r="W30" s="837">
        <v>18</v>
      </c>
    </row>
    <row r="31" spans="1:23" ht="14.4" customHeight="1" x14ac:dyDescent="0.3">
      <c r="A31" s="898" t="s">
        <v>3911</v>
      </c>
      <c r="B31" s="847"/>
      <c r="C31" s="848"/>
      <c r="D31" s="849"/>
      <c r="E31" s="828">
        <v>2</v>
      </c>
      <c r="F31" s="829">
        <v>3.49</v>
      </c>
      <c r="G31" s="830">
        <v>29</v>
      </c>
      <c r="H31" s="831">
        <v>1</v>
      </c>
      <c r="I31" s="832">
        <v>2.71</v>
      </c>
      <c r="J31" s="844">
        <v>42</v>
      </c>
      <c r="K31" s="834">
        <v>0.64</v>
      </c>
      <c r="L31" s="831">
        <v>2</v>
      </c>
      <c r="M31" s="831">
        <v>15</v>
      </c>
      <c r="N31" s="835">
        <v>5</v>
      </c>
      <c r="O31" s="831" t="s">
        <v>3865</v>
      </c>
      <c r="P31" s="850" t="s">
        <v>3912</v>
      </c>
      <c r="Q31" s="836">
        <f t="shared" si="0"/>
        <v>1</v>
      </c>
      <c r="R31" s="836">
        <f t="shared" si="0"/>
        <v>2.71</v>
      </c>
      <c r="S31" s="847">
        <f t="shared" si="1"/>
        <v>5</v>
      </c>
      <c r="T31" s="847">
        <f t="shared" si="2"/>
        <v>42</v>
      </c>
      <c r="U31" s="847">
        <f t="shared" si="3"/>
        <v>37</v>
      </c>
      <c r="V31" s="851">
        <f t="shared" si="4"/>
        <v>8.4</v>
      </c>
      <c r="W31" s="837">
        <v>37</v>
      </c>
    </row>
    <row r="32" spans="1:23" ht="14.4" customHeight="1" x14ac:dyDescent="0.3">
      <c r="A32" s="898" t="s">
        <v>3913</v>
      </c>
      <c r="B32" s="847">
        <v>1</v>
      </c>
      <c r="C32" s="848">
        <v>0.24</v>
      </c>
      <c r="D32" s="849">
        <v>9</v>
      </c>
      <c r="E32" s="852"/>
      <c r="F32" s="832"/>
      <c r="G32" s="833"/>
      <c r="H32" s="828">
        <v>1</v>
      </c>
      <c r="I32" s="829">
        <v>0.76</v>
      </c>
      <c r="J32" s="844">
        <v>21</v>
      </c>
      <c r="K32" s="834">
        <v>0.22</v>
      </c>
      <c r="L32" s="831">
        <v>1</v>
      </c>
      <c r="M32" s="831">
        <v>9</v>
      </c>
      <c r="N32" s="835">
        <v>3</v>
      </c>
      <c r="O32" s="831" t="s">
        <v>3865</v>
      </c>
      <c r="P32" s="850" t="s">
        <v>3914</v>
      </c>
      <c r="Q32" s="836">
        <f t="shared" si="0"/>
        <v>0</v>
      </c>
      <c r="R32" s="836">
        <f t="shared" si="0"/>
        <v>0.52</v>
      </c>
      <c r="S32" s="847">
        <f t="shared" si="1"/>
        <v>3</v>
      </c>
      <c r="T32" s="847">
        <f t="shared" si="2"/>
        <v>21</v>
      </c>
      <c r="U32" s="847">
        <f t="shared" si="3"/>
        <v>18</v>
      </c>
      <c r="V32" s="851">
        <f t="shared" si="4"/>
        <v>7</v>
      </c>
      <c r="W32" s="837">
        <v>18</v>
      </c>
    </row>
    <row r="33" spans="1:23" ht="14.4" customHeight="1" x14ac:dyDescent="0.3">
      <c r="A33" s="899" t="s">
        <v>3915</v>
      </c>
      <c r="B33" s="883"/>
      <c r="C33" s="884"/>
      <c r="D33" s="853"/>
      <c r="E33" s="885"/>
      <c r="F33" s="886"/>
      <c r="G33" s="841"/>
      <c r="H33" s="887">
        <v>1</v>
      </c>
      <c r="I33" s="888">
        <v>0.61</v>
      </c>
      <c r="J33" s="842">
        <v>16</v>
      </c>
      <c r="K33" s="889">
        <v>0.25</v>
      </c>
      <c r="L33" s="890">
        <v>1</v>
      </c>
      <c r="M33" s="890">
        <v>9</v>
      </c>
      <c r="N33" s="891">
        <v>3</v>
      </c>
      <c r="O33" s="890" t="s">
        <v>3865</v>
      </c>
      <c r="P33" s="892" t="s">
        <v>3916</v>
      </c>
      <c r="Q33" s="893">
        <f t="shared" si="0"/>
        <v>1</v>
      </c>
      <c r="R33" s="893">
        <f t="shared" si="0"/>
        <v>0.61</v>
      </c>
      <c r="S33" s="883">
        <f t="shared" si="1"/>
        <v>3</v>
      </c>
      <c r="T33" s="883">
        <f t="shared" si="2"/>
        <v>16</v>
      </c>
      <c r="U33" s="883">
        <f t="shared" si="3"/>
        <v>13</v>
      </c>
      <c r="V33" s="894">
        <f t="shared" si="4"/>
        <v>5.333333333333333</v>
      </c>
      <c r="W33" s="843">
        <v>13</v>
      </c>
    </row>
    <row r="34" spans="1:23" ht="14.4" customHeight="1" x14ac:dyDescent="0.3">
      <c r="A34" s="898" t="s">
        <v>3917</v>
      </c>
      <c r="B34" s="838">
        <v>1</v>
      </c>
      <c r="C34" s="839">
        <v>0.84</v>
      </c>
      <c r="D34" s="840">
        <v>15</v>
      </c>
      <c r="E34" s="852"/>
      <c r="F34" s="832"/>
      <c r="G34" s="833"/>
      <c r="H34" s="831"/>
      <c r="I34" s="832"/>
      <c r="J34" s="833"/>
      <c r="K34" s="834">
        <v>0.38</v>
      </c>
      <c r="L34" s="831">
        <v>1</v>
      </c>
      <c r="M34" s="831">
        <v>9</v>
      </c>
      <c r="N34" s="835">
        <v>3</v>
      </c>
      <c r="O34" s="831" t="s">
        <v>3865</v>
      </c>
      <c r="P34" s="850" t="s">
        <v>3918</v>
      </c>
      <c r="Q34" s="836">
        <f t="shared" si="0"/>
        <v>-1</v>
      </c>
      <c r="R34" s="836">
        <f t="shared" si="0"/>
        <v>-0.84</v>
      </c>
      <c r="S34" s="847" t="str">
        <f t="shared" si="1"/>
        <v/>
      </c>
      <c r="T34" s="847" t="str">
        <f t="shared" si="2"/>
        <v/>
      </c>
      <c r="U34" s="847" t="str">
        <f t="shared" si="3"/>
        <v/>
      </c>
      <c r="V34" s="851" t="str">
        <f t="shared" si="4"/>
        <v/>
      </c>
      <c r="W34" s="837"/>
    </row>
    <row r="35" spans="1:23" ht="14.4" customHeight="1" x14ac:dyDescent="0.3">
      <c r="A35" s="899" t="s">
        <v>3919</v>
      </c>
      <c r="B35" s="895">
        <v>4</v>
      </c>
      <c r="C35" s="896">
        <v>3.31</v>
      </c>
      <c r="D35" s="845">
        <v>21</v>
      </c>
      <c r="E35" s="885"/>
      <c r="F35" s="886"/>
      <c r="G35" s="841"/>
      <c r="H35" s="890"/>
      <c r="I35" s="886"/>
      <c r="J35" s="841"/>
      <c r="K35" s="889">
        <v>0.51</v>
      </c>
      <c r="L35" s="890">
        <v>2</v>
      </c>
      <c r="M35" s="890">
        <v>18</v>
      </c>
      <c r="N35" s="891">
        <v>6</v>
      </c>
      <c r="O35" s="890" t="s">
        <v>3865</v>
      </c>
      <c r="P35" s="892" t="s">
        <v>3920</v>
      </c>
      <c r="Q35" s="893">
        <f t="shared" si="0"/>
        <v>-4</v>
      </c>
      <c r="R35" s="893">
        <f t="shared" si="0"/>
        <v>-3.31</v>
      </c>
      <c r="S35" s="883" t="str">
        <f t="shared" si="1"/>
        <v/>
      </c>
      <c r="T35" s="883" t="str">
        <f t="shared" si="2"/>
        <v/>
      </c>
      <c r="U35" s="883" t="str">
        <f t="shared" si="3"/>
        <v/>
      </c>
      <c r="V35" s="894" t="str">
        <f t="shared" si="4"/>
        <v/>
      </c>
      <c r="W35" s="843"/>
    </row>
    <row r="36" spans="1:23" ht="14.4" customHeight="1" x14ac:dyDescent="0.3">
      <c r="A36" s="899" t="s">
        <v>3921</v>
      </c>
      <c r="B36" s="895">
        <v>1</v>
      </c>
      <c r="C36" s="896">
        <v>1.26</v>
      </c>
      <c r="D36" s="845">
        <v>33</v>
      </c>
      <c r="E36" s="885"/>
      <c r="F36" s="886"/>
      <c r="G36" s="841"/>
      <c r="H36" s="890"/>
      <c r="I36" s="886"/>
      <c r="J36" s="841"/>
      <c r="K36" s="889">
        <v>0.76</v>
      </c>
      <c r="L36" s="890">
        <v>3</v>
      </c>
      <c r="M36" s="890">
        <v>24</v>
      </c>
      <c r="N36" s="891">
        <v>8</v>
      </c>
      <c r="O36" s="890" t="s">
        <v>3865</v>
      </c>
      <c r="P36" s="892" t="s">
        <v>3922</v>
      </c>
      <c r="Q36" s="893">
        <f t="shared" si="0"/>
        <v>-1</v>
      </c>
      <c r="R36" s="893">
        <f t="shared" si="0"/>
        <v>-1.26</v>
      </c>
      <c r="S36" s="883" t="str">
        <f t="shared" si="1"/>
        <v/>
      </c>
      <c r="T36" s="883" t="str">
        <f t="shared" si="2"/>
        <v/>
      </c>
      <c r="U36" s="883" t="str">
        <f t="shared" si="3"/>
        <v/>
      </c>
      <c r="V36" s="894" t="str">
        <f t="shared" si="4"/>
        <v/>
      </c>
      <c r="W36" s="843"/>
    </row>
    <row r="37" spans="1:23" ht="14.4" customHeight="1" x14ac:dyDescent="0.3">
      <c r="A37" s="898" t="s">
        <v>3923</v>
      </c>
      <c r="B37" s="847">
        <v>1</v>
      </c>
      <c r="C37" s="848">
        <v>1.29</v>
      </c>
      <c r="D37" s="849">
        <v>31</v>
      </c>
      <c r="E37" s="828">
        <v>1</v>
      </c>
      <c r="F37" s="829">
        <v>1.61</v>
      </c>
      <c r="G37" s="830">
        <v>38</v>
      </c>
      <c r="H37" s="831"/>
      <c r="I37" s="832"/>
      <c r="J37" s="833"/>
      <c r="K37" s="834">
        <v>0.43</v>
      </c>
      <c r="L37" s="831">
        <v>2</v>
      </c>
      <c r="M37" s="831">
        <v>15</v>
      </c>
      <c r="N37" s="835">
        <v>5</v>
      </c>
      <c r="O37" s="831" t="s">
        <v>3865</v>
      </c>
      <c r="P37" s="850" t="s">
        <v>3924</v>
      </c>
      <c r="Q37" s="836">
        <f t="shared" si="0"/>
        <v>-1</v>
      </c>
      <c r="R37" s="836">
        <f t="shared" si="0"/>
        <v>-1.29</v>
      </c>
      <c r="S37" s="847" t="str">
        <f t="shared" si="1"/>
        <v/>
      </c>
      <c r="T37" s="847" t="str">
        <f t="shared" si="2"/>
        <v/>
      </c>
      <c r="U37" s="847" t="str">
        <f t="shared" si="3"/>
        <v/>
      </c>
      <c r="V37" s="851" t="str">
        <f t="shared" si="4"/>
        <v/>
      </c>
      <c r="W37" s="837"/>
    </row>
    <row r="38" spans="1:23" ht="14.4" customHeight="1" x14ac:dyDescent="0.3">
      <c r="A38" s="898" t="s">
        <v>3925</v>
      </c>
      <c r="B38" s="847"/>
      <c r="C38" s="848"/>
      <c r="D38" s="849"/>
      <c r="E38" s="852"/>
      <c r="F38" s="832"/>
      <c r="G38" s="833"/>
      <c r="H38" s="828">
        <v>1</v>
      </c>
      <c r="I38" s="829">
        <v>1</v>
      </c>
      <c r="J38" s="844">
        <v>26</v>
      </c>
      <c r="K38" s="834">
        <v>0.32</v>
      </c>
      <c r="L38" s="831">
        <v>1</v>
      </c>
      <c r="M38" s="831">
        <v>12</v>
      </c>
      <c r="N38" s="835">
        <v>4</v>
      </c>
      <c r="O38" s="831" t="s">
        <v>3865</v>
      </c>
      <c r="P38" s="850" t="s">
        <v>3926</v>
      </c>
      <c r="Q38" s="836">
        <f t="shared" si="0"/>
        <v>1</v>
      </c>
      <c r="R38" s="836">
        <f t="shared" si="0"/>
        <v>1</v>
      </c>
      <c r="S38" s="847">
        <f t="shared" si="1"/>
        <v>4</v>
      </c>
      <c r="T38" s="847">
        <f t="shared" si="2"/>
        <v>26</v>
      </c>
      <c r="U38" s="847">
        <f t="shared" si="3"/>
        <v>22</v>
      </c>
      <c r="V38" s="851">
        <f t="shared" si="4"/>
        <v>6.5</v>
      </c>
      <c r="W38" s="837">
        <v>22</v>
      </c>
    </row>
    <row r="39" spans="1:23" ht="14.4" customHeight="1" x14ac:dyDescent="0.3">
      <c r="A39" s="898" t="s">
        <v>3927</v>
      </c>
      <c r="B39" s="838">
        <v>1</v>
      </c>
      <c r="C39" s="839">
        <v>0.42</v>
      </c>
      <c r="D39" s="840">
        <v>18</v>
      </c>
      <c r="E39" s="852"/>
      <c r="F39" s="832"/>
      <c r="G39" s="833"/>
      <c r="H39" s="831"/>
      <c r="I39" s="832"/>
      <c r="J39" s="833"/>
      <c r="K39" s="834">
        <v>0.42</v>
      </c>
      <c r="L39" s="831">
        <v>2</v>
      </c>
      <c r="M39" s="831">
        <v>18</v>
      </c>
      <c r="N39" s="835">
        <v>6</v>
      </c>
      <c r="O39" s="831" t="s">
        <v>3865</v>
      </c>
      <c r="P39" s="850" t="s">
        <v>3928</v>
      </c>
      <c r="Q39" s="836">
        <f t="shared" si="0"/>
        <v>-1</v>
      </c>
      <c r="R39" s="836">
        <f t="shared" si="0"/>
        <v>-0.42</v>
      </c>
      <c r="S39" s="847" t="str">
        <f t="shared" si="1"/>
        <v/>
      </c>
      <c r="T39" s="847" t="str">
        <f t="shared" si="2"/>
        <v/>
      </c>
      <c r="U39" s="847" t="str">
        <f t="shared" si="3"/>
        <v/>
      </c>
      <c r="V39" s="851" t="str">
        <f t="shared" si="4"/>
        <v/>
      </c>
      <c r="W39" s="837"/>
    </row>
    <row r="40" spans="1:23" ht="14.4" customHeight="1" x14ac:dyDescent="0.3">
      <c r="A40" s="898" t="s">
        <v>3929</v>
      </c>
      <c r="B40" s="838">
        <v>4</v>
      </c>
      <c r="C40" s="839">
        <v>3.15</v>
      </c>
      <c r="D40" s="840">
        <v>23.3</v>
      </c>
      <c r="E40" s="852"/>
      <c r="F40" s="832"/>
      <c r="G40" s="833"/>
      <c r="H40" s="831">
        <v>1</v>
      </c>
      <c r="I40" s="832">
        <v>0.73</v>
      </c>
      <c r="J40" s="844">
        <v>23</v>
      </c>
      <c r="K40" s="834">
        <v>0.73</v>
      </c>
      <c r="L40" s="831">
        <v>3</v>
      </c>
      <c r="M40" s="831">
        <v>24</v>
      </c>
      <c r="N40" s="835">
        <v>8</v>
      </c>
      <c r="O40" s="831" t="s">
        <v>3865</v>
      </c>
      <c r="P40" s="850" t="s">
        <v>3930</v>
      </c>
      <c r="Q40" s="836">
        <f t="shared" si="0"/>
        <v>-3</v>
      </c>
      <c r="R40" s="836">
        <f t="shared" si="0"/>
        <v>-2.42</v>
      </c>
      <c r="S40" s="847">
        <f t="shared" si="1"/>
        <v>8</v>
      </c>
      <c r="T40" s="847">
        <f t="shared" si="2"/>
        <v>23</v>
      </c>
      <c r="U40" s="847">
        <f t="shared" si="3"/>
        <v>15</v>
      </c>
      <c r="V40" s="851">
        <f t="shared" si="4"/>
        <v>2.875</v>
      </c>
      <c r="W40" s="837">
        <v>15</v>
      </c>
    </row>
    <row r="41" spans="1:23" ht="14.4" customHeight="1" x14ac:dyDescent="0.3">
      <c r="A41" s="899" t="s">
        <v>3931</v>
      </c>
      <c r="B41" s="895">
        <v>5</v>
      </c>
      <c r="C41" s="896">
        <v>6.32</v>
      </c>
      <c r="D41" s="845">
        <v>33.6</v>
      </c>
      <c r="E41" s="885">
        <v>3</v>
      </c>
      <c r="F41" s="886">
        <v>2.61</v>
      </c>
      <c r="G41" s="841">
        <v>24.3</v>
      </c>
      <c r="H41" s="890">
        <v>1</v>
      </c>
      <c r="I41" s="886">
        <v>0.83</v>
      </c>
      <c r="J41" s="842">
        <v>24</v>
      </c>
      <c r="K41" s="889">
        <v>0.83</v>
      </c>
      <c r="L41" s="890">
        <v>3</v>
      </c>
      <c r="M41" s="890">
        <v>27</v>
      </c>
      <c r="N41" s="891">
        <v>9</v>
      </c>
      <c r="O41" s="890" t="s">
        <v>3865</v>
      </c>
      <c r="P41" s="892" t="s">
        <v>3932</v>
      </c>
      <c r="Q41" s="893">
        <f t="shared" si="0"/>
        <v>-4</v>
      </c>
      <c r="R41" s="893">
        <f t="shared" si="0"/>
        <v>-5.49</v>
      </c>
      <c r="S41" s="883">
        <f t="shared" si="1"/>
        <v>9</v>
      </c>
      <c r="T41" s="883">
        <f t="shared" si="2"/>
        <v>24</v>
      </c>
      <c r="U41" s="883">
        <f t="shared" si="3"/>
        <v>15</v>
      </c>
      <c r="V41" s="894">
        <f t="shared" si="4"/>
        <v>2.6666666666666665</v>
      </c>
      <c r="W41" s="843">
        <v>15</v>
      </c>
    </row>
    <row r="42" spans="1:23" ht="14.4" customHeight="1" x14ac:dyDescent="0.3">
      <c r="A42" s="899" t="s">
        <v>3933</v>
      </c>
      <c r="B42" s="895"/>
      <c r="C42" s="896"/>
      <c r="D42" s="845"/>
      <c r="E42" s="885">
        <v>4</v>
      </c>
      <c r="F42" s="886">
        <v>4.78</v>
      </c>
      <c r="G42" s="841">
        <v>32</v>
      </c>
      <c r="H42" s="890">
        <v>3</v>
      </c>
      <c r="I42" s="886">
        <v>3</v>
      </c>
      <c r="J42" s="842">
        <v>16.7</v>
      </c>
      <c r="K42" s="889">
        <v>1</v>
      </c>
      <c r="L42" s="890">
        <v>3</v>
      </c>
      <c r="M42" s="890">
        <v>30</v>
      </c>
      <c r="N42" s="891">
        <v>10</v>
      </c>
      <c r="O42" s="890" t="s">
        <v>3865</v>
      </c>
      <c r="P42" s="892" t="s">
        <v>3934</v>
      </c>
      <c r="Q42" s="893">
        <f t="shared" si="0"/>
        <v>3</v>
      </c>
      <c r="R42" s="893">
        <f t="shared" si="0"/>
        <v>3</v>
      </c>
      <c r="S42" s="883">
        <f t="shared" si="1"/>
        <v>30</v>
      </c>
      <c r="T42" s="883">
        <f t="shared" si="2"/>
        <v>50.099999999999994</v>
      </c>
      <c r="U42" s="883">
        <f t="shared" si="3"/>
        <v>20.099999999999994</v>
      </c>
      <c r="V42" s="894">
        <f t="shared" si="4"/>
        <v>1.6699999999999997</v>
      </c>
      <c r="W42" s="843">
        <v>20</v>
      </c>
    </row>
    <row r="43" spans="1:23" ht="14.4" customHeight="1" x14ac:dyDescent="0.3">
      <c r="A43" s="898" t="s">
        <v>3935</v>
      </c>
      <c r="B43" s="838">
        <v>1</v>
      </c>
      <c r="C43" s="839">
        <v>1.79</v>
      </c>
      <c r="D43" s="840">
        <v>41</v>
      </c>
      <c r="E43" s="852"/>
      <c r="F43" s="832"/>
      <c r="G43" s="833"/>
      <c r="H43" s="831"/>
      <c r="I43" s="832"/>
      <c r="J43" s="833"/>
      <c r="K43" s="834">
        <v>0.61</v>
      </c>
      <c r="L43" s="831">
        <v>2</v>
      </c>
      <c r="M43" s="831">
        <v>21</v>
      </c>
      <c r="N43" s="835">
        <v>7</v>
      </c>
      <c r="O43" s="831" t="s">
        <v>3865</v>
      </c>
      <c r="P43" s="850" t="s">
        <v>3936</v>
      </c>
      <c r="Q43" s="836">
        <f t="shared" si="0"/>
        <v>-1</v>
      </c>
      <c r="R43" s="836">
        <f t="shared" si="0"/>
        <v>-1.79</v>
      </c>
      <c r="S43" s="847" t="str">
        <f t="shared" si="1"/>
        <v/>
      </c>
      <c r="T43" s="847" t="str">
        <f t="shared" si="2"/>
        <v/>
      </c>
      <c r="U43" s="847" t="str">
        <f t="shared" si="3"/>
        <v/>
      </c>
      <c r="V43" s="851" t="str">
        <f t="shared" si="4"/>
        <v/>
      </c>
      <c r="W43" s="837"/>
    </row>
    <row r="44" spans="1:23" ht="14.4" customHeight="1" x14ac:dyDescent="0.3">
      <c r="A44" s="898" t="s">
        <v>3937</v>
      </c>
      <c r="B44" s="847"/>
      <c r="C44" s="848"/>
      <c r="D44" s="849"/>
      <c r="E44" s="852"/>
      <c r="F44" s="832"/>
      <c r="G44" s="833"/>
      <c r="H44" s="828">
        <v>1</v>
      </c>
      <c r="I44" s="829">
        <v>0.96</v>
      </c>
      <c r="J44" s="844">
        <v>26</v>
      </c>
      <c r="K44" s="834">
        <v>0.96</v>
      </c>
      <c r="L44" s="831">
        <v>4</v>
      </c>
      <c r="M44" s="831">
        <v>36</v>
      </c>
      <c r="N44" s="835">
        <v>12</v>
      </c>
      <c r="O44" s="831" t="s">
        <v>3865</v>
      </c>
      <c r="P44" s="850" t="s">
        <v>3938</v>
      </c>
      <c r="Q44" s="836">
        <f t="shared" si="0"/>
        <v>1</v>
      </c>
      <c r="R44" s="836">
        <f t="shared" si="0"/>
        <v>0.96</v>
      </c>
      <c r="S44" s="847">
        <f t="shared" si="1"/>
        <v>12</v>
      </c>
      <c r="T44" s="847">
        <f t="shared" si="2"/>
        <v>26</v>
      </c>
      <c r="U44" s="847">
        <f t="shared" si="3"/>
        <v>14</v>
      </c>
      <c r="V44" s="851">
        <f t="shared" si="4"/>
        <v>2.1666666666666665</v>
      </c>
      <c r="W44" s="837">
        <v>14</v>
      </c>
    </row>
    <row r="45" spans="1:23" ht="14.4" customHeight="1" x14ac:dyDescent="0.3">
      <c r="A45" s="898" t="s">
        <v>3939</v>
      </c>
      <c r="B45" s="847"/>
      <c r="C45" s="848"/>
      <c r="D45" s="849"/>
      <c r="E45" s="852">
        <v>1</v>
      </c>
      <c r="F45" s="832">
        <v>0.57999999999999996</v>
      </c>
      <c r="G45" s="833">
        <v>16</v>
      </c>
      <c r="H45" s="828">
        <v>1</v>
      </c>
      <c r="I45" s="829">
        <v>0.57999999999999996</v>
      </c>
      <c r="J45" s="844">
        <v>19</v>
      </c>
      <c r="K45" s="834">
        <v>0.57999999999999996</v>
      </c>
      <c r="L45" s="831">
        <v>2</v>
      </c>
      <c r="M45" s="831">
        <v>21</v>
      </c>
      <c r="N45" s="835">
        <v>7</v>
      </c>
      <c r="O45" s="831" t="s">
        <v>3865</v>
      </c>
      <c r="P45" s="850" t="s">
        <v>3940</v>
      </c>
      <c r="Q45" s="836">
        <f t="shared" si="0"/>
        <v>1</v>
      </c>
      <c r="R45" s="836">
        <f t="shared" si="0"/>
        <v>0.57999999999999996</v>
      </c>
      <c r="S45" s="847">
        <f t="shared" si="1"/>
        <v>7</v>
      </c>
      <c r="T45" s="847">
        <f t="shared" si="2"/>
        <v>19</v>
      </c>
      <c r="U45" s="847">
        <f t="shared" si="3"/>
        <v>12</v>
      </c>
      <c r="V45" s="851">
        <f t="shared" si="4"/>
        <v>2.7142857142857144</v>
      </c>
      <c r="W45" s="837">
        <v>12</v>
      </c>
    </row>
    <row r="46" spans="1:23" ht="14.4" customHeight="1" x14ac:dyDescent="0.3">
      <c r="A46" s="899" t="s">
        <v>3941</v>
      </c>
      <c r="B46" s="883"/>
      <c r="C46" s="884"/>
      <c r="D46" s="853"/>
      <c r="E46" s="885">
        <v>5</v>
      </c>
      <c r="F46" s="886">
        <v>4.26</v>
      </c>
      <c r="G46" s="841">
        <v>24.4</v>
      </c>
      <c r="H46" s="887">
        <v>5</v>
      </c>
      <c r="I46" s="888">
        <v>4.63</v>
      </c>
      <c r="J46" s="842">
        <v>30.4</v>
      </c>
      <c r="K46" s="889">
        <v>0.73</v>
      </c>
      <c r="L46" s="890">
        <v>3</v>
      </c>
      <c r="M46" s="890">
        <v>30</v>
      </c>
      <c r="N46" s="891">
        <v>10</v>
      </c>
      <c r="O46" s="890" t="s">
        <v>3865</v>
      </c>
      <c r="P46" s="892" t="s">
        <v>3942</v>
      </c>
      <c r="Q46" s="893">
        <f t="shared" si="0"/>
        <v>5</v>
      </c>
      <c r="R46" s="893">
        <f t="shared" si="0"/>
        <v>4.63</v>
      </c>
      <c r="S46" s="883">
        <f t="shared" si="1"/>
        <v>50</v>
      </c>
      <c r="T46" s="883">
        <f t="shared" si="2"/>
        <v>152</v>
      </c>
      <c r="U46" s="883">
        <f t="shared" si="3"/>
        <v>102</v>
      </c>
      <c r="V46" s="894">
        <f t="shared" si="4"/>
        <v>3.04</v>
      </c>
      <c r="W46" s="843">
        <v>102</v>
      </c>
    </row>
    <row r="47" spans="1:23" ht="14.4" customHeight="1" x14ac:dyDescent="0.3">
      <c r="A47" s="899" t="s">
        <v>3943</v>
      </c>
      <c r="B47" s="883">
        <v>3</v>
      </c>
      <c r="C47" s="884">
        <v>3.56</v>
      </c>
      <c r="D47" s="853">
        <v>30.7</v>
      </c>
      <c r="E47" s="885"/>
      <c r="F47" s="886"/>
      <c r="G47" s="841"/>
      <c r="H47" s="887">
        <v>1</v>
      </c>
      <c r="I47" s="888">
        <v>1.27</v>
      </c>
      <c r="J47" s="842">
        <v>37</v>
      </c>
      <c r="K47" s="889">
        <v>1.06</v>
      </c>
      <c r="L47" s="890">
        <v>4</v>
      </c>
      <c r="M47" s="890">
        <v>33</v>
      </c>
      <c r="N47" s="891">
        <v>11</v>
      </c>
      <c r="O47" s="890" t="s">
        <v>3865</v>
      </c>
      <c r="P47" s="892" t="s">
        <v>3944</v>
      </c>
      <c r="Q47" s="893">
        <f t="shared" si="0"/>
        <v>-2</v>
      </c>
      <c r="R47" s="893">
        <f t="shared" si="0"/>
        <v>-2.29</v>
      </c>
      <c r="S47" s="883">
        <f t="shared" si="1"/>
        <v>11</v>
      </c>
      <c r="T47" s="883">
        <f t="shared" si="2"/>
        <v>37</v>
      </c>
      <c r="U47" s="883">
        <f t="shared" si="3"/>
        <v>26</v>
      </c>
      <c r="V47" s="894">
        <f t="shared" si="4"/>
        <v>3.3636363636363638</v>
      </c>
      <c r="W47" s="843">
        <v>26</v>
      </c>
    </row>
    <row r="48" spans="1:23" ht="14.4" customHeight="1" x14ac:dyDescent="0.3">
      <c r="A48" s="898" t="s">
        <v>3945</v>
      </c>
      <c r="B48" s="838">
        <v>2</v>
      </c>
      <c r="C48" s="839">
        <v>1.62</v>
      </c>
      <c r="D48" s="840">
        <v>30</v>
      </c>
      <c r="E48" s="852"/>
      <c r="F48" s="832"/>
      <c r="G48" s="833"/>
      <c r="H48" s="831"/>
      <c r="I48" s="832"/>
      <c r="J48" s="833"/>
      <c r="K48" s="834">
        <v>0.45</v>
      </c>
      <c r="L48" s="831">
        <v>2</v>
      </c>
      <c r="M48" s="831">
        <v>21</v>
      </c>
      <c r="N48" s="835">
        <v>7</v>
      </c>
      <c r="O48" s="831" t="s">
        <v>3865</v>
      </c>
      <c r="P48" s="850" t="s">
        <v>3946</v>
      </c>
      <c r="Q48" s="836">
        <f t="shared" si="0"/>
        <v>-2</v>
      </c>
      <c r="R48" s="836">
        <f t="shared" si="0"/>
        <v>-1.62</v>
      </c>
      <c r="S48" s="847" t="str">
        <f t="shared" si="1"/>
        <v/>
      </c>
      <c r="T48" s="847" t="str">
        <f t="shared" si="2"/>
        <v/>
      </c>
      <c r="U48" s="847" t="str">
        <f t="shared" si="3"/>
        <v/>
      </c>
      <c r="V48" s="851" t="str">
        <f t="shared" si="4"/>
        <v/>
      </c>
      <c r="W48" s="837"/>
    </row>
    <row r="49" spans="1:23" ht="14.4" customHeight="1" x14ac:dyDescent="0.3">
      <c r="A49" s="899" t="s">
        <v>3947</v>
      </c>
      <c r="B49" s="895"/>
      <c r="C49" s="896"/>
      <c r="D49" s="845"/>
      <c r="E49" s="885"/>
      <c r="F49" s="886"/>
      <c r="G49" s="841"/>
      <c r="H49" s="890">
        <v>1</v>
      </c>
      <c r="I49" s="886">
        <v>0.93</v>
      </c>
      <c r="J49" s="842">
        <v>24</v>
      </c>
      <c r="K49" s="889">
        <v>0.93</v>
      </c>
      <c r="L49" s="890">
        <v>4</v>
      </c>
      <c r="M49" s="890">
        <v>33</v>
      </c>
      <c r="N49" s="891">
        <v>11</v>
      </c>
      <c r="O49" s="890" t="s">
        <v>3865</v>
      </c>
      <c r="P49" s="892" t="s">
        <v>3948</v>
      </c>
      <c r="Q49" s="893">
        <f t="shared" si="0"/>
        <v>1</v>
      </c>
      <c r="R49" s="893">
        <f t="shared" si="0"/>
        <v>0.93</v>
      </c>
      <c r="S49" s="883">
        <f t="shared" si="1"/>
        <v>11</v>
      </c>
      <c r="T49" s="883">
        <f t="shared" si="2"/>
        <v>24</v>
      </c>
      <c r="U49" s="883">
        <f t="shared" si="3"/>
        <v>13</v>
      </c>
      <c r="V49" s="894">
        <f t="shared" si="4"/>
        <v>2.1818181818181817</v>
      </c>
      <c r="W49" s="843">
        <v>13</v>
      </c>
    </row>
    <row r="50" spans="1:23" ht="14.4" customHeight="1" x14ac:dyDescent="0.3">
      <c r="A50" s="898" t="s">
        <v>3949</v>
      </c>
      <c r="B50" s="847">
        <v>1</v>
      </c>
      <c r="C50" s="848">
        <v>0.42</v>
      </c>
      <c r="D50" s="849">
        <v>8</v>
      </c>
      <c r="E50" s="828">
        <v>1</v>
      </c>
      <c r="F50" s="829">
        <v>0.42</v>
      </c>
      <c r="G50" s="830">
        <v>8</v>
      </c>
      <c r="H50" s="831">
        <v>1</v>
      </c>
      <c r="I50" s="832">
        <v>1.98</v>
      </c>
      <c r="J50" s="844">
        <v>46</v>
      </c>
      <c r="K50" s="834">
        <v>0.42</v>
      </c>
      <c r="L50" s="831">
        <v>2</v>
      </c>
      <c r="M50" s="831">
        <v>15</v>
      </c>
      <c r="N50" s="835">
        <v>5</v>
      </c>
      <c r="O50" s="831" t="s">
        <v>3865</v>
      </c>
      <c r="P50" s="850" t="s">
        <v>3950</v>
      </c>
      <c r="Q50" s="836">
        <f t="shared" si="0"/>
        <v>0</v>
      </c>
      <c r="R50" s="836">
        <f t="shared" si="0"/>
        <v>1.56</v>
      </c>
      <c r="S50" s="847">
        <f t="shared" si="1"/>
        <v>5</v>
      </c>
      <c r="T50" s="847">
        <f t="shared" si="2"/>
        <v>46</v>
      </c>
      <c r="U50" s="847">
        <f t="shared" si="3"/>
        <v>41</v>
      </c>
      <c r="V50" s="851">
        <f t="shared" si="4"/>
        <v>9.1999999999999993</v>
      </c>
      <c r="W50" s="837">
        <v>41</v>
      </c>
    </row>
    <row r="51" spans="1:23" ht="14.4" customHeight="1" x14ac:dyDescent="0.3">
      <c r="A51" s="899" t="s">
        <v>3951</v>
      </c>
      <c r="B51" s="883">
        <v>1</v>
      </c>
      <c r="C51" s="884">
        <v>0.56000000000000005</v>
      </c>
      <c r="D51" s="853">
        <v>14</v>
      </c>
      <c r="E51" s="887">
        <v>3</v>
      </c>
      <c r="F51" s="888">
        <v>3.31</v>
      </c>
      <c r="G51" s="846">
        <v>32</v>
      </c>
      <c r="H51" s="890">
        <v>2</v>
      </c>
      <c r="I51" s="886">
        <v>1.1200000000000001</v>
      </c>
      <c r="J51" s="842">
        <v>12</v>
      </c>
      <c r="K51" s="889">
        <v>0.56000000000000005</v>
      </c>
      <c r="L51" s="890">
        <v>2</v>
      </c>
      <c r="M51" s="890">
        <v>21</v>
      </c>
      <c r="N51" s="891">
        <v>7</v>
      </c>
      <c r="O51" s="890" t="s">
        <v>3865</v>
      </c>
      <c r="P51" s="892" t="s">
        <v>3952</v>
      </c>
      <c r="Q51" s="893">
        <f t="shared" si="0"/>
        <v>1</v>
      </c>
      <c r="R51" s="893">
        <f t="shared" si="0"/>
        <v>0.56000000000000005</v>
      </c>
      <c r="S51" s="883">
        <f t="shared" si="1"/>
        <v>14</v>
      </c>
      <c r="T51" s="883">
        <f t="shared" si="2"/>
        <v>24</v>
      </c>
      <c r="U51" s="883">
        <f t="shared" si="3"/>
        <v>10</v>
      </c>
      <c r="V51" s="894">
        <f t="shared" si="4"/>
        <v>1.7142857142857142</v>
      </c>
      <c r="W51" s="843">
        <v>10</v>
      </c>
    </row>
    <row r="52" spans="1:23" ht="14.4" customHeight="1" x14ac:dyDescent="0.3">
      <c r="A52" s="899" t="s">
        <v>3953</v>
      </c>
      <c r="B52" s="883"/>
      <c r="C52" s="884"/>
      <c r="D52" s="853"/>
      <c r="E52" s="887">
        <v>1</v>
      </c>
      <c r="F52" s="888">
        <v>1.71</v>
      </c>
      <c r="G52" s="846">
        <v>32</v>
      </c>
      <c r="H52" s="890">
        <v>1</v>
      </c>
      <c r="I52" s="886">
        <v>1.24</v>
      </c>
      <c r="J52" s="842">
        <v>31</v>
      </c>
      <c r="K52" s="889">
        <v>0.82</v>
      </c>
      <c r="L52" s="890">
        <v>3</v>
      </c>
      <c r="M52" s="890">
        <v>24</v>
      </c>
      <c r="N52" s="891">
        <v>8</v>
      </c>
      <c r="O52" s="890" t="s">
        <v>3865</v>
      </c>
      <c r="P52" s="892" t="s">
        <v>3952</v>
      </c>
      <c r="Q52" s="893">
        <f t="shared" si="0"/>
        <v>1</v>
      </c>
      <c r="R52" s="893">
        <f t="shared" si="0"/>
        <v>1.24</v>
      </c>
      <c r="S52" s="883">
        <f t="shared" si="1"/>
        <v>8</v>
      </c>
      <c r="T52" s="883">
        <f t="shared" si="2"/>
        <v>31</v>
      </c>
      <c r="U52" s="883">
        <f t="shared" si="3"/>
        <v>23</v>
      </c>
      <c r="V52" s="894">
        <f t="shared" si="4"/>
        <v>3.875</v>
      </c>
      <c r="W52" s="843">
        <v>23</v>
      </c>
    </row>
    <row r="53" spans="1:23" ht="14.4" customHeight="1" x14ac:dyDescent="0.3">
      <c r="A53" s="898" t="s">
        <v>3954</v>
      </c>
      <c r="B53" s="838">
        <v>1</v>
      </c>
      <c r="C53" s="839">
        <v>0.42</v>
      </c>
      <c r="D53" s="840">
        <v>5</v>
      </c>
      <c r="E53" s="852"/>
      <c r="F53" s="832"/>
      <c r="G53" s="833"/>
      <c r="H53" s="831"/>
      <c r="I53" s="832"/>
      <c r="J53" s="833"/>
      <c r="K53" s="834">
        <v>0.42</v>
      </c>
      <c r="L53" s="831">
        <v>1</v>
      </c>
      <c r="M53" s="831">
        <v>5</v>
      </c>
      <c r="N53" s="835">
        <v>2</v>
      </c>
      <c r="O53" s="831" t="s">
        <v>3865</v>
      </c>
      <c r="P53" s="850" t="s">
        <v>3955</v>
      </c>
      <c r="Q53" s="836">
        <f t="shared" si="0"/>
        <v>-1</v>
      </c>
      <c r="R53" s="836">
        <f t="shared" si="0"/>
        <v>-0.42</v>
      </c>
      <c r="S53" s="847" t="str">
        <f t="shared" si="1"/>
        <v/>
      </c>
      <c r="T53" s="847" t="str">
        <f t="shared" si="2"/>
        <v/>
      </c>
      <c r="U53" s="847" t="str">
        <f t="shared" si="3"/>
        <v/>
      </c>
      <c r="V53" s="851" t="str">
        <f t="shared" si="4"/>
        <v/>
      </c>
      <c r="W53" s="837"/>
    </row>
    <row r="54" spans="1:23" ht="14.4" customHeight="1" x14ac:dyDescent="0.3">
      <c r="A54" s="898" t="s">
        <v>3956</v>
      </c>
      <c r="B54" s="847"/>
      <c r="C54" s="848"/>
      <c r="D54" s="849"/>
      <c r="E54" s="828">
        <v>1</v>
      </c>
      <c r="F54" s="829">
        <v>14.74</v>
      </c>
      <c r="G54" s="830">
        <v>22</v>
      </c>
      <c r="H54" s="831"/>
      <c r="I54" s="832"/>
      <c r="J54" s="833"/>
      <c r="K54" s="834">
        <v>13.4</v>
      </c>
      <c r="L54" s="831">
        <v>1</v>
      </c>
      <c r="M54" s="831">
        <v>12</v>
      </c>
      <c r="N54" s="835">
        <v>4</v>
      </c>
      <c r="O54" s="831" t="s">
        <v>3712</v>
      </c>
      <c r="P54" s="850" t="s">
        <v>3957</v>
      </c>
      <c r="Q54" s="836">
        <f t="shared" si="0"/>
        <v>0</v>
      </c>
      <c r="R54" s="836">
        <f t="shared" si="0"/>
        <v>0</v>
      </c>
      <c r="S54" s="847" t="str">
        <f t="shared" si="1"/>
        <v/>
      </c>
      <c r="T54" s="847" t="str">
        <f t="shared" si="2"/>
        <v/>
      </c>
      <c r="U54" s="847" t="str">
        <f t="shared" si="3"/>
        <v/>
      </c>
      <c r="V54" s="851" t="str">
        <f t="shared" si="4"/>
        <v/>
      </c>
      <c r="W54" s="837"/>
    </row>
    <row r="55" spans="1:23" ht="14.4" customHeight="1" x14ac:dyDescent="0.3">
      <c r="A55" s="899" t="s">
        <v>3958</v>
      </c>
      <c r="B55" s="883">
        <v>1</v>
      </c>
      <c r="C55" s="884">
        <v>15.09</v>
      </c>
      <c r="D55" s="853">
        <v>25</v>
      </c>
      <c r="E55" s="887">
        <v>1</v>
      </c>
      <c r="F55" s="888">
        <v>15.61</v>
      </c>
      <c r="G55" s="846">
        <v>29</v>
      </c>
      <c r="H55" s="890"/>
      <c r="I55" s="886"/>
      <c r="J55" s="841"/>
      <c r="K55" s="889">
        <v>14.17</v>
      </c>
      <c r="L55" s="890">
        <v>2</v>
      </c>
      <c r="M55" s="890">
        <v>18</v>
      </c>
      <c r="N55" s="891">
        <v>6</v>
      </c>
      <c r="O55" s="890" t="s">
        <v>3712</v>
      </c>
      <c r="P55" s="892" t="s">
        <v>3957</v>
      </c>
      <c r="Q55" s="893">
        <f t="shared" si="0"/>
        <v>-1</v>
      </c>
      <c r="R55" s="893">
        <f t="shared" si="0"/>
        <v>-15.09</v>
      </c>
      <c r="S55" s="883" t="str">
        <f t="shared" si="1"/>
        <v/>
      </c>
      <c r="T55" s="883" t="str">
        <f t="shared" si="2"/>
        <v/>
      </c>
      <c r="U55" s="883" t="str">
        <f t="shared" si="3"/>
        <v/>
      </c>
      <c r="V55" s="894" t="str">
        <f t="shared" si="4"/>
        <v/>
      </c>
      <c r="W55" s="843"/>
    </row>
    <row r="56" spans="1:23" ht="14.4" customHeight="1" x14ac:dyDescent="0.3">
      <c r="A56" s="898" t="s">
        <v>3959</v>
      </c>
      <c r="B56" s="847"/>
      <c r="C56" s="848"/>
      <c r="D56" s="849"/>
      <c r="E56" s="828">
        <v>1</v>
      </c>
      <c r="F56" s="829">
        <v>4.13</v>
      </c>
      <c r="G56" s="830">
        <v>22</v>
      </c>
      <c r="H56" s="831"/>
      <c r="I56" s="832"/>
      <c r="J56" s="833"/>
      <c r="K56" s="834">
        <v>5.09</v>
      </c>
      <c r="L56" s="831">
        <v>3</v>
      </c>
      <c r="M56" s="831">
        <v>30</v>
      </c>
      <c r="N56" s="835">
        <v>10</v>
      </c>
      <c r="O56" s="831" t="s">
        <v>3712</v>
      </c>
      <c r="P56" s="850" t="s">
        <v>3960</v>
      </c>
      <c r="Q56" s="836">
        <f t="shared" si="0"/>
        <v>0</v>
      </c>
      <c r="R56" s="836">
        <f t="shared" si="0"/>
        <v>0</v>
      </c>
      <c r="S56" s="847" t="str">
        <f t="shared" si="1"/>
        <v/>
      </c>
      <c r="T56" s="847" t="str">
        <f t="shared" si="2"/>
        <v/>
      </c>
      <c r="U56" s="847" t="str">
        <f t="shared" si="3"/>
        <v/>
      </c>
      <c r="V56" s="851" t="str">
        <f t="shared" si="4"/>
        <v/>
      </c>
      <c r="W56" s="837"/>
    </row>
    <row r="57" spans="1:23" ht="14.4" customHeight="1" x14ac:dyDescent="0.3">
      <c r="A57" s="898" t="s">
        <v>3961</v>
      </c>
      <c r="B57" s="847"/>
      <c r="C57" s="848"/>
      <c r="D57" s="849"/>
      <c r="E57" s="852">
        <v>1</v>
      </c>
      <c r="F57" s="832">
        <v>6.18</v>
      </c>
      <c r="G57" s="833">
        <v>40</v>
      </c>
      <c r="H57" s="828">
        <v>1</v>
      </c>
      <c r="I57" s="829">
        <v>3.57</v>
      </c>
      <c r="J57" s="844">
        <v>20</v>
      </c>
      <c r="K57" s="834">
        <v>3.31</v>
      </c>
      <c r="L57" s="831">
        <v>2</v>
      </c>
      <c r="M57" s="831">
        <v>18</v>
      </c>
      <c r="N57" s="835">
        <v>6</v>
      </c>
      <c r="O57" s="831" t="s">
        <v>3865</v>
      </c>
      <c r="P57" s="850" t="s">
        <v>3962</v>
      </c>
      <c r="Q57" s="836">
        <f t="shared" si="0"/>
        <v>1</v>
      </c>
      <c r="R57" s="836">
        <f t="shared" si="0"/>
        <v>3.57</v>
      </c>
      <c r="S57" s="847">
        <f t="shared" si="1"/>
        <v>6</v>
      </c>
      <c r="T57" s="847">
        <f t="shared" si="2"/>
        <v>20</v>
      </c>
      <c r="U57" s="847">
        <f t="shared" si="3"/>
        <v>14</v>
      </c>
      <c r="V57" s="851">
        <f t="shared" si="4"/>
        <v>3.3333333333333335</v>
      </c>
      <c r="W57" s="837">
        <v>14</v>
      </c>
    </row>
    <row r="58" spans="1:23" ht="14.4" customHeight="1" x14ac:dyDescent="0.3">
      <c r="A58" s="898" t="s">
        <v>3963</v>
      </c>
      <c r="B58" s="838">
        <v>2</v>
      </c>
      <c r="C58" s="839">
        <v>10.71</v>
      </c>
      <c r="D58" s="840">
        <v>33</v>
      </c>
      <c r="E58" s="852"/>
      <c r="F58" s="832"/>
      <c r="G58" s="833"/>
      <c r="H58" s="831"/>
      <c r="I58" s="832"/>
      <c r="J58" s="833"/>
      <c r="K58" s="834">
        <v>2.95</v>
      </c>
      <c r="L58" s="831">
        <v>1</v>
      </c>
      <c r="M58" s="831">
        <v>12</v>
      </c>
      <c r="N58" s="835">
        <v>4</v>
      </c>
      <c r="O58" s="831" t="s">
        <v>3712</v>
      </c>
      <c r="P58" s="850" t="s">
        <v>3964</v>
      </c>
      <c r="Q58" s="836">
        <f t="shared" si="0"/>
        <v>-2</v>
      </c>
      <c r="R58" s="836">
        <f t="shared" si="0"/>
        <v>-10.71</v>
      </c>
      <c r="S58" s="847" t="str">
        <f t="shared" si="1"/>
        <v/>
      </c>
      <c r="T58" s="847" t="str">
        <f t="shared" si="2"/>
        <v/>
      </c>
      <c r="U58" s="847" t="str">
        <f t="shared" si="3"/>
        <v/>
      </c>
      <c r="V58" s="851" t="str">
        <f t="shared" si="4"/>
        <v/>
      </c>
      <c r="W58" s="837"/>
    </row>
    <row r="59" spans="1:23" ht="14.4" customHeight="1" x14ac:dyDescent="0.3">
      <c r="A59" s="899" t="s">
        <v>3965</v>
      </c>
      <c r="B59" s="895">
        <v>1</v>
      </c>
      <c r="C59" s="896">
        <v>4.96</v>
      </c>
      <c r="D59" s="845">
        <v>38</v>
      </c>
      <c r="E59" s="885">
        <v>2</v>
      </c>
      <c r="F59" s="886">
        <v>10.96</v>
      </c>
      <c r="G59" s="841">
        <v>43.5</v>
      </c>
      <c r="H59" s="890"/>
      <c r="I59" s="886"/>
      <c r="J59" s="841"/>
      <c r="K59" s="889">
        <v>3.36</v>
      </c>
      <c r="L59" s="890">
        <v>2</v>
      </c>
      <c r="M59" s="890">
        <v>21</v>
      </c>
      <c r="N59" s="891">
        <v>7</v>
      </c>
      <c r="O59" s="890" t="s">
        <v>3712</v>
      </c>
      <c r="P59" s="892" t="s">
        <v>3964</v>
      </c>
      <c r="Q59" s="893">
        <f t="shared" si="0"/>
        <v>-1</v>
      </c>
      <c r="R59" s="893">
        <f t="shared" si="0"/>
        <v>-4.96</v>
      </c>
      <c r="S59" s="883" t="str">
        <f t="shared" si="1"/>
        <v/>
      </c>
      <c r="T59" s="883" t="str">
        <f t="shared" si="2"/>
        <v/>
      </c>
      <c r="U59" s="883" t="str">
        <f t="shared" si="3"/>
        <v/>
      </c>
      <c r="V59" s="894" t="str">
        <f t="shared" si="4"/>
        <v/>
      </c>
      <c r="W59" s="843"/>
    </row>
    <row r="60" spans="1:23" ht="14.4" customHeight="1" x14ac:dyDescent="0.3">
      <c r="A60" s="898" t="s">
        <v>3966</v>
      </c>
      <c r="B60" s="847"/>
      <c r="C60" s="848"/>
      <c r="D60" s="849"/>
      <c r="E60" s="852"/>
      <c r="F60" s="832"/>
      <c r="G60" s="833"/>
      <c r="H60" s="828">
        <v>3</v>
      </c>
      <c r="I60" s="829">
        <v>8.5500000000000007</v>
      </c>
      <c r="J60" s="830">
        <v>2</v>
      </c>
      <c r="K60" s="834">
        <v>2.85</v>
      </c>
      <c r="L60" s="831">
        <v>2</v>
      </c>
      <c r="M60" s="831">
        <v>15</v>
      </c>
      <c r="N60" s="835">
        <v>5</v>
      </c>
      <c r="O60" s="831" t="s">
        <v>3865</v>
      </c>
      <c r="P60" s="850" t="s">
        <v>3967</v>
      </c>
      <c r="Q60" s="836">
        <f t="shared" si="0"/>
        <v>3</v>
      </c>
      <c r="R60" s="836">
        <f t="shared" si="0"/>
        <v>8.5500000000000007</v>
      </c>
      <c r="S60" s="847">
        <f t="shared" si="1"/>
        <v>15</v>
      </c>
      <c r="T60" s="847">
        <f t="shared" si="2"/>
        <v>6</v>
      </c>
      <c r="U60" s="847">
        <f t="shared" si="3"/>
        <v>-9</v>
      </c>
      <c r="V60" s="851">
        <f t="shared" si="4"/>
        <v>0.4</v>
      </c>
      <c r="W60" s="837"/>
    </row>
    <row r="61" spans="1:23" ht="14.4" customHeight="1" x14ac:dyDescent="0.3">
      <c r="A61" s="898" t="s">
        <v>3968</v>
      </c>
      <c r="B61" s="838">
        <v>1</v>
      </c>
      <c r="C61" s="839">
        <v>2.86</v>
      </c>
      <c r="D61" s="840">
        <v>27</v>
      </c>
      <c r="E61" s="852"/>
      <c r="F61" s="832"/>
      <c r="G61" s="833"/>
      <c r="H61" s="831"/>
      <c r="I61" s="832"/>
      <c r="J61" s="833"/>
      <c r="K61" s="834">
        <v>2.86</v>
      </c>
      <c r="L61" s="831">
        <v>4</v>
      </c>
      <c r="M61" s="831">
        <v>36</v>
      </c>
      <c r="N61" s="835">
        <v>12</v>
      </c>
      <c r="O61" s="831" t="s">
        <v>3865</v>
      </c>
      <c r="P61" s="850" t="s">
        <v>3969</v>
      </c>
      <c r="Q61" s="836">
        <f t="shared" si="0"/>
        <v>-1</v>
      </c>
      <c r="R61" s="836">
        <f t="shared" si="0"/>
        <v>-2.86</v>
      </c>
      <c r="S61" s="847" t="str">
        <f t="shared" si="1"/>
        <v/>
      </c>
      <c r="T61" s="847" t="str">
        <f t="shared" si="2"/>
        <v/>
      </c>
      <c r="U61" s="847" t="str">
        <f t="shared" si="3"/>
        <v/>
      </c>
      <c r="V61" s="851" t="str">
        <f t="shared" si="4"/>
        <v/>
      </c>
      <c r="W61" s="837"/>
    </row>
    <row r="62" spans="1:23" ht="14.4" customHeight="1" x14ac:dyDescent="0.3">
      <c r="A62" s="898" t="s">
        <v>3970</v>
      </c>
      <c r="B62" s="847"/>
      <c r="C62" s="848"/>
      <c r="D62" s="849"/>
      <c r="E62" s="852"/>
      <c r="F62" s="832"/>
      <c r="G62" s="833"/>
      <c r="H62" s="828">
        <v>1</v>
      </c>
      <c r="I62" s="829">
        <v>1.28</v>
      </c>
      <c r="J62" s="844">
        <v>26</v>
      </c>
      <c r="K62" s="834">
        <v>1.24</v>
      </c>
      <c r="L62" s="831">
        <v>5</v>
      </c>
      <c r="M62" s="831">
        <v>42</v>
      </c>
      <c r="N62" s="835">
        <v>14</v>
      </c>
      <c r="O62" s="831" t="s">
        <v>3865</v>
      </c>
      <c r="P62" s="850" t="s">
        <v>3971</v>
      </c>
      <c r="Q62" s="836">
        <f t="shared" si="0"/>
        <v>1</v>
      </c>
      <c r="R62" s="836">
        <f t="shared" si="0"/>
        <v>1.28</v>
      </c>
      <c r="S62" s="847">
        <f t="shared" si="1"/>
        <v>14</v>
      </c>
      <c r="T62" s="847">
        <f t="shared" si="2"/>
        <v>26</v>
      </c>
      <c r="U62" s="847">
        <f t="shared" si="3"/>
        <v>12</v>
      </c>
      <c r="V62" s="851">
        <f t="shared" si="4"/>
        <v>1.8571428571428572</v>
      </c>
      <c r="W62" s="837">
        <v>12</v>
      </c>
    </row>
    <row r="63" spans="1:23" ht="14.4" customHeight="1" x14ac:dyDescent="0.3">
      <c r="A63" s="898" t="s">
        <v>3972</v>
      </c>
      <c r="B63" s="847"/>
      <c r="C63" s="848"/>
      <c r="D63" s="849"/>
      <c r="E63" s="852"/>
      <c r="F63" s="832"/>
      <c r="G63" s="833"/>
      <c r="H63" s="828">
        <v>1</v>
      </c>
      <c r="I63" s="829">
        <v>5.95</v>
      </c>
      <c r="J63" s="830">
        <v>2</v>
      </c>
      <c r="K63" s="834">
        <v>5.95</v>
      </c>
      <c r="L63" s="831">
        <v>1</v>
      </c>
      <c r="M63" s="831">
        <v>9</v>
      </c>
      <c r="N63" s="835">
        <v>3</v>
      </c>
      <c r="O63" s="831" t="s">
        <v>3712</v>
      </c>
      <c r="P63" s="850" t="s">
        <v>3973</v>
      </c>
      <c r="Q63" s="836">
        <f t="shared" si="0"/>
        <v>1</v>
      </c>
      <c r="R63" s="836">
        <f t="shared" si="0"/>
        <v>5.95</v>
      </c>
      <c r="S63" s="847">
        <f t="shared" si="1"/>
        <v>3</v>
      </c>
      <c r="T63" s="847">
        <f t="shared" si="2"/>
        <v>2</v>
      </c>
      <c r="U63" s="847">
        <f t="shared" si="3"/>
        <v>-1</v>
      </c>
      <c r="V63" s="851">
        <f t="shared" si="4"/>
        <v>0.66666666666666663</v>
      </c>
      <c r="W63" s="837"/>
    </row>
    <row r="64" spans="1:23" ht="14.4" customHeight="1" x14ac:dyDescent="0.3">
      <c r="A64" s="898" t="s">
        <v>3974</v>
      </c>
      <c r="B64" s="847"/>
      <c r="C64" s="848"/>
      <c r="D64" s="849"/>
      <c r="E64" s="852"/>
      <c r="F64" s="832"/>
      <c r="G64" s="833"/>
      <c r="H64" s="828">
        <v>3</v>
      </c>
      <c r="I64" s="829">
        <v>11.01</v>
      </c>
      <c r="J64" s="830">
        <v>2</v>
      </c>
      <c r="K64" s="834">
        <v>3.67</v>
      </c>
      <c r="L64" s="831">
        <v>1</v>
      </c>
      <c r="M64" s="831">
        <v>12</v>
      </c>
      <c r="N64" s="835">
        <v>4</v>
      </c>
      <c r="O64" s="831" t="s">
        <v>3712</v>
      </c>
      <c r="P64" s="850" t="s">
        <v>3975</v>
      </c>
      <c r="Q64" s="836">
        <f t="shared" si="0"/>
        <v>3</v>
      </c>
      <c r="R64" s="836">
        <f t="shared" si="0"/>
        <v>11.01</v>
      </c>
      <c r="S64" s="847">
        <f t="shared" si="1"/>
        <v>12</v>
      </c>
      <c r="T64" s="847">
        <f t="shared" si="2"/>
        <v>6</v>
      </c>
      <c r="U64" s="847">
        <f t="shared" si="3"/>
        <v>-6</v>
      </c>
      <c r="V64" s="851">
        <f t="shared" si="4"/>
        <v>0.5</v>
      </c>
      <c r="W64" s="837"/>
    </row>
    <row r="65" spans="1:23" ht="14.4" customHeight="1" x14ac:dyDescent="0.3">
      <c r="A65" s="899" t="s">
        <v>3976</v>
      </c>
      <c r="B65" s="883"/>
      <c r="C65" s="884"/>
      <c r="D65" s="853"/>
      <c r="E65" s="885"/>
      <c r="F65" s="886"/>
      <c r="G65" s="841"/>
      <c r="H65" s="887">
        <v>1</v>
      </c>
      <c r="I65" s="888">
        <v>4.37</v>
      </c>
      <c r="J65" s="846">
        <v>2</v>
      </c>
      <c r="K65" s="889">
        <v>4.37</v>
      </c>
      <c r="L65" s="890">
        <v>2</v>
      </c>
      <c r="M65" s="890">
        <v>21</v>
      </c>
      <c r="N65" s="891">
        <v>7</v>
      </c>
      <c r="O65" s="890" t="s">
        <v>3712</v>
      </c>
      <c r="P65" s="892" t="s">
        <v>3975</v>
      </c>
      <c r="Q65" s="893">
        <f t="shared" si="0"/>
        <v>1</v>
      </c>
      <c r="R65" s="893">
        <f t="shared" si="0"/>
        <v>4.37</v>
      </c>
      <c r="S65" s="883">
        <f t="shared" si="1"/>
        <v>7</v>
      </c>
      <c r="T65" s="883">
        <f t="shared" si="2"/>
        <v>2</v>
      </c>
      <c r="U65" s="883">
        <f t="shared" si="3"/>
        <v>-5</v>
      </c>
      <c r="V65" s="894">
        <f t="shared" si="4"/>
        <v>0.2857142857142857</v>
      </c>
      <c r="W65" s="843"/>
    </row>
    <row r="66" spans="1:23" ht="14.4" customHeight="1" x14ac:dyDescent="0.3">
      <c r="A66" s="898" t="s">
        <v>3977</v>
      </c>
      <c r="B66" s="847"/>
      <c r="C66" s="848"/>
      <c r="D66" s="849"/>
      <c r="E66" s="852"/>
      <c r="F66" s="832"/>
      <c r="G66" s="833"/>
      <c r="H66" s="828">
        <v>10</v>
      </c>
      <c r="I66" s="829">
        <v>4.99</v>
      </c>
      <c r="J66" s="830">
        <v>2</v>
      </c>
      <c r="K66" s="834">
        <v>0.42</v>
      </c>
      <c r="L66" s="831">
        <v>1</v>
      </c>
      <c r="M66" s="831">
        <v>6</v>
      </c>
      <c r="N66" s="835">
        <v>2</v>
      </c>
      <c r="O66" s="831" t="s">
        <v>3865</v>
      </c>
      <c r="P66" s="850" t="s">
        <v>3978</v>
      </c>
      <c r="Q66" s="836">
        <f t="shared" si="0"/>
        <v>10</v>
      </c>
      <c r="R66" s="836">
        <f t="shared" si="0"/>
        <v>4.99</v>
      </c>
      <c r="S66" s="847">
        <f t="shared" si="1"/>
        <v>20</v>
      </c>
      <c r="T66" s="847">
        <f t="shared" si="2"/>
        <v>20</v>
      </c>
      <c r="U66" s="847">
        <f t="shared" si="3"/>
        <v>0</v>
      </c>
      <c r="V66" s="851">
        <f t="shared" si="4"/>
        <v>1</v>
      </c>
      <c r="W66" s="837"/>
    </row>
    <row r="67" spans="1:23" ht="14.4" customHeight="1" x14ac:dyDescent="0.3">
      <c r="A67" s="899" t="s">
        <v>3979</v>
      </c>
      <c r="B67" s="883"/>
      <c r="C67" s="884"/>
      <c r="D67" s="853"/>
      <c r="E67" s="885">
        <v>1</v>
      </c>
      <c r="F67" s="886">
        <v>4.49</v>
      </c>
      <c r="G67" s="841">
        <v>49</v>
      </c>
      <c r="H67" s="887">
        <v>7</v>
      </c>
      <c r="I67" s="888">
        <v>4.6100000000000003</v>
      </c>
      <c r="J67" s="846">
        <v>2</v>
      </c>
      <c r="K67" s="889">
        <v>0.55000000000000004</v>
      </c>
      <c r="L67" s="890">
        <v>1</v>
      </c>
      <c r="M67" s="890">
        <v>9</v>
      </c>
      <c r="N67" s="891">
        <v>3</v>
      </c>
      <c r="O67" s="890" t="s">
        <v>3865</v>
      </c>
      <c r="P67" s="892" t="s">
        <v>3980</v>
      </c>
      <c r="Q67" s="893">
        <f t="shared" si="0"/>
        <v>7</v>
      </c>
      <c r="R67" s="893">
        <f t="shared" si="0"/>
        <v>4.6100000000000003</v>
      </c>
      <c r="S67" s="883">
        <f t="shared" si="1"/>
        <v>21</v>
      </c>
      <c r="T67" s="883">
        <f t="shared" si="2"/>
        <v>14</v>
      </c>
      <c r="U67" s="883">
        <f t="shared" si="3"/>
        <v>-7</v>
      </c>
      <c r="V67" s="894">
        <f t="shared" si="4"/>
        <v>0.66666666666666663</v>
      </c>
      <c r="W67" s="843"/>
    </row>
    <row r="68" spans="1:23" ht="14.4" customHeight="1" x14ac:dyDescent="0.3">
      <c r="A68" s="899" t="s">
        <v>3981</v>
      </c>
      <c r="B68" s="883"/>
      <c r="C68" s="884"/>
      <c r="D68" s="853"/>
      <c r="E68" s="885"/>
      <c r="F68" s="886"/>
      <c r="G68" s="841"/>
      <c r="H68" s="887">
        <v>1</v>
      </c>
      <c r="I68" s="888">
        <v>2.36</v>
      </c>
      <c r="J68" s="842">
        <v>31</v>
      </c>
      <c r="K68" s="889">
        <v>0.68</v>
      </c>
      <c r="L68" s="890">
        <v>1</v>
      </c>
      <c r="M68" s="890">
        <v>12</v>
      </c>
      <c r="N68" s="891">
        <v>4</v>
      </c>
      <c r="O68" s="890" t="s">
        <v>3865</v>
      </c>
      <c r="P68" s="892" t="s">
        <v>3982</v>
      </c>
      <c r="Q68" s="893">
        <f t="shared" si="0"/>
        <v>1</v>
      </c>
      <c r="R68" s="893">
        <f t="shared" si="0"/>
        <v>2.36</v>
      </c>
      <c r="S68" s="883">
        <f t="shared" si="1"/>
        <v>4</v>
      </c>
      <c r="T68" s="883">
        <f t="shared" si="2"/>
        <v>31</v>
      </c>
      <c r="U68" s="883">
        <f t="shared" si="3"/>
        <v>27</v>
      </c>
      <c r="V68" s="894">
        <f t="shared" si="4"/>
        <v>7.75</v>
      </c>
      <c r="W68" s="843">
        <v>27</v>
      </c>
    </row>
    <row r="69" spans="1:23" ht="14.4" customHeight="1" x14ac:dyDescent="0.3">
      <c r="A69" s="898" t="s">
        <v>3983</v>
      </c>
      <c r="B69" s="847"/>
      <c r="C69" s="848"/>
      <c r="D69" s="849"/>
      <c r="E69" s="828">
        <v>2</v>
      </c>
      <c r="F69" s="829">
        <v>5.68</v>
      </c>
      <c r="G69" s="830">
        <v>34.5</v>
      </c>
      <c r="H69" s="831"/>
      <c r="I69" s="832"/>
      <c r="J69" s="833"/>
      <c r="K69" s="834">
        <v>0.49</v>
      </c>
      <c r="L69" s="831">
        <v>1</v>
      </c>
      <c r="M69" s="831">
        <v>9</v>
      </c>
      <c r="N69" s="835">
        <v>3</v>
      </c>
      <c r="O69" s="831" t="s">
        <v>3865</v>
      </c>
      <c r="P69" s="850" t="s">
        <v>3984</v>
      </c>
      <c r="Q69" s="836">
        <f t="shared" si="0"/>
        <v>0</v>
      </c>
      <c r="R69" s="836">
        <f t="shared" si="0"/>
        <v>0</v>
      </c>
      <c r="S69" s="847" t="str">
        <f t="shared" si="1"/>
        <v/>
      </c>
      <c r="T69" s="847" t="str">
        <f t="shared" si="2"/>
        <v/>
      </c>
      <c r="U69" s="847" t="str">
        <f t="shared" si="3"/>
        <v/>
      </c>
      <c r="V69" s="851" t="str">
        <f t="shared" si="4"/>
        <v/>
      </c>
      <c r="W69" s="837"/>
    </row>
    <row r="70" spans="1:23" ht="14.4" customHeight="1" x14ac:dyDescent="0.3">
      <c r="A70" s="899" t="s">
        <v>3985</v>
      </c>
      <c r="B70" s="883"/>
      <c r="C70" s="884"/>
      <c r="D70" s="853"/>
      <c r="E70" s="887">
        <v>1</v>
      </c>
      <c r="F70" s="888">
        <v>1.84</v>
      </c>
      <c r="G70" s="846">
        <v>29</v>
      </c>
      <c r="H70" s="890"/>
      <c r="I70" s="886"/>
      <c r="J70" s="841"/>
      <c r="K70" s="889">
        <v>1.63</v>
      </c>
      <c r="L70" s="890">
        <v>3</v>
      </c>
      <c r="M70" s="890">
        <v>27</v>
      </c>
      <c r="N70" s="891">
        <v>9</v>
      </c>
      <c r="O70" s="890" t="s">
        <v>3865</v>
      </c>
      <c r="P70" s="892" t="s">
        <v>3984</v>
      </c>
      <c r="Q70" s="893">
        <f t="shared" ref="Q70:R133" si="5">H70-B70</f>
        <v>0</v>
      </c>
      <c r="R70" s="893">
        <f t="shared" si="5"/>
        <v>0</v>
      </c>
      <c r="S70" s="883" t="str">
        <f t="shared" ref="S70:S133" si="6">IF(H70=0,"",H70*N70)</f>
        <v/>
      </c>
      <c r="T70" s="883" t="str">
        <f t="shared" ref="T70:T133" si="7">IF(H70=0,"",H70*J70)</f>
        <v/>
      </c>
      <c r="U70" s="883" t="str">
        <f t="shared" ref="U70:U133" si="8">IF(H70=0,"",T70-S70)</f>
        <v/>
      </c>
      <c r="V70" s="894" t="str">
        <f t="shared" ref="V70:V133" si="9">IF(H70=0,"",T70/S70)</f>
        <v/>
      </c>
      <c r="W70" s="843"/>
    </row>
    <row r="71" spans="1:23" ht="14.4" customHeight="1" x14ac:dyDescent="0.3">
      <c r="A71" s="898" t="s">
        <v>3986</v>
      </c>
      <c r="B71" s="838">
        <v>4</v>
      </c>
      <c r="C71" s="839">
        <v>3.12</v>
      </c>
      <c r="D71" s="840">
        <v>23.8</v>
      </c>
      <c r="E71" s="852">
        <v>2</v>
      </c>
      <c r="F71" s="832">
        <v>1.0900000000000001</v>
      </c>
      <c r="G71" s="833">
        <v>15.5</v>
      </c>
      <c r="H71" s="831">
        <v>1</v>
      </c>
      <c r="I71" s="832">
        <v>0.55000000000000004</v>
      </c>
      <c r="J71" s="844">
        <v>18</v>
      </c>
      <c r="K71" s="834">
        <v>0.55000000000000004</v>
      </c>
      <c r="L71" s="831">
        <v>3</v>
      </c>
      <c r="M71" s="831">
        <v>24</v>
      </c>
      <c r="N71" s="835">
        <v>8</v>
      </c>
      <c r="O71" s="831" t="s">
        <v>3865</v>
      </c>
      <c r="P71" s="850" t="s">
        <v>3987</v>
      </c>
      <c r="Q71" s="836">
        <f t="shared" si="5"/>
        <v>-3</v>
      </c>
      <c r="R71" s="836">
        <f t="shared" si="5"/>
        <v>-2.5700000000000003</v>
      </c>
      <c r="S71" s="847">
        <f t="shared" si="6"/>
        <v>8</v>
      </c>
      <c r="T71" s="847">
        <f t="shared" si="7"/>
        <v>18</v>
      </c>
      <c r="U71" s="847">
        <f t="shared" si="8"/>
        <v>10</v>
      </c>
      <c r="V71" s="851">
        <f t="shared" si="9"/>
        <v>2.25</v>
      </c>
      <c r="W71" s="837">
        <v>10</v>
      </c>
    </row>
    <row r="72" spans="1:23" ht="14.4" customHeight="1" x14ac:dyDescent="0.3">
      <c r="A72" s="899" t="s">
        <v>3988</v>
      </c>
      <c r="B72" s="895">
        <v>5</v>
      </c>
      <c r="C72" s="896">
        <v>3.77</v>
      </c>
      <c r="D72" s="845">
        <v>24.8</v>
      </c>
      <c r="E72" s="885">
        <v>6</v>
      </c>
      <c r="F72" s="886">
        <v>6.53</v>
      </c>
      <c r="G72" s="841">
        <v>25.8</v>
      </c>
      <c r="H72" s="890">
        <v>1</v>
      </c>
      <c r="I72" s="886">
        <v>0.68</v>
      </c>
      <c r="J72" s="842">
        <v>17</v>
      </c>
      <c r="K72" s="889">
        <v>0.68</v>
      </c>
      <c r="L72" s="890">
        <v>3</v>
      </c>
      <c r="M72" s="890">
        <v>27</v>
      </c>
      <c r="N72" s="891">
        <v>9</v>
      </c>
      <c r="O72" s="890" t="s">
        <v>3865</v>
      </c>
      <c r="P72" s="892" t="s">
        <v>3989</v>
      </c>
      <c r="Q72" s="893">
        <f t="shared" si="5"/>
        <v>-4</v>
      </c>
      <c r="R72" s="893">
        <f t="shared" si="5"/>
        <v>-3.09</v>
      </c>
      <c r="S72" s="883">
        <f t="shared" si="6"/>
        <v>9</v>
      </c>
      <c r="T72" s="883">
        <f t="shared" si="7"/>
        <v>17</v>
      </c>
      <c r="U72" s="883">
        <f t="shared" si="8"/>
        <v>8</v>
      </c>
      <c r="V72" s="894">
        <f t="shared" si="9"/>
        <v>1.8888888888888888</v>
      </c>
      <c r="W72" s="843">
        <v>8</v>
      </c>
    </row>
    <row r="73" spans="1:23" ht="14.4" customHeight="1" x14ac:dyDescent="0.3">
      <c r="A73" s="899" t="s">
        <v>3990</v>
      </c>
      <c r="B73" s="895">
        <v>5</v>
      </c>
      <c r="C73" s="896">
        <v>5.86</v>
      </c>
      <c r="D73" s="845">
        <v>31.6</v>
      </c>
      <c r="E73" s="885"/>
      <c r="F73" s="886"/>
      <c r="G73" s="841"/>
      <c r="H73" s="890">
        <v>5</v>
      </c>
      <c r="I73" s="886">
        <v>5.73</v>
      </c>
      <c r="J73" s="842">
        <v>21.8</v>
      </c>
      <c r="K73" s="889">
        <v>1.04</v>
      </c>
      <c r="L73" s="890">
        <v>4</v>
      </c>
      <c r="M73" s="890">
        <v>36</v>
      </c>
      <c r="N73" s="891">
        <v>12</v>
      </c>
      <c r="O73" s="890" t="s">
        <v>3865</v>
      </c>
      <c r="P73" s="892" t="s">
        <v>3991</v>
      </c>
      <c r="Q73" s="893">
        <f t="shared" si="5"/>
        <v>0</v>
      </c>
      <c r="R73" s="893">
        <f t="shared" si="5"/>
        <v>-0.12999999999999989</v>
      </c>
      <c r="S73" s="883">
        <f t="shared" si="6"/>
        <v>60</v>
      </c>
      <c r="T73" s="883">
        <f t="shared" si="7"/>
        <v>109</v>
      </c>
      <c r="U73" s="883">
        <f t="shared" si="8"/>
        <v>49</v>
      </c>
      <c r="V73" s="894">
        <f t="shared" si="9"/>
        <v>1.8166666666666667</v>
      </c>
      <c r="W73" s="843">
        <v>55</v>
      </c>
    </row>
    <row r="74" spans="1:23" ht="14.4" customHeight="1" x14ac:dyDescent="0.3">
      <c r="A74" s="898" t="s">
        <v>3992</v>
      </c>
      <c r="B74" s="847"/>
      <c r="C74" s="848"/>
      <c r="D74" s="849"/>
      <c r="E74" s="828">
        <v>2</v>
      </c>
      <c r="F74" s="829">
        <v>2.23</v>
      </c>
      <c r="G74" s="830">
        <v>38.5</v>
      </c>
      <c r="H74" s="831"/>
      <c r="I74" s="832"/>
      <c r="J74" s="833"/>
      <c r="K74" s="834">
        <v>0.53</v>
      </c>
      <c r="L74" s="831">
        <v>3</v>
      </c>
      <c r="M74" s="831">
        <v>24</v>
      </c>
      <c r="N74" s="835">
        <v>8</v>
      </c>
      <c r="O74" s="831" t="s">
        <v>3865</v>
      </c>
      <c r="P74" s="850" t="s">
        <v>3993</v>
      </c>
      <c r="Q74" s="836">
        <f t="shared" si="5"/>
        <v>0</v>
      </c>
      <c r="R74" s="836">
        <f t="shared" si="5"/>
        <v>0</v>
      </c>
      <c r="S74" s="847" t="str">
        <f t="shared" si="6"/>
        <v/>
      </c>
      <c r="T74" s="847" t="str">
        <f t="shared" si="7"/>
        <v/>
      </c>
      <c r="U74" s="847" t="str">
        <f t="shared" si="8"/>
        <v/>
      </c>
      <c r="V74" s="851" t="str">
        <f t="shared" si="9"/>
        <v/>
      </c>
      <c r="W74" s="837"/>
    </row>
    <row r="75" spans="1:23" ht="14.4" customHeight="1" x14ac:dyDescent="0.3">
      <c r="A75" s="899" t="s">
        <v>3994</v>
      </c>
      <c r="B75" s="883">
        <v>1</v>
      </c>
      <c r="C75" s="884">
        <v>0.69</v>
      </c>
      <c r="D75" s="853">
        <v>8</v>
      </c>
      <c r="E75" s="887"/>
      <c r="F75" s="888"/>
      <c r="G75" s="846"/>
      <c r="H75" s="890"/>
      <c r="I75" s="886"/>
      <c r="J75" s="841"/>
      <c r="K75" s="889">
        <v>0.69</v>
      </c>
      <c r="L75" s="890">
        <v>3</v>
      </c>
      <c r="M75" s="890">
        <v>27</v>
      </c>
      <c r="N75" s="891">
        <v>9</v>
      </c>
      <c r="O75" s="890" t="s">
        <v>3865</v>
      </c>
      <c r="P75" s="892" t="s">
        <v>3995</v>
      </c>
      <c r="Q75" s="893">
        <f t="shared" si="5"/>
        <v>-1</v>
      </c>
      <c r="R75" s="893">
        <f t="shared" si="5"/>
        <v>-0.69</v>
      </c>
      <c r="S75" s="883" t="str">
        <f t="shared" si="6"/>
        <v/>
      </c>
      <c r="T75" s="883" t="str">
        <f t="shared" si="7"/>
        <v/>
      </c>
      <c r="U75" s="883" t="str">
        <f t="shared" si="8"/>
        <v/>
      </c>
      <c r="V75" s="894" t="str">
        <f t="shared" si="9"/>
        <v/>
      </c>
      <c r="W75" s="843"/>
    </row>
    <row r="76" spans="1:23" ht="14.4" customHeight="1" x14ac:dyDescent="0.3">
      <c r="A76" s="898" t="s">
        <v>3996</v>
      </c>
      <c r="B76" s="847"/>
      <c r="C76" s="848"/>
      <c r="D76" s="849"/>
      <c r="E76" s="828">
        <v>1</v>
      </c>
      <c r="F76" s="829">
        <v>0.74</v>
      </c>
      <c r="G76" s="830">
        <v>26</v>
      </c>
      <c r="H76" s="831"/>
      <c r="I76" s="832"/>
      <c r="J76" s="833"/>
      <c r="K76" s="834">
        <v>0.42</v>
      </c>
      <c r="L76" s="831">
        <v>2</v>
      </c>
      <c r="M76" s="831">
        <v>18</v>
      </c>
      <c r="N76" s="835">
        <v>6</v>
      </c>
      <c r="O76" s="831" t="s">
        <v>3865</v>
      </c>
      <c r="P76" s="850" t="s">
        <v>3997</v>
      </c>
      <c r="Q76" s="836">
        <f t="shared" si="5"/>
        <v>0</v>
      </c>
      <c r="R76" s="836">
        <f t="shared" si="5"/>
        <v>0</v>
      </c>
      <c r="S76" s="847" t="str">
        <f t="shared" si="6"/>
        <v/>
      </c>
      <c r="T76" s="847" t="str">
        <f t="shared" si="7"/>
        <v/>
      </c>
      <c r="U76" s="847" t="str">
        <f t="shared" si="8"/>
        <v/>
      </c>
      <c r="V76" s="851" t="str">
        <f t="shared" si="9"/>
        <v/>
      </c>
      <c r="W76" s="837"/>
    </row>
    <row r="77" spans="1:23" ht="14.4" customHeight="1" x14ac:dyDescent="0.3">
      <c r="A77" s="899" t="s">
        <v>3998</v>
      </c>
      <c r="B77" s="883">
        <v>1</v>
      </c>
      <c r="C77" s="884">
        <v>0.54</v>
      </c>
      <c r="D77" s="853">
        <v>18</v>
      </c>
      <c r="E77" s="887"/>
      <c r="F77" s="888"/>
      <c r="G77" s="846"/>
      <c r="H77" s="890"/>
      <c r="I77" s="886"/>
      <c r="J77" s="841"/>
      <c r="K77" s="889">
        <v>0.54</v>
      </c>
      <c r="L77" s="890">
        <v>3</v>
      </c>
      <c r="M77" s="890">
        <v>24</v>
      </c>
      <c r="N77" s="891">
        <v>8</v>
      </c>
      <c r="O77" s="890" t="s">
        <v>3865</v>
      </c>
      <c r="P77" s="892" t="s">
        <v>3999</v>
      </c>
      <c r="Q77" s="893">
        <f t="shared" si="5"/>
        <v>-1</v>
      </c>
      <c r="R77" s="893">
        <f t="shared" si="5"/>
        <v>-0.54</v>
      </c>
      <c r="S77" s="883" t="str">
        <f t="shared" si="6"/>
        <v/>
      </c>
      <c r="T77" s="883" t="str">
        <f t="shared" si="7"/>
        <v/>
      </c>
      <c r="U77" s="883" t="str">
        <f t="shared" si="8"/>
        <v/>
      </c>
      <c r="V77" s="894" t="str">
        <f t="shared" si="9"/>
        <v/>
      </c>
      <c r="W77" s="843"/>
    </row>
    <row r="78" spans="1:23" ht="14.4" customHeight="1" x14ac:dyDescent="0.3">
      <c r="A78" s="898" t="s">
        <v>4000</v>
      </c>
      <c r="B78" s="847"/>
      <c r="C78" s="848"/>
      <c r="D78" s="849"/>
      <c r="E78" s="852"/>
      <c r="F78" s="832"/>
      <c r="G78" s="833"/>
      <c r="H78" s="828">
        <v>5</v>
      </c>
      <c r="I78" s="829">
        <v>1.61</v>
      </c>
      <c r="J78" s="830">
        <v>1.8</v>
      </c>
      <c r="K78" s="834">
        <v>0.36</v>
      </c>
      <c r="L78" s="831">
        <v>2</v>
      </c>
      <c r="M78" s="831">
        <v>15</v>
      </c>
      <c r="N78" s="835">
        <v>5</v>
      </c>
      <c r="O78" s="831" t="s">
        <v>3865</v>
      </c>
      <c r="P78" s="850" t="s">
        <v>4001</v>
      </c>
      <c r="Q78" s="836">
        <f t="shared" si="5"/>
        <v>5</v>
      </c>
      <c r="R78" s="836">
        <f t="shared" si="5"/>
        <v>1.61</v>
      </c>
      <c r="S78" s="847">
        <f t="shared" si="6"/>
        <v>25</v>
      </c>
      <c r="T78" s="847">
        <f t="shared" si="7"/>
        <v>9</v>
      </c>
      <c r="U78" s="847">
        <f t="shared" si="8"/>
        <v>-16</v>
      </c>
      <c r="V78" s="851">
        <f t="shared" si="9"/>
        <v>0.36</v>
      </c>
      <c r="W78" s="837"/>
    </row>
    <row r="79" spans="1:23" ht="14.4" customHeight="1" x14ac:dyDescent="0.3">
      <c r="A79" s="899" t="s">
        <v>4002</v>
      </c>
      <c r="B79" s="883">
        <v>1</v>
      </c>
      <c r="C79" s="884">
        <v>1.39</v>
      </c>
      <c r="D79" s="853">
        <v>44</v>
      </c>
      <c r="E79" s="885"/>
      <c r="F79" s="886"/>
      <c r="G79" s="841"/>
      <c r="H79" s="887">
        <v>2</v>
      </c>
      <c r="I79" s="888">
        <v>0.95</v>
      </c>
      <c r="J79" s="846">
        <v>2</v>
      </c>
      <c r="K79" s="889">
        <v>0.48</v>
      </c>
      <c r="L79" s="890">
        <v>2</v>
      </c>
      <c r="M79" s="890">
        <v>21</v>
      </c>
      <c r="N79" s="891">
        <v>7</v>
      </c>
      <c r="O79" s="890" t="s">
        <v>3865</v>
      </c>
      <c r="P79" s="892" t="s">
        <v>4003</v>
      </c>
      <c r="Q79" s="893">
        <f t="shared" si="5"/>
        <v>1</v>
      </c>
      <c r="R79" s="893">
        <f t="shared" si="5"/>
        <v>-0.43999999999999995</v>
      </c>
      <c r="S79" s="883">
        <f t="shared" si="6"/>
        <v>14</v>
      </c>
      <c r="T79" s="883">
        <f t="shared" si="7"/>
        <v>4</v>
      </c>
      <c r="U79" s="883">
        <f t="shared" si="8"/>
        <v>-10</v>
      </c>
      <c r="V79" s="894">
        <f t="shared" si="9"/>
        <v>0.2857142857142857</v>
      </c>
      <c r="W79" s="843"/>
    </row>
    <row r="80" spans="1:23" ht="14.4" customHeight="1" x14ac:dyDescent="0.3">
      <c r="A80" s="899" t="s">
        <v>4004</v>
      </c>
      <c r="B80" s="883">
        <v>1</v>
      </c>
      <c r="C80" s="884">
        <v>0.7</v>
      </c>
      <c r="D80" s="853">
        <v>19</v>
      </c>
      <c r="E80" s="885"/>
      <c r="F80" s="886"/>
      <c r="G80" s="841"/>
      <c r="H80" s="887">
        <v>1</v>
      </c>
      <c r="I80" s="888">
        <v>0.45</v>
      </c>
      <c r="J80" s="846">
        <v>2</v>
      </c>
      <c r="K80" s="889">
        <v>0.65</v>
      </c>
      <c r="L80" s="890">
        <v>3</v>
      </c>
      <c r="M80" s="890">
        <v>24</v>
      </c>
      <c r="N80" s="891">
        <v>8</v>
      </c>
      <c r="O80" s="890" t="s">
        <v>3865</v>
      </c>
      <c r="P80" s="892" t="s">
        <v>4005</v>
      </c>
      <c r="Q80" s="893">
        <f t="shared" si="5"/>
        <v>0</v>
      </c>
      <c r="R80" s="893">
        <f t="shared" si="5"/>
        <v>-0.24999999999999994</v>
      </c>
      <c r="S80" s="883">
        <f t="shared" si="6"/>
        <v>8</v>
      </c>
      <c r="T80" s="883">
        <f t="shared" si="7"/>
        <v>2</v>
      </c>
      <c r="U80" s="883">
        <f t="shared" si="8"/>
        <v>-6</v>
      </c>
      <c r="V80" s="894">
        <f t="shared" si="9"/>
        <v>0.25</v>
      </c>
      <c r="W80" s="843"/>
    </row>
    <row r="81" spans="1:23" ht="14.4" customHeight="1" x14ac:dyDescent="0.3">
      <c r="A81" s="898" t="s">
        <v>4006</v>
      </c>
      <c r="B81" s="847"/>
      <c r="C81" s="848"/>
      <c r="D81" s="849"/>
      <c r="E81" s="828">
        <v>1</v>
      </c>
      <c r="F81" s="829">
        <v>0.36</v>
      </c>
      <c r="G81" s="830">
        <v>11</v>
      </c>
      <c r="H81" s="831"/>
      <c r="I81" s="832"/>
      <c r="J81" s="833"/>
      <c r="K81" s="834">
        <v>0.3</v>
      </c>
      <c r="L81" s="831">
        <v>1</v>
      </c>
      <c r="M81" s="831">
        <v>12</v>
      </c>
      <c r="N81" s="835">
        <v>4</v>
      </c>
      <c r="O81" s="831" t="s">
        <v>3865</v>
      </c>
      <c r="P81" s="850" t="s">
        <v>4007</v>
      </c>
      <c r="Q81" s="836">
        <f t="shared" si="5"/>
        <v>0</v>
      </c>
      <c r="R81" s="836">
        <f t="shared" si="5"/>
        <v>0</v>
      </c>
      <c r="S81" s="847" t="str">
        <f t="shared" si="6"/>
        <v/>
      </c>
      <c r="T81" s="847" t="str">
        <f t="shared" si="7"/>
        <v/>
      </c>
      <c r="U81" s="847" t="str">
        <f t="shared" si="8"/>
        <v/>
      </c>
      <c r="V81" s="851" t="str">
        <f t="shared" si="9"/>
        <v/>
      </c>
      <c r="W81" s="837"/>
    </row>
    <row r="82" spans="1:23" ht="14.4" customHeight="1" x14ac:dyDescent="0.3">
      <c r="A82" s="899" t="s">
        <v>4008</v>
      </c>
      <c r="B82" s="883">
        <v>1</v>
      </c>
      <c r="C82" s="884">
        <v>0.44</v>
      </c>
      <c r="D82" s="853">
        <v>16</v>
      </c>
      <c r="E82" s="887">
        <v>2</v>
      </c>
      <c r="F82" s="888">
        <v>1.99</v>
      </c>
      <c r="G82" s="846">
        <v>29</v>
      </c>
      <c r="H82" s="890"/>
      <c r="I82" s="886"/>
      <c r="J82" s="841"/>
      <c r="K82" s="889">
        <v>0.37</v>
      </c>
      <c r="L82" s="890">
        <v>2</v>
      </c>
      <c r="M82" s="890">
        <v>15</v>
      </c>
      <c r="N82" s="891">
        <v>5</v>
      </c>
      <c r="O82" s="890" t="s">
        <v>3865</v>
      </c>
      <c r="P82" s="892" t="s">
        <v>4009</v>
      </c>
      <c r="Q82" s="893">
        <f t="shared" si="5"/>
        <v>-1</v>
      </c>
      <c r="R82" s="893">
        <f t="shared" si="5"/>
        <v>-0.44</v>
      </c>
      <c r="S82" s="883" t="str">
        <f t="shared" si="6"/>
        <v/>
      </c>
      <c r="T82" s="883" t="str">
        <f t="shared" si="7"/>
        <v/>
      </c>
      <c r="U82" s="883" t="str">
        <f t="shared" si="8"/>
        <v/>
      </c>
      <c r="V82" s="894" t="str">
        <f t="shared" si="9"/>
        <v/>
      </c>
      <c r="W82" s="843"/>
    </row>
    <row r="83" spans="1:23" ht="14.4" customHeight="1" x14ac:dyDescent="0.3">
      <c r="A83" s="898" t="s">
        <v>4010</v>
      </c>
      <c r="B83" s="838">
        <v>1</v>
      </c>
      <c r="C83" s="839">
        <v>0.7</v>
      </c>
      <c r="D83" s="840">
        <v>18</v>
      </c>
      <c r="E83" s="852"/>
      <c r="F83" s="832"/>
      <c r="G83" s="833"/>
      <c r="H83" s="831"/>
      <c r="I83" s="832"/>
      <c r="J83" s="833"/>
      <c r="K83" s="834">
        <v>0.37</v>
      </c>
      <c r="L83" s="831">
        <v>1</v>
      </c>
      <c r="M83" s="831">
        <v>12</v>
      </c>
      <c r="N83" s="835">
        <v>4</v>
      </c>
      <c r="O83" s="831" t="s">
        <v>3865</v>
      </c>
      <c r="P83" s="850" t="s">
        <v>4011</v>
      </c>
      <c r="Q83" s="836">
        <f t="shared" si="5"/>
        <v>-1</v>
      </c>
      <c r="R83" s="836">
        <f t="shared" si="5"/>
        <v>-0.7</v>
      </c>
      <c r="S83" s="847" t="str">
        <f t="shared" si="6"/>
        <v/>
      </c>
      <c r="T83" s="847" t="str">
        <f t="shared" si="7"/>
        <v/>
      </c>
      <c r="U83" s="847" t="str">
        <f t="shared" si="8"/>
        <v/>
      </c>
      <c r="V83" s="851" t="str">
        <f t="shared" si="9"/>
        <v/>
      </c>
      <c r="W83" s="837"/>
    </row>
    <row r="84" spans="1:23" ht="14.4" customHeight="1" x14ac:dyDescent="0.3">
      <c r="A84" s="899" t="s">
        <v>4012</v>
      </c>
      <c r="B84" s="895"/>
      <c r="C84" s="896"/>
      <c r="D84" s="845"/>
      <c r="E84" s="885">
        <v>1</v>
      </c>
      <c r="F84" s="886">
        <v>0.56000000000000005</v>
      </c>
      <c r="G84" s="841">
        <v>13</v>
      </c>
      <c r="H84" s="890">
        <v>1</v>
      </c>
      <c r="I84" s="886">
        <v>0.79</v>
      </c>
      <c r="J84" s="842">
        <v>22</v>
      </c>
      <c r="K84" s="889">
        <v>0.56000000000000005</v>
      </c>
      <c r="L84" s="890">
        <v>2</v>
      </c>
      <c r="M84" s="890">
        <v>18</v>
      </c>
      <c r="N84" s="891">
        <v>6</v>
      </c>
      <c r="O84" s="890" t="s">
        <v>3865</v>
      </c>
      <c r="P84" s="892" t="s">
        <v>4013</v>
      </c>
      <c r="Q84" s="893">
        <f t="shared" si="5"/>
        <v>1</v>
      </c>
      <c r="R84" s="893">
        <f t="shared" si="5"/>
        <v>0.79</v>
      </c>
      <c r="S84" s="883">
        <f t="shared" si="6"/>
        <v>6</v>
      </c>
      <c r="T84" s="883">
        <f t="shared" si="7"/>
        <v>22</v>
      </c>
      <c r="U84" s="883">
        <f t="shared" si="8"/>
        <v>16</v>
      </c>
      <c r="V84" s="894">
        <f t="shared" si="9"/>
        <v>3.6666666666666665</v>
      </c>
      <c r="W84" s="843">
        <v>16</v>
      </c>
    </row>
    <row r="85" spans="1:23" ht="14.4" customHeight="1" x14ac:dyDescent="0.3">
      <c r="A85" s="899" t="s">
        <v>4014</v>
      </c>
      <c r="B85" s="895">
        <v>1</v>
      </c>
      <c r="C85" s="896">
        <v>0.96</v>
      </c>
      <c r="D85" s="845">
        <v>20</v>
      </c>
      <c r="E85" s="885"/>
      <c r="F85" s="886"/>
      <c r="G85" s="841"/>
      <c r="H85" s="890"/>
      <c r="I85" s="886"/>
      <c r="J85" s="841"/>
      <c r="K85" s="889">
        <v>0.93</v>
      </c>
      <c r="L85" s="890">
        <v>3</v>
      </c>
      <c r="M85" s="890">
        <v>27</v>
      </c>
      <c r="N85" s="891">
        <v>9</v>
      </c>
      <c r="O85" s="890" t="s">
        <v>3865</v>
      </c>
      <c r="P85" s="892" t="s">
        <v>4015</v>
      </c>
      <c r="Q85" s="893">
        <f t="shared" si="5"/>
        <v>-1</v>
      </c>
      <c r="R85" s="893">
        <f t="shared" si="5"/>
        <v>-0.96</v>
      </c>
      <c r="S85" s="883" t="str">
        <f t="shared" si="6"/>
        <v/>
      </c>
      <c r="T85" s="883" t="str">
        <f t="shared" si="7"/>
        <v/>
      </c>
      <c r="U85" s="883" t="str">
        <f t="shared" si="8"/>
        <v/>
      </c>
      <c r="V85" s="894" t="str">
        <f t="shared" si="9"/>
        <v/>
      </c>
      <c r="W85" s="843"/>
    </row>
    <row r="86" spans="1:23" ht="14.4" customHeight="1" x14ac:dyDescent="0.3">
      <c r="A86" s="898" t="s">
        <v>4016</v>
      </c>
      <c r="B86" s="838">
        <v>1</v>
      </c>
      <c r="C86" s="839">
        <v>1.0900000000000001</v>
      </c>
      <c r="D86" s="840">
        <v>26</v>
      </c>
      <c r="E86" s="852"/>
      <c r="F86" s="832"/>
      <c r="G86" s="833"/>
      <c r="H86" s="831"/>
      <c r="I86" s="832"/>
      <c r="J86" s="833"/>
      <c r="K86" s="834">
        <v>0.35</v>
      </c>
      <c r="L86" s="831">
        <v>1</v>
      </c>
      <c r="M86" s="831">
        <v>12</v>
      </c>
      <c r="N86" s="835">
        <v>4</v>
      </c>
      <c r="O86" s="831" t="s">
        <v>3865</v>
      </c>
      <c r="P86" s="850" t="s">
        <v>4017</v>
      </c>
      <c r="Q86" s="836">
        <f t="shared" si="5"/>
        <v>-1</v>
      </c>
      <c r="R86" s="836">
        <f t="shared" si="5"/>
        <v>-1.0900000000000001</v>
      </c>
      <c r="S86" s="847" t="str">
        <f t="shared" si="6"/>
        <v/>
      </c>
      <c r="T86" s="847" t="str">
        <f t="shared" si="7"/>
        <v/>
      </c>
      <c r="U86" s="847" t="str">
        <f t="shared" si="8"/>
        <v/>
      </c>
      <c r="V86" s="851" t="str">
        <f t="shared" si="9"/>
        <v/>
      </c>
      <c r="W86" s="837"/>
    </row>
    <row r="87" spans="1:23" ht="14.4" customHeight="1" x14ac:dyDescent="0.3">
      <c r="A87" s="899" t="s">
        <v>4018</v>
      </c>
      <c r="B87" s="895"/>
      <c r="C87" s="896"/>
      <c r="D87" s="845"/>
      <c r="E87" s="885">
        <v>1</v>
      </c>
      <c r="F87" s="886">
        <v>0.97</v>
      </c>
      <c r="G87" s="841">
        <v>25</v>
      </c>
      <c r="H87" s="890"/>
      <c r="I87" s="886"/>
      <c r="J87" s="841"/>
      <c r="K87" s="889">
        <v>0.45</v>
      </c>
      <c r="L87" s="890">
        <v>2</v>
      </c>
      <c r="M87" s="890">
        <v>15</v>
      </c>
      <c r="N87" s="891">
        <v>5</v>
      </c>
      <c r="O87" s="890" t="s">
        <v>3865</v>
      </c>
      <c r="P87" s="892" t="s">
        <v>4019</v>
      </c>
      <c r="Q87" s="893">
        <f t="shared" si="5"/>
        <v>0</v>
      </c>
      <c r="R87" s="893">
        <f t="shared" si="5"/>
        <v>0</v>
      </c>
      <c r="S87" s="883" t="str">
        <f t="shared" si="6"/>
        <v/>
      </c>
      <c r="T87" s="883" t="str">
        <f t="shared" si="7"/>
        <v/>
      </c>
      <c r="U87" s="883" t="str">
        <f t="shared" si="8"/>
        <v/>
      </c>
      <c r="V87" s="894" t="str">
        <f t="shared" si="9"/>
        <v/>
      </c>
      <c r="W87" s="843"/>
    </row>
    <row r="88" spans="1:23" ht="14.4" customHeight="1" x14ac:dyDescent="0.3">
      <c r="A88" s="899" t="s">
        <v>4020</v>
      </c>
      <c r="B88" s="895">
        <v>1</v>
      </c>
      <c r="C88" s="896">
        <v>0.64</v>
      </c>
      <c r="D88" s="845">
        <v>19</v>
      </c>
      <c r="E88" s="885"/>
      <c r="F88" s="886"/>
      <c r="G88" s="841"/>
      <c r="H88" s="890"/>
      <c r="I88" s="886"/>
      <c r="J88" s="841"/>
      <c r="K88" s="889">
        <v>0.64</v>
      </c>
      <c r="L88" s="890">
        <v>2</v>
      </c>
      <c r="M88" s="890">
        <v>21</v>
      </c>
      <c r="N88" s="891">
        <v>7</v>
      </c>
      <c r="O88" s="890" t="s">
        <v>3865</v>
      </c>
      <c r="P88" s="892" t="s">
        <v>4021</v>
      </c>
      <c r="Q88" s="893">
        <f t="shared" si="5"/>
        <v>-1</v>
      </c>
      <c r="R88" s="893">
        <f t="shared" si="5"/>
        <v>-0.64</v>
      </c>
      <c r="S88" s="883" t="str">
        <f t="shared" si="6"/>
        <v/>
      </c>
      <c r="T88" s="883" t="str">
        <f t="shared" si="7"/>
        <v/>
      </c>
      <c r="U88" s="883" t="str">
        <f t="shared" si="8"/>
        <v/>
      </c>
      <c r="V88" s="894" t="str">
        <f t="shared" si="9"/>
        <v/>
      </c>
      <c r="W88" s="843"/>
    </row>
    <row r="89" spans="1:23" ht="14.4" customHeight="1" x14ac:dyDescent="0.3">
      <c r="A89" s="898" t="s">
        <v>4022</v>
      </c>
      <c r="B89" s="847"/>
      <c r="C89" s="848"/>
      <c r="D89" s="849"/>
      <c r="E89" s="852"/>
      <c r="F89" s="832"/>
      <c r="G89" s="833"/>
      <c r="H89" s="828">
        <v>1</v>
      </c>
      <c r="I89" s="829">
        <v>4.2699999999999996</v>
      </c>
      <c r="J89" s="844">
        <v>21</v>
      </c>
      <c r="K89" s="834">
        <v>4.2699999999999996</v>
      </c>
      <c r="L89" s="831">
        <v>2</v>
      </c>
      <c r="M89" s="831">
        <v>21</v>
      </c>
      <c r="N89" s="835">
        <v>7</v>
      </c>
      <c r="O89" s="831" t="s">
        <v>3865</v>
      </c>
      <c r="P89" s="850" t="s">
        <v>4023</v>
      </c>
      <c r="Q89" s="836">
        <f t="shared" si="5"/>
        <v>1</v>
      </c>
      <c r="R89" s="836">
        <f t="shared" si="5"/>
        <v>4.2699999999999996</v>
      </c>
      <c r="S89" s="847">
        <f t="shared" si="6"/>
        <v>7</v>
      </c>
      <c r="T89" s="847">
        <f t="shared" si="7"/>
        <v>21</v>
      </c>
      <c r="U89" s="847">
        <f t="shared" si="8"/>
        <v>14</v>
      </c>
      <c r="V89" s="851">
        <f t="shared" si="9"/>
        <v>3</v>
      </c>
      <c r="W89" s="837">
        <v>14</v>
      </c>
    </row>
    <row r="90" spans="1:23" ht="14.4" customHeight="1" x14ac:dyDescent="0.3">
      <c r="A90" s="898" t="s">
        <v>4024</v>
      </c>
      <c r="B90" s="847"/>
      <c r="C90" s="848"/>
      <c r="D90" s="849"/>
      <c r="E90" s="852"/>
      <c r="F90" s="832"/>
      <c r="G90" s="833"/>
      <c r="H90" s="828">
        <v>1</v>
      </c>
      <c r="I90" s="829">
        <v>4.29</v>
      </c>
      <c r="J90" s="844">
        <v>43</v>
      </c>
      <c r="K90" s="834">
        <v>2.65</v>
      </c>
      <c r="L90" s="831">
        <v>3</v>
      </c>
      <c r="M90" s="831">
        <v>27</v>
      </c>
      <c r="N90" s="835">
        <v>9</v>
      </c>
      <c r="O90" s="831" t="s">
        <v>3865</v>
      </c>
      <c r="P90" s="850" t="s">
        <v>4025</v>
      </c>
      <c r="Q90" s="836">
        <f t="shared" si="5"/>
        <v>1</v>
      </c>
      <c r="R90" s="836">
        <f t="shared" si="5"/>
        <v>4.29</v>
      </c>
      <c r="S90" s="847">
        <f t="shared" si="6"/>
        <v>9</v>
      </c>
      <c r="T90" s="847">
        <f t="shared" si="7"/>
        <v>43</v>
      </c>
      <c r="U90" s="847">
        <f t="shared" si="8"/>
        <v>34</v>
      </c>
      <c r="V90" s="851">
        <f t="shared" si="9"/>
        <v>4.7777777777777777</v>
      </c>
      <c r="W90" s="837">
        <v>34</v>
      </c>
    </row>
    <row r="91" spans="1:23" ht="14.4" customHeight="1" x14ac:dyDescent="0.3">
      <c r="A91" s="899" t="s">
        <v>4026</v>
      </c>
      <c r="B91" s="883">
        <v>1</v>
      </c>
      <c r="C91" s="884">
        <v>4.49</v>
      </c>
      <c r="D91" s="853">
        <v>35</v>
      </c>
      <c r="E91" s="885"/>
      <c r="F91" s="886"/>
      <c r="G91" s="841"/>
      <c r="H91" s="887"/>
      <c r="I91" s="888"/>
      <c r="J91" s="846"/>
      <c r="K91" s="889">
        <v>2.74</v>
      </c>
      <c r="L91" s="890">
        <v>2</v>
      </c>
      <c r="M91" s="890">
        <v>21</v>
      </c>
      <c r="N91" s="891">
        <v>7</v>
      </c>
      <c r="O91" s="890" t="s">
        <v>3865</v>
      </c>
      <c r="P91" s="892" t="s">
        <v>4025</v>
      </c>
      <c r="Q91" s="893">
        <f t="shared" si="5"/>
        <v>-1</v>
      </c>
      <c r="R91" s="893">
        <f t="shared" si="5"/>
        <v>-4.49</v>
      </c>
      <c r="S91" s="883" t="str">
        <f t="shared" si="6"/>
        <v/>
      </c>
      <c r="T91" s="883" t="str">
        <f t="shared" si="7"/>
        <v/>
      </c>
      <c r="U91" s="883" t="str">
        <f t="shared" si="8"/>
        <v/>
      </c>
      <c r="V91" s="894" t="str">
        <f t="shared" si="9"/>
        <v/>
      </c>
      <c r="W91" s="843"/>
    </row>
    <row r="92" spans="1:23" ht="14.4" customHeight="1" x14ac:dyDescent="0.3">
      <c r="A92" s="898" t="s">
        <v>4027</v>
      </c>
      <c r="B92" s="838">
        <v>1</v>
      </c>
      <c r="C92" s="839">
        <v>3.88</v>
      </c>
      <c r="D92" s="840">
        <v>40</v>
      </c>
      <c r="E92" s="852"/>
      <c r="F92" s="832"/>
      <c r="G92" s="833"/>
      <c r="H92" s="831"/>
      <c r="I92" s="832"/>
      <c r="J92" s="833"/>
      <c r="K92" s="834">
        <v>3.29</v>
      </c>
      <c r="L92" s="831">
        <v>4</v>
      </c>
      <c r="M92" s="831">
        <v>36</v>
      </c>
      <c r="N92" s="835">
        <v>12</v>
      </c>
      <c r="O92" s="831" t="s">
        <v>3865</v>
      </c>
      <c r="P92" s="850" t="s">
        <v>4028</v>
      </c>
      <c r="Q92" s="836">
        <f t="shared" si="5"/>
        <v>-1</v>
      </c>
      <c r="R92" s="836">
        <f t="shared" si="5"/>
        <v>-3.88</v>
      </c>
      <c r="S92" s="847" t="str">
        <f t="shared" si="6"/>
        <v/>
      </c>
      <c r="T92" s="847" t="str">
        <f t="shared" si="7"/>
        <v/>
      </c>
      <c r="U92" s="847" t="str">
        <f t="shared" si="8"/>
        <v/>
      </c>
      <c r="V92" s="851" t="str">
        <f t="shared" si="9"/>
        <v/>
      </c>
      <c r="W92" s="837"/>
    </row>
    <row r="93" spans="1:23" ht="14.4" customHeight="1" x14ac:dyDescent="0.3">
      <c r="A93" s="899" t="s">
        <v>4029</v>
      </c>
      <c r="B93" s="895"/>
      <c r="C93" s="896"/>
      <c r="D93" s="845"/>
      <c r="E93" s="885">
        <v>1</v>
      </c>
      <c r="F93" s="886">
        <v>5.28</v>
      </c>
      <c r="G93" s="841">
        <v>53</v>
      </c>
      <c r="H93" s="890"/>
      <c r="I93" s="886"/>
      <c r="J93" s="841"/>
      <c r="K93" s="889">
        <v>4.09</v>
      </c>
      <c r="L93" s="890">
        <v>5</v>
      </c>
      <c r="M93" s="890">
        <v>45</v>
      </c>
      <c r="N93" s="891">
        <v>15</v>
      </c>
      <c r="O93" s="890" t="s">
        <v>3865</v>
      </c>
      <c r="P93" s="892" t="s">
        <v>4030</v>
      </c>
      <c r="Q93" s="893">
        <f t="shared" si="5"/>
        <v>0</v>
      </c>
      <c r="R93" s="893">
        <f t="shared" si="5"/>
        <v>0</v>
      </c>
      <c r="S93" s="883" t="str">
        <f t="shared" si="6"/>
        <v/>
      </c>
      <c r="T93" s="883" t="str">
        <f t="shared" si="7"/>
        <v/>
      </c>
      <c r="U93" s="883" t="str">
        <f t="shared" si="8"/>
        <v/>
      </c>
      <c r="V93" s="894" t="str">
        <f t="shared" si="9"/>
        <v/>
      </c>
      <c r="W93" s="843"/>
    </row>
    <row r="94" spans="1:23" ht="14.4" customHeight="1" x14ac:dyDescent="0.3">
      <c r="A94" s="899" t="s">
        <v>4031</v>
      </c>
      <c r="B94" s="895">
        <v>2</v>
      </c>
      <c r="C94" s="896">
        <v>13.61</v>
      </c>
      <c r="D94" s="845">
        <v>54.5</v>
      </c>
      <c r="E94" s="885"/>
      <c r="F94" s="886"/>
      <c r="G94" s="841"/>
      <c r="H94" s="890">
        <v>1</v>
      </c>
      <c r="I94" s="886">
        <v>6.37</v>
      </c>
      <c r="J94" s="842">
        <v>37</v>
      </c>
      <c r="K94" s="889">
        <v>6.37</v>
      </c>
      <c r="L94" s="890">
        <v>7</v>
      </c>
      <c r="M94" s="890">
        <v>60</v>
      </c>
      <c r="N94" s="891">
        <v>20</v>
      </c>
      <c r="O94" s="890" t="s">
        <v>3865</v>
      </c>
      <c r="P94" s="892" t="s">
        <v>4032</v>
      </c>
      <c r="Q94" s="893">
        <f t="shared" si="5"/>
        <v>-1</v>
      </c>
      <c r="R94" s="893">
        <f t="shared" si="5"/>
        <v>-7.2399999999999993</v>
      </c>
      <c r="S94" s="883">
        <f t="shared" si="6"/>
        <v>20</v>
      </c>
      <c r="T94" s="883">
        <f t="shared" si="7"/>
        <v>37</v>
      </c>
      <c r="U94" s="883">
        <f t="shared" si="8"/>
        <v>17</v>
      </c>
      <c r="V94" s="894">
        <f t="shared" si="9"/>
        <v>1.85</v>
      </c>
      <c r="W94" s="843">
        <v>17</v>
      </c>
    </row>
    <row r="95" spans="1:23" ht="14.4" customHeight="1" x14ac:dyDescent="0.3">
      <c r="A95" s="898" t="s">
        <v>4033</v>
      </c>
      <c r="B95" s="847"/>
      <c r="C95" s="848"/>
      <c r="D95" s="849"/>
      <c r="E95" s="852"/>
      <c r="F95" s="832"/>
      <c r="G95" s="833"/>
      <c r="H95" s="828">
        <v>2</v>
      </c>
      <c r="I95" s="829">
        <v>8.98</v>
      </c>
      <c r="J95" s="844">
        <v>44.5</v>
      </c>
      <c r="K95" s="834">
        <v>4.2</v>
      </c>
      <c r="L95" s="831">
        <v>5</v>
      </c>
      <c r="M95" s="831">
        <v>45</v>
      </c>
      <c r="N95" s="835">
        <v>15</v>
      </c>
      <c r="O95" s="831" t="s">
        <v>3865</v>
      </c>
      <c r="P95" s="850" t="s">
        <v>4034</v>
      </c>
      <c r="Q95" s="836">
        <f t="shared" si="5"/>
        <v>2</v>
      </c>
      <c r="R95" s="836">
        <f t="shared" si="5"/>
        <v>8.98</v>
      </c>
      <c r="S95" s="847">
        <f t="shared" si="6"/>
        <v>30</v>
      </c>
      <c r="T95" s="847">
        <f t="shared" si="7"/>
        <v>89</v>
      </c>
      <c r="U95" s="847">
        <f t="shared" si="8"/>
        <v>59</v>
      </c>
      <c r="V95" s="851">
        <f t="shared" si="9"/>
        <v>2.9666666666666668</v>
      </c>
      <c r="W95" s="837">
        <v>59</v>
      </c>
    </row>
    <row r="96" spans="1:23" ht="14.4" customHeight="1" x14ac:dyDescent="0.3">
      <c r="A96" s="898" t="s">
        <v>4035</v>
      </c>
      <c r="B96" s="847"/>
      <c r="C96" s="848"/>
      <c r="D96" s="849"/>
      <c r="E96" s="852"/>
      <c r="F96" s="832"/>
      <c r="G96" s="833"/>
      <c r="H96" s="828">
        <v>1</v>
      </c>
      <c r="I96" s="829">
        <v>1.6</v>
      </c>
      <c r="J96" s="844">
        <v>28</v>
      </c>
      <c r="K96" s="834">
        <v>1.5</v>
      </c>
      <c r="L96" s="831">
        <v>3</v>
      </c>
      <c r="M96" s="831">
        <v>27</v>
      </c>
      <c r="N96" s="835">
        <v>9</v>
      </c>
      <c r="O96" s="831" t="s">
        <v>3865</v>
      </c>
      <c r="P96" s="850" t="s">
        <v>4036</v>
      </c>
      <c r="Q96" s="836">
        <f t="shared" si="5"/>
        <v>1</v>
      </c>
      <c r="R96" s="836">
        <f t="shared" si="5"/>
        <v>1.6</v>
      </c>
      <c r="S96" s="847">
        <f t="shared" si="6"/>
        <v>9</v>
      </c>
      <c r="T96" s="847">
        <f t="shared" si="7"/>
        <v>28</v>
      </c>
      <c r="U96" s="847">
        <f t="shared" si="8"/>
        <v>19</v>
      </c>
      <c r="V96" s="851">
        <f t="shared" si="9"/>
        <v>3.1111111111111112</v>
      </c>
      <c r="W96" s="837">
        <v>19</v>
      </c>
    </row>
    <row r="97" spans="1:23" ht="14.4" customHeight="1" x14ac:dyDescent="0.3">
      <c r="A97" s="898" t="s">
        <v>4037</v>
      </c>
      <c r="B97" s="838">
        <v>1</v>
      </c>
      <c r="C97" s="839">
        <v>3.14</v>
      </c>
      <c r="D97" s="840">
        <v>34</v>
      </c>
      <c r="E97" s="852"/>
      <c r="F97" s="832"/>
      <c r="G97" s="833"/>
      <c r="H97" s="831"/>
      <c r="I97" s="832"/>
      <c r="J97" s="833"/>
      <c r="K97" s="834">
        <v>1</v>
      </c>
      <c r="L97" s="831">
        <v>2</v>
      </c>
      <c r="M97" s="831">
        <v>18</v>
      </c>
      <c r="N97" s="835">
        <v>6</v>
      </c>
      <c r="O97" s="831" t="s">
        <v>3865</v>
      </c>
      <c r="P97" s="850" t="s">
        <v>4038</v>
      </c>
      <c r="Q97" s="836">
        <f t="shared" si="5"/>
        <v>-1</v>
      </c>
      <c r="R97" s="836">
        <f t="shared" si="5"/>
        <v>-3.14</v>
      </c>
      <c r="S97" s="847" t="str">
        <f t="shared" si="6"/>
        <v/>
      </c>
      <c r="T97" s="847" t="str">
        <f t="shared" si="7"/>
        <v/>
      </c>
      <c r="U97" s="847" t="str">
        <f t="shared" si="8"/>
        <v/>
      </c>
      <c r="V97" s="851" t="str">
        <f t="shared" si="9"/>
        <v/>
      </c>
      <c r="W97" s="837"/>
    </row>
    <row r="98" spans="1:23" ht="14.4" customHeight="1" x14ac:dyDescent="0.3">
      <c r="A98" s="898" t="s">
        <v>4039</v>
      </c>
      <c r="B98" s="847"/>
      <c r="C98" s="848"/>
      <c r="D98" s="849"/>
      <c r="E98" s="852"/>
      <c r="F98" s="832"/>
      <c r="G98" s="833"/>
      <c r="H98" s="828">
        <v>2</v>
      </c>
      <c r="I98" s="829">
        <v>4.8</v>
      </c>
      <c r="J98" s="844">
        <v>60.5</v>
      </c>
      <c r="K98" s="834">
        <v>0.76</v>
      </c>
      <c r="L98" s="831">
        <v>3</v>
      </c>
      <c r="M98" s="831">
        <v>27</v>
      </c>
      <c r="N98" s="835">
        <v>9</v>
      </c>
      <c r="O98" s="831" t="s">
        <v>3865</v>
      </c>
      <c r="P98" s="850" t="s">
        <v>4040</v>
      </c>
      <c r="Q98" s="836">
        <f t="shared" si="5"/>
        <v>2</v>
      </c>
      <c r="R98" s="836">
        <f t="shared" si="5"/>
        <v>4.8</v>
      </c>
      <c r="S98" s="847">
        <f t="shared" si="6"/>
        <v>18</v>
      </c>
      <c r="T98" s="847">
        <f t="shared" si="7"/>
        <v>121</v>
      </c>
      <c r="U98" s="847">
        <f t="shared" si="8"/>
        <v>103</v>
      </c>
      <c r="V98" s="851">
        <f t="shared" si="9"/>
        <v>6.7222222222222223</v>
      </c>
      <c r="W98" s="837">
        <v>103</v>
      </c>
    </row>
    <row r="99" spans="1:23" ht="14.4" customHeight="1" x14ac:dyDescent="0.3">
      <c r="A99" s="898" t="s">
        <v>4041</v>
      </c>
      <c r="B99" s="847"/>
      <c r="C99" s="848"/>
      <c r="D99" s="849"/>
      <c r="E99" s="828">
        <v>1</v>
      </c>
      <c r="F99" s="829">
        <v>1.86</v>
      </c>
      <c r="G99" s="830">
        <v>41</v>
      </c>
      <c r="H99" s="831"/>
      <c r="I99" s="832"/>
      <c r="J99" s="833"/>
      <c r="K99" s="834">
        <v>0.6</v>
      </c>
      <c r="L99" s="831">
        <v>2</v>
      </c>
      <c r="M99" s="831">
        <v>18</v>
      </c>
      <c r="N99" s="835">
        <v>6</v>
      </c>
      <c r="O99" s="831" t="s">
        <v>3865</v>
      </c>
      <c r="P99" s="850" t="s">
        <v>4042</v>
      </c>
      <c r="Q99" s="836">
        <f t="shared" si="5"/>
        <v>0</v>
      </c>
      <c r="R99" s="836">
        <f t="shared" si="5"/>
        <v>0</v>
      </c>
      <c r="S99" s="847" t="str">
        <f t="shared" si="6"/>
        <v/>
      </c>
      <c r="T99" s="847" t="str">
        <f t="shared" si="7"/>
        <v/>
      </c>
      <c r="U99" s="847" t="str">
        <f t="shared" si="8"/>
        <v/>
      </c>
      <c r="V99" s="851" t="str">
        <f t="shared" si="9"/>
        <v/>
      </c>
      <c r="W99" s="837"/>
    </row>
    <row r="100" spans="1:23" ht="14.4" customHeight="1" x14ac:dyDescent="0.3">
      <c r="A100" s="898" t="s">
        <v>4043</v>
      </c>
      <c r="B100" s="838">
        <v>1</v>
      </c>
      <c r="C100" s="839">
        <v>1.06</v>
      </c>
      <c r="D100" s="840">
        <v>31</v>
      </c>
      <c r="E100" s="852"/>
      <c r="F100" s="832"/>
      <c r="G100" s="833"/>
      <c r="H100" s="831"/>
      <c r="I100" s="832"/>
      <c r="J100" s="833"/>
      <c r="K100" s="834">
        <v>0.57999999999999996</v>
      </c>
      <c r="L100" s="831">
        <v>2</v>
      </c>
      <c r="M100" s="831">
        <v>21</v>
      </c>
      <c r="N100" s="835">
        <v>7</v>
      </c>
      <c r="O100" s="831" t="s">
        <v>3865</v>
      </c>
      <c r="P100" s="850" t="s">
        <v>4044</v>
      </c>
      <c r="Q100" s="836">
        <f t="shared" si="5"/>
        <v>-1</v>
      </c>
      <c r="R100" s="836">
        <f t="shared" si="5"/>
        <v>-1.06</v>
      </c>
      <c r="S100" s="847" t="str">
        <f t="shared" si="6"/>
        <v/>
      </c>
      <c r="T100" s="847" t="str">
        <f t="shared" si="7"/>
        <v/>
      </c>
      <c r="U100" s="847" t="str">
        <f t="shared" si="8"/>
        <v/>
      </c>
      <c r="V100" s="851" t="str">
        <f t="shared" si="9"/>
        <v/>
      </c>
      <c r="W100" s="837"/>
    </row>
    <row r="101" spans="1:23" ht="14.4" customHeight="1" x14ac:dyDescent="0.3">
      <c r="A101" s="898" t="s">
        <v>4045</v>
      </c>
      <c r="B101" s="847"/>
      <c r="C101" s="848"/>
      <c r="D101" s="849"/>
      <c r="E101" s="828">
        <v>1</v>
      </c>
      <c r="F101" s="829">
        <v>0.91</v>
      </c>
      <c r="G101" s="830">
        <v>27</v>
      </c>
      <c r="H101" s="831"/>
      <c r="I101" s="832"/>
      <c r="J101" s="833"/>
      <c r="K101" s="834">
        <v>0.38</v>
      </c>
      <c r="L101" s="831">
        <v>2</v>
      </c>
      <c r="M101" s="831">
        <v>15</v>
      </c>
      <c r="N101" s="835">
        <v>5</v>
      </c>
      <c r="O101" s="831" t="s">
        <v>3865</v>
      </c>
      <c r="P101" s="850" t="s">
        <v>4046</v>
      </c>
      <c r="Q101" s="836">
        <f t="shared" si="5"/>
        <v>0</v>
      </c>
      <c r="R101" s="836">
        <f t="shared" si="5"/>
        <v>0</v>
      </c>
      <c r="S101" s="847" t="str">
        <f t="shared" si="6"/>
        <v/>
      </c>
      <c r="T101" s="847" t="str">
        <f t="shared" si="7"/>
        <v/>
      </c>
      <c r="U101" s="847" t="str">
        <f t="shared" si="8"/>
        <v/>
      </c>
      <c r="V101" s="851" t="str">
        <f t="shared" si="9"/>
        <v/>
      </c>
      <c r="W101" s="837"/>
    </row>
    <row r="102" spans="1:23" ht="14.4" customHeight="1" x14ac:dyDescent="0.3">
      <c r="A102" s="899" t="s">
        <v>4047</v>
      </c>
      <c r="B102" s="883"/>
      <c r="C102" s="884"/>
      <c r="D102" s="853"/>
      <c r="E102" s="887">
        <v>1</v>
      </c>
      <c r="F102" s="888">
        <v>2.79</v>
      </c>
      <c r="G102" s="846">
        <v>46</v>
      </c>
      <c r="H102" s="890"/>
      <c r="I102" s="886"/>
      <c r="J102" s="841"/>
      <c r="K102" s="889">
        <v>1.05</v>
      </c>
      <c r="L102" s="890">
        <v>3</v>
      </c>
      <c r="M102" s="890">
        <v>27</v>
      </c>
      <c r="N102" s="891">
        <v>9</v>
      </c>
      <c r="O102" s="890" t="s">
        <v>3865</v>
      </c>
      <c r="P102" s="892" t="s">
        <v>4048</v>
      </c>
      <c r="Q102" s="893">
        <f t="shared" si="5"/>
        <v>0</v>
      </c>
      <c r="R102" s="893">
        <f t="shared" si="5"/>
        <v>0</v>
      </c>
      <c r="S102" s="883" t="str">
        <f t="shared" si="6"/>
        <v/>
      </c>
      <c r="T102" s="883" t="str">
        <f t="shared" si="7"/>
        <v/>
      </c>
      <c r="U102" s="883" t="str">
        <f t="shared" si="8"/>
        <v/>
      </c>
      <c r="V102" s="894" t="str">
        <f t="shared" si="9"/>
        <v/>
      </c>
      <c r="W102" s="843"/>
    </row>
    <row r="103" spans="1:23" ht="14.4" customHeight="1" x14ac:dyDescent="0.3">
      <c r="A103" s="898" t="s">
        <v>4049</v>
      </c>
      <c r="B103" s="838">
        <v>1</v>
      </c>
      <c r="C103" s="839">
        <v>2.78</v>
      </c>
      <c r="D103" s="840">
        <v>68</v>
      </c>
      <c r="E103" s="852"/>
      <c r="F103" s="832"/>
      <c r="G103" s="833"/>
      <c r="H103" s="831"/>
      <c r="I103" s="832"/>
      <c r="J103" s="833"/>
      <c r="K103" s="834">
        <v>0.87</v>
      </c>
      <c r="L103" s="831">
        <v>3</v>
      </c>
      <c r="M103" s="831">
        <v>30</v>
      </c>
      <c r="N103" s="835">
        <v>10</v>
      </c>
      <c r="O103" s="831" t="s">
        <v>3865</v>
      </c>
      <c r="P103" s="850" t="s">
        <v>4050</v>
      </c>
      <c r="Q103" s="836">
        <f t="shared" si="5"/>
        <v>-1</v>
      </c>
      <c r="R103" s="836">
        <f t="shared" si="5"/>
        <v>-2.78</v>
      </c>
      <c r="S103" s="847" t="str">
        <f t="shared" si="6"/>
        <v/>
      </c>
      <c r="T103" s="847" t="str">
        <f t="shared" si="7"/>
        <v/>
      </c>
      <c r="U103" s="847" t="str">
        <f t="shared" si="8"/>
        <v/>
      </c>
      <c r="V103" s="851" t="str">
        <f t="shared" si="9"/>
        <v/>
      </c>
      <c r="W103" s="837"/>
    </row>
    <row r="104" spans="1:23" ht="14.4" customHeight="1" x14ac:dyDescent="0.3">
      <c r="A104" s="898" t="s">
        <v>4051</v>
      </c>
      <c r="B104" s="838">
        <v>2</v>
      </c>
      <c r="C104" s="839">
        <v>2</v>
      </c>
      <c r="D104" s="840">
        <v>27.5</v>
      </c>
      <c r="E104" s="852">
        <v>2</v>
      </c>
      <c r="F104" s="832">
        <v>0.61</v>
      </c>
      <c r="G104" s="833">
        <v>5.5</v>
      </c>
      <c r="H104" s="831"/>
      <c r="I104" s="832"/>
      <c r="J104" s="833"/>
      <c r="K104" s="834">
        <v>0.31</v>
      </c>
      <c r="L104" s="831">
        <v>1</v>
      </c>
      <c r="M104" s="831">
        <v>12</v>
      </c>
      <c r="N104" s="835">
        <v>4</v>
      </c>
      <c r="O104" s="831" t="s">
        <v>3865</v>
      </c>
      <c r="P104" s="850" t="s">
        <v>4052</v>
      </c>
      <c r="Q104" s="836">
        <f t="shared" si="5"/>
        <v>-2</v>
      </c>
      <c r="R104" s="836">
        <f t="shared" si="5"/>
        <v>-2</v>
      </c>
      <c r="S104" s="847" t="str">
        <f t="shared" si="6"/>
        <v/>
      </c>
      <c r="T104" s="847" t="str">
        <f t="shared" si="7"/>
        <v/>
      </c>
      <c r="U104" s="847" t="str">
        <f t="shared" si="8"/>
        <v/>
      </c>
      <c r="V104" s="851" t="str">
        <f t="shared" si="9"/>
        <v/>
      </c>
      <c r="W104" s="837"/>
    </row>
    <row r="105" spans="1:23" ht="14.4" customHeight="1" x14ac:dyDescent="0.3">
      <c r="A105" s="899" t="s">
        <v>4053</v>
      </c>
      <c r="B105" s="895">
        <v>1</v>
      </c>
      <c r="C105" s="896">
        <v>1.07</v>
      </c>
      <c r="D105" s="845">
        <v>25</v>
      </c>
      <c r="E105" s="885"/>
      <c r="F105" s="886"/>
      <c r="G105" s="841"/>
      <c r="H105" s="890"/>
      <c r="I105" s="886"/>
      <c r="J105" s="841"/>
      <c r="K105" s="889">
        <v>0.46</v>
      </c>
      <c r="L105" s="890">
        <v>2</v>
      </c>
      <c r="M105" s="890">
        <v>15</v>
      </c>
      <c r="N105" s="891">
        <v>5</v>
      </c>
      <c r="O105" s="890" t="s">
        <v>3865</v>
      </c>
      <c r="P105" s="892" t="s">
        <v>4054</v>
      </c>
      <c r="Q105" s="893">
        <f t="shared" si="5"/>
        <v>-1</v>
      </c>
      <c r="R105" s="893">
        <f t="shared" si="5"/>
        <v>-1.07</v>
      </c>
      <c r="S105" s="883" t="str">
        <f t="shared" si="6"/>
        <v/>
      </c>
      <c r="T105" s="883" t="str">
        <f t="shared" si="7"/>
        <v/>
      </c>
      <c r="U105" s="883" t="str">
        <f t="shared" si="8"/>
        <v/>
      </c>
      <c r="V105" s="894" t="str">
        <f t="shared" si="9"/>
        <v/>
      </c>
      <c r="W105" s="843"/>
    </row>
    <row r="106" spans="1:23" ht="14.4" customHeight="1" x14ac:dyDescent="0.3">
      <c r="A106" s="899" t="s">
        <v>4055</v>
      </c>
      <c r="B106" s="895"/>
      <c r="C106" s="896"/>
      <c r="D106" s="845"/>
      <c r="E106" s="885"/>
      <c r="F106" s="886"/>
      <c r="G106" s="841"/>
      <c r="H106" s="890">
        <v>1</v>
      </c>
      <c r="I106" s="886">
        <v>0.86</v>
      </c>
      <c r="J106" s="842">
        <v>24</v>
      </c>
      <c r="K106" s="889">
        <v>0.86</v>
      </c>
      <c r="L106" s="890">
        <v>3</v>
      </c>
      <c r="M106" s="890">
        <v>27</v>
      </c>
      <c r="N106" s="891">
        <v>9</v>
      </c>
      <c r="O106" s="890" t="s">
        <v>3865</v>
      </c>
      <c r="P106" s="892" t="s">
        <v>4056</v>
      </c>
      <c r="Q106" s="893">
        <f t="shared" si="5"/>
        <v>1</v>
      </c>
      <c r="R106" s="893">
        <f t="shared" si="5"/>
        <v>0.86</v>
      </c>
      <c r="S106" s="883">
        <f t="shared" si="6"/>
        <v>9</v>
      </c>
      <c r="T106" s="883">
        <f t="shared" si="7"/>
        <v>24</v>
      </c>
      <c r="U106" s="883">
        <f t="shared" si="8"/>
        <v>15</v>
      </c>
      <c r="V106" s="894">
        <f t="shared" si="9"/>
        <v>2.6666666666666665</v>
      </c>
      <c r="W106" s="843">
        <v>15</v>
      </c>
    </row>
    <row r="107" spans="1:23" ht="14.4" customHeight="1" x14ac:dyDescent="0.3">
      <c r="A107" s="898" t="s">
        <v>4057</v>
      </c>
      <c r="B107" s="847"/>
      <c r="C107" s="848"/>
      <c r="D107" s="849"/>
      <c r="E107" s="828">
        <v>1</v>
      </c>
      <c r="F107" s="829">
        <v>1.61</v>
      </c>
      <c r="G107" s="830">
        <v>33</v>
      </c>
      <c r="H107" s="831"/>
      <c r="I107" s="832"/>
      <c r="J107" s="833"/>
      <c r="K107" s="834">
        <v>0.89</v>
      </c>
      <c r="L107" s="831">
        <v>3</v>
      </c>
      <c r="M107" s="831">
        <v>27</v>
      </c>
      <c r="N107" s="835">
        <v>9</v>
      </c>
      <c r="O107" s="831" t="s">
        <v>3865</v>
      </c>
      <c r="P107" s="850" t="s">
        <v>4058</v>
      </c>
      <c r="Q107" s="836">
        <f t="shared" si="5"/>
        <v>0</v>
      </c>
      <c r="R107" s="836">
        <f t="shared" si="5"/>
        <v>0</v>
      </c>
      <c r="S107" s="847" t="str">
        <f t="shared" si="6"/>
        <v/>
      </c>
      <c r="T107" s="847" t="str">
        <f t="shared" si="7"/>
        <v/>
      </c>
      <c r="U107" s="847" t="str">
        <f t="shared" si="8"/>
        <v/>
      </c>
      <c r="V107" s="851" t="str">
        <f t="shared" si="9"/>
        <v/>
      </c>
      <c r="W107" s="837"/>
    </row>
    <row r="108" spans="1:23" ht="14.4" customHeight="1" x14ac:dyDescent="0.3">
      <c r="A108" s="899" t="s">
        <v>4059</v>
      </c>
      <c r="B108" s="883"/>
      <c r="C108" s="884"/>
      <c r="D108" s="853"/>
      <c r="E108" s="887">
        <v>1</v>
      </c>
      <c r="F108" s="888">
        <v>2.25</v>
      </c>
      <c r="G108" s="846">
        <v>36</v>
      </c>
      <c r="H108" s="890">
        <v>1</v>
      </c>
      <c r="I108" s="886">
        <v>2.4</v>
      </c>
      <c r="J108" s="842">
        <v>24</v>
      </c>
      <c r="K108" s="889">
        <v>2.25</v>
      </c>
      <c r="L108" s="890">
        <v>5</v>
      </c>
      <c r="M108" s="890">
        <v>42</v>
      </c>
      <c r="N108" s="891">
        <v>14</v>
      </c>
      <c r="O108" s="890" t="s">
        <v>3865</v>
      </c>
      <c r="P108" s="892" t="s">
        <v>4060</v>
      </c>
      <c r="Q108" s="893">
        <f t="shared" si="5"/>
        <v>1</v>
      </c>
      <c r="R108" s="893">
        <f t="shared" si="5"/>
        <v>2.4</v>
      </c>
      <c r="S108" s="883">
        <f t="shared" si="6"/>
        <v>14</v>
      </c>
      <c r="T108" s="883">
        <f t="shared" si="7"/>
        <v>24</v>
      </c>
      <c r="U108" s="883">
        <f t="shared" si="8"/>
        <v>10</v>
      </c>
      <c r="V108" s="894">
        <f t="shared" si="9"/>
        <v>1.7142857142857142</v>
      </c>
      <c r="W108" s="843">
        <v>10</v>
      </c>
    </row>
    <row r="109" spans="1:23" ht="14.4" customHeight="1" x14ac:dyDescent="0.3">
      <c r="A109" s="898" t="s">
        <v>4061</v>
      </c>
      <c r="B109" s="838"/>
      <c r="C109" s="839"/>
      <c r="D109" s="840"/>
      <c r="E109" s="852"/>
      <c r="F109" s="832"/>
      <c r="G109" s="833"/>
      <c r="H109" s="831">
        <v>1</v>
      </c>
      <c r="I109" s="832">
        <v>0.69</v>
      </c>
      <c r="J109" s="844">
        <v>25</v>
      </c>
      <c r="K109" s="834">
        <v>0.65</v>
      </c>
      <c r="L109" s="831">
        <v>3</v>
      </c>
      <c r="M109" s="831">
        <v>24</v>
      </c>
      <c r="N109" s="835">
        <v>8</v>
      </c>
      <c r="O109" s="831" t="s">
        <v>3865</v>
      </c>
      <c r="P109" s="850" t="s">
        <v>4062</v>
      </c>
      <c r="Q109" s="836">
        <f t="shared" si="5"/>
        <v>1</v>
      </c>
      <c r="R109" s="836">
        <f t="shared" si="5"/>
        <v>0.69</v>
      </c>
      <c r="S109" s="847">
        <f t="shared" si="6"/>
        <v>8</v>
      </c>
      <c r="T109" s="847">
        <f t="shared" si="7"/>
        <v>25</v>
      </c>
      <c r="U109" s="847">
        <f t="shared" si="8"/>
        <v>17</v>
      </c>
      <c r="V109" s="851">
        <f t="shared" si="9"/>
        <v>3.125</v>
      </c>
      <c r="W109" s="837">
        <v>17</v>
      </c>
    </row>
    <row r="110" spans="1:23" ht="14.4" customHeight="1" x14ac:dyDescent="0.3">
      <c r="A110" s="899" t="s">
        <v>4063</v>
      </c>
      <c r="B110" s="895">
        <v>2</v>
      </c>
      <c r="C110" s="896">
        <v>2.42</v>
      </c>
      <c r="D110" s="845">
        <v>23.5</v>
      </c>
      <c r="E110" s="885"/>
      <c r="F110" s="886"/>
      <c r="G110" s="841"/>
      <c r="H110" s="890"/>
      <c r="I110" s="886"/>
      <c r="J110" s="841"/>
      <c r="K110" s="889">
        <v>1.06</v>
      </c>
      <c r="L110" s="890">
        <v>4</v>
      </c>
      <c r="M110" s="890">
        <v>33</v>
      </c>
      <c r="N110" s="891">
        <v>11</v>
      </c>
      <c r="O110" s="890" t="s">
        <v>3865</v>
      </c>
      <c r="P110" s="892" t="s">
        <v>4062</v>
      </c>
      <c r="Q110" s="893">
        <f t="shared" si="5"/>
        <v>-2</v>
      </c>
      <c r="R110" s="893">
        <f t="shared" si="5"/>
        <v>-2.42</v>
      </c>
      <c r="S110" s="883" t="str">
        <f t="shared" si="6"/>
        <v/>
      </c>
      <c r="T110" s="883" t="str">
        <f t="shared" si="7"/>
        <v/>
      </c>
      <c r="U110" s="883" t="str">
        <f t="shared" si="8"/>
        <v/>
      </c>
      <c r="V110" s="894" t="str">
        <f t="shared" si="9"/>
        <v/>
      </c>
      <c r="W110" s="843"/>
    </row>
    <row r="111" spans="1:23" ht="14.4" customHeight="1" x14ac:dyDescent="0.3">
      <c r="A111" s="898" t="s">
        <v>4064</v>
      </c>
      <c r="B111" s="847">
        <v>1</v>
      </c>
      <c r="C111" s="848">
        <v>1.75</v>
      </c>
      <c r="D111" s="849">
        <v>36</v>
      </c>
      <c r="E111" s="852">
        <v>1</v>
      </c>
      <c r="F111" s="832">
        <v>0.86</v>
      </c>
      <c r="G111" s="833">
        <v>21</v>
      </c>
      <c r="H111" s="828">
        <v>1</v>
      </c>
      <c r="I111" s="829">
        <v>0.88</v>
      </c>
      <c r="J111" s="844">
        <v>21</v>
      </c>
      <c r="K111" s="834">
        <v>0.47</v>
      </c>
      <c r="L111" s="831">
        <v>2</v>
      </c>
      <c r="M111" s="831">
        <v>15</v>
      </c>
      <c r="N111" s="835">
        <v>5</v>
      </c>
      <c r="O111" s="831" t="s">
        <v>3865</v>
      </c>
      <c r="P111" s="850" t="s">
        <v>4065</v>
      </c>
      <c r="Q111" s="836">
        <f t="shared" si="5"/>
        <v>0</v>
      </c>
      <c r="R111" s="836">
        <f t="shared" si="5"/>
        <v>-0.87</v>
      </c>
      <c r="S111" s="847">
        <f t="shared" si="6"/>
        <v>5</v>
      </c>
      <c r="T111" s="847">
        <f t="shared" si="7"/>
        <v>21</v>
      </c>
      <c r="U111" s="847">
        <f t="shared" si="8"/>
        <v>16</v>
      </c>
      <c r="V111" s="851">
        <f t="shared" si="9"/>
        <v>4.2</v>
      </c>
      <c r="W111" s="837">
        <v>16</v>
      </c>
    </row>
    <row r="112" spans="1:23" ht="14.4" customHeight="1" x14ac:dyDescent="0.3">
      <c r="A112" s="899" t="s">
        <v>4066</v>
      </c>
      <c r="B112" s="883">
        <v>1</v>
      </c>
      <c r="C112" s="884">
        <v>0.66</v>
      </c>
      <c r="D112" s="853">
        <v>21</v>
      </c>
      <c r="E112" s="885">
        <v>3</v>
      </c>
      <c r="F112" s="886">
        <v>6.67</v>
      </c>
      <c r="G112" s="841">
        <v>51</v>
      </c>
      <c r="H112" s="887">
        <v>2</v>
      </c>
      <c r="I112" s="888">
        <v>1.93</v>
      </c>
      <c r="J112" s="842">
        <v>23.5</v>
      </c>
      <c r="K112" s="889">
        <v>0.66</v>
      </c>
      <c r="L112" s="890">
        <v>3</v>
      </c>
      <c r="M112" s="890">
        <v>24</v>
      </c>
      <c r="N112" s="891">
        <v>8</v>
      </c>
      <c r="O112" s="890" t="s">
        <v>3865</v>
      </c>
      <c r="P112" s="892" t="s">
        <v>4067</v>
      </c>
      <c r="Q112" s="893">
        <f t="shared" si="5"/>
        <v>1</v>
      </c>
      <c r="R112" s="893">
        <f t="shared" si="5"/>
        <v>1.27</v>
      </c>
      <c r="S112" s="883">
        <f t="shared" si="6"/>
        <v>16</v>
      </c>
      <c r="T112" s="883">
        <f t="shared" si="7"/>
        <v>47</v>
      </c>
      <c r="U112" s="883">
        <f t="shared" si="8"/>
        <v>31</v>
      </c>
      <c r="V112" s="894">
        <f t="shared" si="9"/>
        <v>2.9375</v>
      </c>
      <c r="W112" s="843">
        <v>31</v>
      </c>
    </row>
    <row r="113" spans="1:23" ht="14.4" customHeight="1" x14ac:dyDescent="0.3">
      <c r="A113" s="899" t="s">
        <v>4068</v>
      </c>
      <c r="B113" s="883">
        <v>2</v>
      </c>
      <c r="C113" s="884">
        <v>4.57</v>
      </c>
      <c r="D113" s="853">
        <v>46</v>
      </c>
      <c r="E113" s="885">
        <v>1</v>
      </c>
      <c r="F113" s="886">
        <v>1.98</v>
      </c>
      <c r="G113" s="841">
        <v>46</v>
      </c>
      <c r="H113" s="887">
        <v>3</v>
      </c>
      <c r="I113" s="888">
        <v>4.6500000000000004</v>
      </c>
      <c r="J113" s="842">
        <v>33</v>
      </c>
      <c r="K113" s="889">
        <v>1.07</v>
      </c>
      <c r="L113" s="890">
        <v>3</v>
      </c>
      <c r="M113" s="890">
        <v>30</v>
      </c>
      <c r="N113" s="891">
        <v>10</v>
      </c>
      <c r="O113" s="890" t="s">
        <v>3865</v>
      </c>
      <c r="P113" s="892" t="s">
        <v>4069</v>
      </c>
      <c r="Q113" s="893">
        <f t="shared" si="5"/>
        <v>1</v>
      </c>
      <c r="R113" s="893">
        <f t="shared" si="5"/>
        <v>8.0000000000000071E-2</v>
      </c>
      <c r="S113" s="883">
        <f t="shared" si="6"/>
        <v>30</v>
      </c>
      <c r="T113" s="883">
        <f t="shared" si="7"/>
        <v>99</v>
      </c>
      <c r="U113" s="883">
        <f t="shared" si="8"/>
        <v>69</v>
      </c>
      <c r="V113" s="894">
        <f t="shared" si="9"/>
        <v>3.3</v>
      </c>
      <c r="W113" s="843">
        <v>69</v>
      </c>
    </row>
    <row r="114" spans="1:23" ht="14.4" customHeight="1" x14ac:dyDescent="0.3">
      <c r="A114" s="898" t="s">
        <v>4070</v>
      </c>
      <c r="B114" s="838">
        <v>1</v>
      </c>
      <c r="C114" s="839">
        <v>4.99</v>
      </c>
      <c r="D114" s="840">
        <v>26</v>
      </c>
      <c r="E114" s="852">
        <v>1</v>
      </c>
      <c r="F114" s="832">
        <v>6.53</v>
      </c>
      <c r="G114" s="833">
        <v>35</v>
      </c>
      <c r="H114" s="831"/>
      <c r="I114" s="832"/>
      <c r="J114" s="833"/>
      <c r="K114" s="834">
        <v>4.99</v>
      </c>
      <c r="L114" s="831">
        <v>3</v>
      </c>
      <c r="M114" s="831">
        <v>27</v>
      </c>
      <c r="N114" s="835">
        <v>9</v>
      </c>
      <c r="O114" s="831" t="s">
        <v>3865</v>
      </c>
      <c r="P114" s="850" t="s">
        <v>4071</v>
      </c>
      <c r="Q114" s="836">
        <f t="shared" si="5"/>
        <v>-1</v>
      </c>
      <c r="R114" s="836">
        <f t="shared" si="5"/>
        <v>-4.99</v>
      </c>
      <c r="S114" s="847" t="str">
        <f t="shared" si="6"/>
        <v/>
      </c>
      <c r="T114" s="847" t="str">
        <f t="shared" si="7"/>
        <v/>
      </c>
      <c r="U114" s="847" t="str">
        <f t="shared" si="8"/>
        <v/>
      </c>
      <c r="V114" s="851" t="str">
        <f t="shared" si="9"/>
        <v/>
      </c>
      <c r="W114" s="837"/>
    </row>
    <row r="115" spans="1:23" ht="14.4" customHeight="1" x14ac:dyDescent="0.3">
      <c r="A115" s="899" t="s">
        <v>4072</v>
      </c>
      <c r="B115" s="895">
        <v>2</v>
      </c>
      <c r="C115" s="896">
        <v>20.63</v>
      </c>
      <c r="D115" s="845">
        <v>50.5</v>
      </c>
      <c r="E115" s="885"/>
      <c r="F115" s="886"/>
      <c r="G115" s="841"/>
      <c r="H115" s="890"/>
      <c r="I115" s="886"/>
      <c r="J115" s="841"/>
      <c r="K115" s="889">
        <v>5.18</v>
      </c>
      <c r="L115" s="890">
        <v>3</v>
      </c>
      <c r="M115" s="890">
        <v>27</v>
      </c>
      <c r="N115" s="891">
        <v>9</v>
      </c>
      <c r="O115" s="890" t="s">
        <v>3865</v>
      </c>
      <c r="P115" s="892" t="s">
        <v>4073</v>
      </c>
      <c r="Q115" s="893">
        <f t="shared" si="5"/>
        <v>-2</v>
      </c>
      <c r="R115" s="893">
        <f t="shared" si="5"/>
        <v>-20.63</v>
      </c>
      <c r="S115" s="883" t="str">
        <f t="shared" si="6"/>
        <v/>
      </c>
      <c r="T115" s="883" t="str">
        <f t="shared" si="7"/>
        <v/>
      </c>
      <c r="U115" s="883" t="str">
        <f t="shared" si="8"/>
        <v/>
      </c>
      <c r="V115" s="894" t="str">
        <f t="shared" si="9"/>
        <v/>
      </c>
      <c r="W115" s="843"/>
    </row>
    <row r="116" spans="1:23" ht="14.4" customHeight="1" x14ac:dyDescent="0.3">
      <c r="A116" s="899" t="s">
        <v>4074</v>
      </c>
      <c r="B116" s="895"/>
      <c r="C116" s="896"/>
      <c r="D116" s="845"/>
      <c r="E116" s="885">
        <v>1</v>
      </c>
      <c r="F116" s="886">
        <v>7.41</v>
      </c>
      <c r="G116" s="841">
        <v>33</v>
      </c>
      <c r="H116" s="890"/>
      <c r="I116" s="886"/>
      <c r="J116" s="841"/>
      <c r="K116" s="889">
        <v>7.41</v>
      </c>
      <c r="L116" s="890">
        <v>5</v>
      </c>
      <c r="M116" s="890">
        <v>45</v>
      </c>
      <c r="N116" s="891">
        <v>15</v>
      </c>
      <c r="O116" s="890" t="s">
        <v>3865</v>
      </c>
      <c r="P116" s="892" t="s">
        <v>4075</v>
      </c>
      <c r="Q116" s="893">
        <f t="shared" si="5"/>
        <v>0</v>
      </c>
      <c r="R116" s="893">
        <f t="shared" si="5"/>
        <v>0</v>
      </c>
      <c r="S116" s="883" t="str">
        <f t="shared" si="6"/>
        <v/>
      </c>
      <c r="T116" s="883" t="str">
        <f t="shared" si="7"/>
        <v/>
      </c>
      <c r="U116" s="883" t="str">
        <f t="shared" si="8"/>
        <v/>
      </c>
      <c r="V116" s="894" t="str">
        <f t="shared" si="9"/>
        <v/>
      </c>
      <c r="W116" s="843"/>
    </row>
    <row r="117" spans="1:23" ht="14.4" customHeight="1" x14ac:dyDescent="0.3">
      <c r="A117" s="898" t="s">
        <v>4076</v>
      </c>
      <c r="B117" s="838">
        <v>5</v>
      </c>
      <c r="C117" s="839">
        <v>15.11</v>
      </c>
      <c r="D117" s="840">
        <v>27.2</v>
      </c>
      <c r="E117" s="852">
        <v>6</v>
      </c>
      <c r="F117" s="832">
        <v>18.62</v>
      </c>
      <c r="G117" s="833">
        <v>30.7</v>
      </c>
      <c r="H117" s="831">
        <v>1</v>
      </c>
      <c r="I117" s="832">
        <v>3.02</v>
      </c>
      <c r="J117" s="844">
        <v>26</v>
      </c>
      <c r="K117" s="834">
        <v>3.02</v>
      </c>
      <c r="L117" s="831">
        <v>4</v>
      </c>
      <c r="M117" s="831">
        <v>33</v>
      </c>
      <c r="N117" s="835">
        <v>11</v>
      </c>
      <c r="O117" s="831" t="s">
        <v>3712</v>
      </c>
      <c r="P117" s="850" t="s">
        <v>4077</v>
      </c>
      <c r="Q117" s="836">
        <f t="shared" si="5"/>
        <v>-4</v>
      </c>
      <c r="R117" s="836">
        <f t="shared" si="5"/>
        <v>-12.09</v>
      </c>
      <c r="S117" s="847">
        <f t="shared" si="6"/>
        <v>11</v>
      </c>
      <c r="T117" s="847">
        <f t="shared" si="7"/>
        <v>26</v>
      </c>
      <c r="U117" s="847">
        <f t="shared" si="8"/>
        <v>15</v>
      </c>
      <c r="V117" s="851">
        <f t="shared" si="9"/>
        <v>2.3636363636363638</v>
      </c>
      <c r="W117" s="837">
        <v>15</v>
      </c>
    </row>
    <row r="118" spans="1:23" ht="14.4" customHeight="1" x14ac:dyDescent="0.3">
      <c r="A118" s="899" t="s">
        <v>4078</v>
      </c>
      <c r="B118" s="895">
        <v>3</v>
      </c>
      <c r="C118" s="896">
        <v>9.33</v>
      </c>
      <c r="D118" s="845">
        <v>25.3</v>
      </c>
      <c r="E118" s="885">
        <v>3</v>
      </c>
      <c r="F118" s="886">
        <v>11.17</v>
      </c>
      <c r="G118" s="841">
        <v>38.700000000000003</v>
      </c>
      <c r="H118" s="890">
        <v>4</v>
      </c>
      <c r="I118" s="886">
        <v>12.44</v>
      </c>
      <c r="J118" s="842">
        <v>25</v>
      </c>
      <c r="K118" s="889">
        <v>3.11</v>
      </c>
      <c r="L118" s="890">
        <v>4</v>
      </c>
      <c r="M118" s="890">
        <v>39</v>
      </c>
      <c r="N118" s="891">
        <v>13</v>
      </c>
      <c r="O118" s="890" t="s">
        <v>3712</v>
      </c>
      <c r="P118" s="892" t="s">
        <v>4077</v>
      </c>
      <c r="Q118" s="893">
        <f t="shared" si="5"/>
        <v>1</v>
      </c>
      <c r="R118" s="893">
        <f t="shared" si="5"/>
        <v>3.1099999999999994</v>
      </c>
      <c r="S118" s="883">
        <f t="shared" si="6"/>
        <v>52</v>
      </c>
      <c r="T118" s="883">
        <f t="shared" si="7"/>
        <v>100</v>
      </c>
      <c r="U118" s="883">
        <f t="shared" si="8"/>
        <v>48</v>
      </c>
      <c r="V118" s="894">
        <f t="shared" si="9"/>
        <v>1.9230769230769231</v>
      </c>
      <c r="W118" s="843">
        <v>48</v>
      </c>
    </row>
    <row r="119" spans="1:23" ht="14.4" customHeight="1" x14ac:dyDescent="0.3">
      <c r="A119" s="899" t="s">
        <v>4079</v>
      </c>
      <c r="B119" s="895">
        <v>3</v>
      </c>
      <c r="C119" s="896">
        <v>11.14</v>
      </c>
      <c r="D119" s="845">
        <v>26</v>
      </c>
      <c r="E119" s="885"/>
      <c r="F119" s="886"/>
      <c r="G119" s="841"/>
      <c r="H119" s="890"/>
      <c r="I119" s="886"/>
      <c r="J119" s="841"/>
      <c r="K119" s="889">
        <v>3.71</v>
      </c>
      <c r="L119" s="890">
        <v>5</v>
      </c>
      <c r="M119" s="890">
        <v>45</v>
      </c>
      <c r="N119" s="891">
        <v>15</v>
      </c>
      <c r="O119" s="890" t="s">
        <v>3712</v>
      </c>
      <c r="P119" s="892" t="s">
        <v>4077</v>
      </c>
      <c r="Q119" s="893">
        <f t="shared" si="5"/>
        <v>-3</v>
      </c>
      <c r="R119" s="893">
        <f t="shared" si="5"/>
        <v>-11.14</v>
      </c>
      <c r="S119" s="883" t="str">
        <f t="shared" si="6"/>
        <v/>
      </c>
      <c r="T119" s="883" t="str">
        <f t="shared" si="7"/>
        <v/>
      </c>
      <c r="U119" s="883" t="str">
        <f t="shared" si="8"/>
        <v/>
      </c>
      <c r="V119" s="894" t="str">
        <f t="shared" si="9"/>
        <v/>
      </c>
      <c r="W119" s="843"/>
    </row>
    <row r="120" spans="1:23" ht="14.4" customHeight="1" x14ac:dyDescent="0.3">
      <c r="A120" s="898" t="s">
        <v>4080</v>
      </c>
      <c r="B120" s="847">
        <v>6</v>
      </c>
      <c r="C120" s="848">
        <v>14.48</v>
      </c>
      <c r="D120" s="849">
        <v>26.3</v>
      </c>
      <c r="E120" s="852">
        <v>8</v>
      </c>
      <c r="F120" s="832">
        <v>25.04</v>
      </c>
      <c r="G120" s="833">
        <v>36.5</v>
      </c>
      <c r="H120" s="828">
        <v>10</v>
      </c>
      <c r="I120" s="829">
        <v>23.79</v>
      </c>
      <c r="J120" s="844">
        <v>23.5</v>
      </c>
      <c r="K120" s="834">
        <v>2.38</v>
      </c>
      <c r="L120" s="831">
        <v>4</v>
      </c>
      <c r="M120" s="831">
        <v>33</v>
      </c>
      <c r="N120" s="835">
        <v>11</v>
      </c>
      <c r="O120" s="831" t="s">
        <v>3865</v>
      </c>
      <c r="P120" s="850" t="s">
        <v>4081</v>
      </c>
      <c r="Q120" s="836">
        <f t="shared" si="5"/>
        <v>4</v>
      </c>
      <c r="R120" s="836">
        <f t="shared" si="5"/>
        <v>9.3099999999999987</v>
      </c>
      <c r="S120" s="847">
        <f t="shared" si="6"/>
        <v>110</v>
      </c>
      <c r="T120" s="847">
        <f t="shared" si="7"/>
        <v>235</v>
      </c>
      <c r="U120" s="847">
        <f t="shared" si="8"/>
        <v>125</v>
      </c>
      <c r="V120" s="851">
        <f t="shared" si="9"/>
        <v>2.1363636363636362</v>
      </c>
      <c r="W120" s="837">
        <v>125</v>
      </c>
    </row>
    <row r="121" spans="1:23" ht="14.4" customHeight="1" x14ac:dyDescent="0.3">
      <c r="A121" s="899" t="s">
        <v>4082</v>
      </c>
      <c r="B121" s="883">
        <v>8</v>
      </c>
      <c r="C121" s="884">
        <v>22.08</v>
      </c>
      <c r="D121" s="853">
        <v>26.8</v>
      </c>
      <c r="E121" s="885">
        <v>7</v>
      </c>
      <c r="F121" s="886">
        <v>19.850000000000001</v>
      </c>
      <c r="G121" s="841">
        <v>30.9</v>
      </c>
      <c r="H121" s="887">
        <v>10</v>
      </c>
      <c r="I121" s="888">
        <v>28.81</v>
      </c>
      <c r="J121" s="842">
        <v>24.6</v>
      </c>
      <c r="K121" s="889">
        <v>2.76</v>
      </c>
      <c r="L121" s="890">
        <v>4</v>
      </c>
      <c r="M121" s="890">
        <v>39</v>
      </c>
      <c r="N121" s="891">
        <v>13</v>
      </c>
      <c r="O121" s="890" t="s">
        <v>3865</v>
      </c>
      <c r="P121" s="892" t="s">
        <v>4081</v>
      </c>
      <c r="Q121" s="893">
        <f t="shared" si="5"/>
        <v>2</v>
      </c>
      <c r="R121" s="893">
        <f t="shared" si="5"/>
        <v>6.73</v>
      </c>
      <c r="S121" s="883">
        <f t="shared" si="6"/>
        <v>130</v>
      </c>
      <c r="T121" s="883">
        <f t="shared" si="7"/>
        <v>246</v>
      </c>
      <c r="U121" s="883">
        <f t="shared" si="8"/>
        <v>116</v>
      </c>
      <c r="V121" s="894">
        <f t="shared" si="9"/>
        <v>1.8923076923076922</v>
      </c>
      <c r="W121" s="843">
        <v>116</v>
      </c>
    </row>
    <row r="122" spans="1:23" ht="14.4" customHeight="1" x14ac:dyDescent="0.3">
      <c r="A122" s="899" t="s">
        <v>4083</v>
      </c>
      <c r="B122" s="883">
        <v>2</v>
      </c>
      <c r="C122" s="884">
        <v>7.41</v>
      </c>
      <c r="D122" s="853">
        <v>31</v>
      </c>
      <c r="E122" s="885">
        <v>2</v>
      </c>
      <c r="F122" s="886">
        <v>7.41</v>
      </c>
      <c r="G122" s="841">
        <v>27</v>
      </c>
      <c r="H122" s="887"/>
      <c r="I122" s="888"/>
      <c r="J122" s="846"/>
      <c r="K122" s="889">
        <v>3.7</v>
      </c>
      <c r="L122" s="890">
        <v>6</v>
      </c>
      <c r="M122" s="890">
        <v>51</v>
      </c>
      <c r="N122" s="891">
        <v>17</v>
      </c>
      <c r="O122" s="890" t="s">
        <v>3865</v>
      </c>
      <c r="P122" s="892" t="s">
        <v>4081</v>
      </c>
      <c r="Q122" s="893">
        <f t="shared" si="5"/>
        <v>-2</v>
      </c>
      <c r="R122" s="893">
        <f t="shared" si="5"/>
        <v>-7.41</v>
      </c>
      <c r="S122" s="883" t="str">
        <f t="shared" si="6"/>
        <v/>
      </c>
      <c r="T122" s="883" t="str">
        <f t="shared" si="7"/>
        <v/>
      </c>
      <c r="U122" s="883" t="str">
        <f t="shared" si="8"/>
        <v/>
      </c>
      <c r="V122" s="894" t="str">
        <f t="shared" si="9"/>
        <v/>
      </c>
      <c r="W122" s="843"/>
    </row>
    <row r="123" spans="1:23" ht="14.4" customHeight="1" x14ac:dyDescent="0.3">
      <c r="A123" s="898" t="s">
        <v>4084</v>
      </c>
      <c r="B123" s="838"/>
      <c r="C123" s="839"/>
      <c r="D123" s="840"/>
      <c r="E123" s="852">
        <v>1</v>
      </c>
      <c r="F123" s="832">
        <v>1.68</v>
      </c>
      <c r="G123" s="833">
        <v>19</v>
      </c>
      <c r="H123" s="831"/>
      <c r="I123" s="832"/>
      <c r="J123" s="833"/>
      <c r="K123" s="834">
        <v>1.68</v>
      </c>
      <c r="L123" s="831">
        <v>3</v>
      </c>
      <c r="M123" s="831">
        <v>24</v>
      </c>
      <c r="N123" s="835">
        <v>8</v>
      </c>
      <c r="O123" s="831" t="s">
        <v>3865</v>
      </c>
      <c r="P123" s="850" t="s">
        <v>4085</v>
      </c>
      <c r="Q123" s="836">
        <f t="shared" si="5"/>
        <v>0</v>
      </c>
      <c r="R123" s="836">
        <f t="shared" si="5"/>
        <v>0</v>
      </c>
      <c r="S123" s="847" t="str">
        <f t="shared" si="6"/>
        <v/>
      </c>
      <c r="T123" s="847" t="str">
        <f t="shared" si="7"/>
        <v/>
      </c>
      <c r="U123" s="847" t="str">
        <f t="shared" si="8"/>
        <v/>
      </c>
      <c r="V123" s="851" t="str">
        <f t="shared" si="9"/>
        <v/>
      </c>
      <c r="W123" s="837"/>
    </row>
    <row r="124" spans="1:23" ht="14.4" customHeight="1" x14ac:dyDescent="0.3">
      <c r="A124" s="899" t="s">
        <v>4086</v>
      </c>
      <c r="B124" s="895">
        <v>2</v>
      </c>
      <c r="C124" s="896">
        <v>4.18</v>
      </c>
      <c r="D124" s="845">
        <v>22.5</v>
      </c>
      <c r="E124" s="885"/>
      <c r="F124" s="886"/>
      <c r="G124" s="841"/>
      <c r="H124" s="890"/>
      <c r="I124" s="886"/>
      <c r="J124" s="841"/>
      <c r="K124" s="889">
        <v>1.97</v>
      </c>
      <c r="L124" s="890">
        <v>3</v>
      </c>
      <c r="M124" s="890">
        <v>27</v>
      </c>
      <c r="N124" s="891">
        <v>9</v>
      </c>
      <c r="O124" s="890" t="s">
        <v>3865</v>
      </c>
      <c r="P124" s="892" t="s">
        <v>4087</v>
      </c>
      <c r="Q124" s="893">
        <f t="shared" si="5"/>
        <v>-2</v>
      </c>
      <c r="R124" s="893">
        <f t="shared" si="5"/>
        <v>-4.18</v>
      </c>
      <c r="S124" s="883" t="str">
        <f t="shared" si="6"/>
        <v/>
      </c>
      <c r="T124" s="883" t="str">
        <f t="shared" si="7"/>
        <v/>
      </c>
      <c r="U124" s="883" t="str">
        <f t="shared" si="8"/>
        <v/>
      </c>
      <c r="V124" s="894" t="str">
        <f t="shared" si="9"/>
        <v/>
      </c>
      <c r="W124" s="843"/>
    </row>
    <row r="125" spans="1:23" ht="14.4" customHeight="1" x14ac:dyDescent="0.3">
      <c r="A125" s="898" t="s">
        <v>4088</v>
      </c>
      <c r="B125" s="847"/>
      <c r="C125" s="848"/>
      <c r="D125" s="849"/>
      <c r="E125" s="852">
        <v>1</v>
      </c>
      <c r="F125" s="832">
        <v>2.8</v>
      </c>
      <c r="G125" s="833">
        <v>34</v>
      </c>
      <c r="H125" s="828">
        <v>1</v>
      </c>
      <c r="I125" s="829">
        <v>2.11</v>
      </c>
      <c r="J125" s="844">
        <v>27</v>
      </c>
      <c r="K125" s="834">
        <v>1.22</v>
      </c>
      <c r="L125" s="831">
        <v>2</v>
      </c>
      <c r="M125" s="831">
        <v>18</v>
      </c>
      <c r="N125" s="835">
        <v>6</v>
      </c>
      <c r="O125" s="831" t="s">
        <v>3865</v>
      </c>
      <c r="P125" s="850" t="s">
        <v>4089</v>
      </c>
      <c r="Q125" s="836">
        <f t="shared" si="5"/>
        <v>1</v>
      </c>
      <c r="R125" s="836">
        <f t="shared" si="5"/>
        <v>2.11</v>
      </c>
      <c r="S125" s="847">
        <f t="shared" si="6"/>
        <v>6</v>
      </c>
      <c r="T125" s="847">
        <f t="shared" si="7"/>
        <v>27</v>
      </c>
      <c r="U125" s="847">
        <f t="shared" si="8"/>
        <v>21</v>
      </c>
      <c r="V125" s="851">
        <f t="shared" si="9"/>
        <v>4.5</v>
      </c>
      <c r="W125" s="837">
        <v>21</v>
      </c>
    </row>
    <row r="126" spans="1:23" ht="14.4" customHeight="1" x14ac:dyDescent="0.3">
      <c r="A126" s="898" t="s">
        <v>4090</v>
      </c>
      <c r="B126" s="847">
        <v>1</v>
      </c>
      <c r="C126" s="848">
        <v>2.33</v>
      </c>
      <c r="D126" s="849">
        <v>31</v>
      </c>
      <c r="E126" s="852"/>
      <c r="F126" s="832"/>
      <c r="G126" s="833"/>
      <c r="H126" s="828">
        <v>1</v>
      </c>
      <c r="I126" s="829">
        <v>1.75</v>
      </c>
      <c r="J126" s="844">
        <v>18</v>
      </c>
      <c r="K126" s="834">
        <v>1.37</v>
      </c>
      <c r="L126" s="831">
        <v>2</v>
      </c>
      <c r="M126" s="831">
        <v>21</v>
      </c>
      <c r="N126" s="835">
        <v>7</v>
      </c>
      <c r="O126" s="831" t="s">
        <v>3865</v>
      </c>
      <c r="P126" s="850" t="s">
        <v>4091</v>
      </c>
      <c r="Q126" s="836">
        <f t="shared" si="5"/>
        <v>0</v>
      </c>
      <c r="R126" s="836">
        <f t="shared" si="5"/>
        <v>-0.58000000000000007</v>
      </c>
      <c r="S126" s="847">
        <f t="shared" si="6"/>
        <v>7</v>
      </c>
      <c r="T126" s="847">
        <f t="shared" si="7"/>
        <v>18</v>
      </c>
      <c r="U126" s="847">
        <f t="shared" si="8"/>
        <v>11</v>
      </c>
      <c r="V126" s="851">
        <f t="shared" si="9"/>
        <v>2.5714285714285716</v>
      </c>
      <c r="W126" s="837">
        <v>11</v>
      </c>
    </row>
    <row r="127" spans="1:23" ht="14.4" customHeight="1" x14ac:dyDescent="0.3">
      <c r="A127" s="898" t="s">
        <v>4092</v>
      </c>
      <c r="B127" s="847">
        <v>2</v>
      </c>
      <c r="C127" s="848">
        <v>1.69</v>
      </c>
      <c r="D127" s="849">
        <v>28.5</v>
      </c>
      <c r="E127" s="852">
        <v>2</v>
      </c>
      <c r="F127" s="832">
        <v>1.4</v>
      </c>
      <c r="G127" s="833">
        <v>26</v>
      </c>
      <c r="H127" s="828">
        <v>1</v>
      </c>
      <c r="I127" s="829">
        <v>1.2</v>
      </c>
      <c r="J127" s="844">
        <v>38</v>
      </c>
      <c r="K127" s="834">
        <v>0.49</v>
      </c>
      <c r="L127" s="831">
        <v>2</v>
      </c>
      <c r="M127" s="831">
        <v>21</v>
      </c>
      <c r="N127" s="835">
        <v>7</v>
      </c>
      <c r="O127" s="831" t="s">
        <v>3865</v>
      </c>
      <c r="P127" s="850" t="s">
        <v>4093</v>
      </c>
      <c r="Q127" s="836">
        <f t="shared" si="5"/>
        <v>-1</v>
      </c>
      <c r="R127" s="836">
        <f t="shared" si="5"/>
        <v>-0.49</v>
      </c>
      <c r="S127" s="847">
        <f t="shared" si="6"/>
        <v>7</v>
      </c>
      <c r="T127" s="847">
        <f t="shared" si="7"/>
        <v>38</v>
      </c>
      <c r="U127" s="847">
        <f t="shared" si="8"/>
        <v>31</v>
      </c>
      <c r="V127" s="851">
        <f t="shared" si="9"/>
        <v>5.4285714285714288</v>
      </c>
      <c r="W127" s="837">
        <v>31</v>
      </c>
    </row>
    <row r="128" spans="1:23" ht="14.4" customHeight="1" x14ac:dyDescent="0.3">
      <c r="A128" s="899" t="s">
        <v>4094</v>
      </c>
      <c r="B128" s="883">
        <v>2</v>
      </c>
      <c r="C128" s="884">
        <v>2.62</v>
      </c>
      <c r="D128" s="853">
        <v>40</v>
      </c>
      <c r="E128" s="885">
        <v>2</v>
      </c>
      <c r="F128" s="886">
        <v>1.74</v>
      </c>
      <c r="G128" s="841">
        <v>30</v>
      </c>
      <c r="H128" s="887">
        <v>7</v>
      </c>
      <c r="I128" s="888">
        <v>5.57</v>
      </c>
      <c r="J128" s="842">
        <v>26.9</v>
      </c>
      <c r="K128" s="889">
        <v>0.61</v>
      </c>
      <c r="L128" s="890">
        <v>3</v>
      </c>
      <c r="M128" s="890">
        <v>24</v>
      </c>
      <c r="N128" s="891">
        <v>8</v>
      </c>
      <c r="O128" s="890" t="s">
        <v>3865</v>
      </c>
      <c r="P128" s="892" t="s">
        <v>4095</v>
      </c>
      <c r="Q128" s="893">
        <f t="shared" si="5"/>
        <v>5</v>
      </c>
      <c r="R128" s="893">
        <f t="shared" si="5"/>
        <v>2.95</v>
      </c>
      <c r="S128" s="883">
        <f t="shared" si="6"/>
        <v>56</v>
      </c>
      <c r="T128" s="883">
        <f t="shared" si="7"/>
        <v>188.29999999999998</v>
      </c>
      <c r="U128" s="883">
        <f t="shared" si="8"/>
        <v>132.29999999999998</v>
      </c>
      <c r="V128" s="894">
        <f t="shared" si="9"/>
        <v>3.3624999999999998</v>
      </c>
      <c r="W128" s="843">
        <v>132</v>
      </c>
    </row>
    <row r="129" spans="1:23" ht="14.4" customHeight="1" x14ac:dyDescent="0.3">
      <c r="A129" s="899" t="s">
        <v>4096</v>
      </c>
      <c r="B129" s="883"/>
      <c r="C129" s="884"/>
      <c r="D129" s="853"/>
      <c r="E129" s="885">
        <v>1</v>
      </c>
      <c r="F129" s="886">
        <v>1.8</v>
      </c>
      <c r="G129" s="841">
        <v>43</v>
      </c>
      <c r="H129" s="887"/>
      <c r="I129" s="888"/>
      <c r="J129" s="846"/>
      <c r="K129" s="889">
        <v>1.19</v>
      </c>
      <c r="L129" s="890">
        <v>4</v>
      </c>
      <c r="M129" s="890">
        <v>33</v>
      </c>
      <c r="N129" s="891">
        <v>11</v>
      </c>
      <c r="O129" s="890" t="s">
        <v>3865</v>
      </c>
      <c r="P129" s="892" t="s">
        <v>4097</v>
      </c>
      <c r="Q129" s="893">
        <f t="shared" si="5"/>
        <v>0</v>
      </c>
      <c r="R129" s="893">
        <f t="shared" si="5"/>
        <v>0</v>
      </c>
      <c r="S129" s="883" t="str">
        <f t="shared" si="6"/>
        <v/>
      </c>
      <c r="T129" s="883" t="str">
        <f t="shared" si="7"/>
        <v/>
      </c>
      <c r="U129" s="883" t="str">
        <f t="shared" si="8"/>
        <v/>
      </c>
      <c r="V129" s="894" t="str">
        <f t="shared" si="9"/>
        <v/>
      </c>
      <c r="W129" s="843"/>
    </row>
    <row r="130" spans="1:23" ht="14.4" customHeight="1" x14ac:dyDescent="0.3">
      <c r="A130" s="898" t="s">
        <v>4098</v>
      </c>
      <c r="B130" s="847">
        <v>1</v>
      </c>
      <c r="C130" s="848">
        <v>0.47</v>
      </c>
      <c r="D130" s="849">
        <v>21</v>
      </c>
      <c r="E130" s="852">
        <v>1</v>
      </c>
      <c r="F130" s="832">
        <v>0.47</v>
      </c>
      <c r="G130" s="833">
        <v>17</v>
      </c>
      <c r="H130" s="828">
        <v>2</v>
      </c>
      <c r="I130" s="829">
        <v>1.1100000000000001</v>
      </c>
      <c r="J130" s="844">
        <v>20.5</v>
      </c>
      <c r="K130" s="834">
        <v>0.47</v>
      </c>
      <c r="L130" s="831">
        <v>2</v>
      </c>
      <c r="M130" s="831">
        <v>21</v>
      </c>
      <c r="N130" s="835">
        <v>7</v>
      </c>
      <c r="O130" s="831" t="s">
        <v>3865</v>
      </c>
      <c r="P130" s="850" t="s">
        <v>4099</v>
      </c>
      <c r="Q130" s="836">
        <f t="shared" si="5"/>
        <v>1</v>
      </c>
      <c r="R130" s="836">
        <f t="shared" si="5"/>
        <v>0.64000000000000012</v>
      </c>
      <c r="S130" s="847">
        <f t="shared" si="6"/>
        <v>14</v>
      </c>
      <c r="T130" s="847">
        <f t="shared" si="7"/>
        <v>41</v>
      </c>
      <c r="U130" s="847">
        <f t="shared" si="8"/>
        <v>27</v>
      </c>
      <c r="V130" s="851">
        <f t="shared" si="9"/>
        <v>2.9285714285714284</v>
      </c>
      <c r="W130" s="837">
        <v>27</v>
      </c>
    </row>
    <row r="131" spans="1:23" ht="14.4" customHeight="1" x14ac:dyDescent="0.3">
      <c r="A131" s="899" t="s">
        <v>4100</v>
      </c>
      <c r="B131" s="883"/>
      <c r="C131" s="884"/>
      <c r="D131" s="853"/>
      <c r="E131" s="885">
        <v>1</v>
      </c>
      <c r="F131" s="886">
        <v>0.79</v>
      </c>
      <c r="G131" s="841">
        <v>31</v>
      </c>
      <c r="H131" s="887">
        <v>1</v>
      </c>
      <c r="I131" s="888">
        <v>0.86</v>
      </c>
      <c r="J131" s="842">
        <v>28</v>
      </c>
      <c r="K131" s="889">
        <v>0.63</v>
      </c>
      <c r="L131" s="890">
        <v>3</v>
      </c>
      <c r="M131" s="890">
        <v>27</v>
      </c>
      <c r="N131" s="891">
        <v>9</v>
      </c>
      <c r="O131" s="890" t="s">
        <v>3865</v>
      </c>
      <c r="P131" s="892" t="s">
        <v>4101</v>
      </c>
      <c r="Q131" s="893">
        <f t="shared" si="5"/>
        <v>1</v>
      </c>
      <c r="R131" s="893">
        <f t="shared" si="5"/>
        <v>0.86</v>
      </c>
      <c r="S131" s="883">
        <f t="shared" si="6"/>
        <v>9</v>
      </c>
      <c r="T131" s="883">
        <f t="shared" si="7"/>
        <v>28</v>
      </c>
      <c r="U131" s="883">
        <f t="shared" si="8"/>
        <v>19</v>
      </c>
      <c r="V131" s="894">
        <f t="shared" si="9"/>
        <v>3.1111111111111112</v>
      </c>
      <c r="W131" s="843">
        <v>19</v>
      </c>
    </row>
    <row r="132" spans="1:23" ht="14.4" customHeight="1" x14ac:dyDescent="0.3">
      <c r="A132" s="899" t="s">
        <v>4102</v>
      </c>
      <c r="B132" s="883"/>
      <c r="C132" s="884"/>
      <c r="D132" s="853"/>
      <c r="E132" s="885">
        <v>1</v>
      </c>
      <c r="F132" s="886">
        <v>0.97</v>
      </c>
      <c r="G132" s="841">
        <v>33</v>
      </c>
      <c r="H132" s="887">
        <v>1</v>
      </c>
      <c r="I132" s="888">
        <v>1.55</v>
      </c>
      <c r="J132" s="842">
        <v>41</v>
      </c>
      <c r="K132" s="889">
        <v>0.97</v>
      </c>
      <c r="L132" s="890">
        <v>4</v>
      </c>
      <c r="M132" s="890">
        <v>33</v>
      </c>
      <c r="N132" s="891">
        <v>11</v>
      </c>
      <c r="O132" s="890" t="s">
        <v>3865</v>
      </c>
      <c r="P132" s="892" t="s">
        <v>4103</v>
      </c>
      <c r="Q132" s="893">
        <f t="shared" si="5"/>
        <v>1</v>
      </c>
      <c r="R132" s="893">
        <f t="shared" si="5"/>
        <v>1.55</v>
      </c>
      <c r="S132" s="883">
        <f t="shared" si="6"/>
        <v>11</v>
      </c>
      <c r="T132" s="883">
        <f t="shared" si="7"/>
        <v>41</v>
      </c>
      <c r="U132" s="883">
        <f t="shared" si="8"/>
        <v>30</v>
      </c>
      <c r="V132" s="894">
        <f t="shared" si="9"/>
        <v>3.7272727272727271</v>
      </c>
      <c r="W132" s="843">
        <v>30</v>
      </c>
    </row>
    <row r="133" spans="1:23" ht="14.4" customHeight="1" x14ac:dyDescent="0.3">
      <c r="A133" s="898" t="s">
        <v>4104</v>
      </c>
      <c r="B133" s="847">
        <v>2</v>
      </c>
      <c r="C133" s="848">
        <v>2.59</v>
      </c>
      <c r="D133" s="849">
        <v>22.5</v>
      </c>
      <c r="E133" s="828">
        <v>3</v>
      </c>
      <c r="F133" s="829">
        <v>3.7</v>
      </c>
      <c r="G133" s="830">
        <v>23.3</v>
      </c>
      <c r="H133" s="831">
        <v>2</v>
      </c>
      <c r="I133" s="832">
        <v>2.36</v>
      </c>
      <c r="J133" s="844">
        <v>22.5</v>
      </c>
      <c r="K133" s="834">
        <v>0.32</v>
      </c>
      <c r="L133" s="831">
        <v>1</v>
      </c>
      <c r="M133" s="831">
        <v>9</v>
      </c>
      <c r="N133" s="835">
        <v>3</v>
      </c>
      <c r="O133" s="831" t="s">
        <v>3865</v>
      </c>
      <c r="P133" s="850" t="s">
        <v>4105</v>
      </c>
      <c r="Q133" s="836">
        <f t="shared" si="5"/>
        <v>0</v>
      </c>
      <c r="R133" s="836">
        <f t="shared" si="5"/>
        <v>-0.22999999999999998</v>
      </c>
      <c r="S133" s="847">
        <f t="shared" si="6"/>
        <v>6</v>
      </c>
      <c r="T133" s="847">
        <f t="shared" si="7"/>
        <v>45</v>
      </c>
      <c r="U133" s="847">
        <f t="shared" si="8"/>
        <v>39</v>
      </c>
      <c r="V133" s="851">
        <f t="shared" si="9"/>
        <v>7.5</v>
      </c>
      <c r="W133" s="837">
        <v>39</v>
      </c>
    </row>
    <row r="134" spans="1:23" ht="14.4" customHeight="1" x14ac:dyDescent="0.3">
      <c r="A134" s="899" t="s">
        <v>4106</v>
      </c>
      <c r="B134" s="883"/>
      <c r="C134" s="884"/>
      <c r="D134" s="853"/>
      <c r="E134" s="887">
        <v>3</v>
      </c>
      <c r="F134" s="888">
        <v>2.38</v>
      </c>
      <c r="G134" s="846">
        <v>22.3</v>
      </c>
      <c r="H134" s="890">
        <v>1</v>
      </c>
      <c r="I134" s="886">
        <v>0.68</v>
      </c>
      <c r="J134" s="842">
        <v>20</v>
      </c>
      <c r="K134" s="889">
        <v>0.42</v>
      </c>
      <c r="L134" s="890">
        <v>2</v>
      </c>
      <c r="M134" s="890">
        <v>15</v>
      </c>
      <c r="N134" s="891">
        <v>5</v>
      </c>
      <c r="O134" s="890" t="s">
        <v>3865</v>
      </c>
      <c r="P134" s="892" t="s">
        <v>4105</v>
      </c>
      <c r="Q134" s="893">
        <f t="shared" ref="Q134:R181" si="10">H134-B134</f>
        <v>1</v>
      </c>
      <c r="R134" s="893">
        <f t="shared" si="10"/>
        <v>0.68</v>
      </c>
      <c r="S134" s="883">
        <f t="shared" ref="S134:S181" si="11">IF(H134=0,"",H134*N134)</f>
        <v>5</v>
      </c>
      <c r="T134" s="883">
        <f t="shared" ref="T134:T181" si="12">IF(H134=0,"",H134*J134)</f>
        <v>20</v>
      </c>
      <c r="U134" s="883">
        <f t="shared" ref="U134:U181" si="13">IF(H134=0,"",T134-S134)</f>
        <v>15</v>
      </c>
      <c r="V134" s="894">
        <f t="shared" ref="V134:V181" si="14">IF(H134=0,"",T134/S134)</f>
        <v>4</v>
      </c>
      <c r="W134" s="843">
        <v>15</v>
      </c>
    </row>
    <row r="135" spans="1:23" ht="14.4" customHeight="1" x14ac:dyDescent="0.3">
      <c r="A135" s="899" t="s">
        <v>4107</v>
      </c>
      <c r="B135" s="883">
        <v>1</v>
      </c>
      <c r="C135" s="884">
        <v>0.88</v>
      </c>
      <c r="D135" s="853">
        <v>27</v>
      </c>
      <c r="E135" s="887"/>
      <c r="F135" s="888"/>
      <c r="G135" s="846"/>
      <c r="H135" s="890">
        <v>1</v>
      </c>
      <c r="I135" s="886">
        <v>1.78</v>
      </c>
      <c r="J135" s="842">
        <v>42</v>
      </c>
      <c r="K135" s="889">
        <v>0.72</v>
      </c>
      <c r="L135" s="890">
        <v>3</v>
      </c>
      <c r="M135" s="890">
        <v>24</v>
      </c>
      <c r="N135" s="891">
        <v>8</v>
      </c>
      <c r="O135" s="890" t="s">
        <v>3865</v>
      </c>
      <c r="P135" s="892" t="s">
        <v>4105</v>
      </c>
      <c r="Q135" s="893">
        <f t="shared" si="10"/>
        <v>0</v>
      </c>
      <c r="R135" s="893">
        <f t="shared" si="10"/>
        <v>0.9</v>
      </c>
      <c r="S135" s="883">
        <f t="shared" si="11"/>
        <v>8</v>
      </c>
      <c r="T135" s="883">
        <f t="shared" si="12"/>
        <v>42</v>
      </c>
      <c r="U135" s="883">
        <f t="shared" si="13"/>
        <v>34</v>
      </c>
      <c r="V135" s="894">
        <f t="shared" si="14"/>
        <v>5.25</v>
      </c>
      <c r="W135" s="843">
        <v>34</v>
      </c>
    </row>
    <row r="136" spans="1:23" ht="14.4" customHeight="1" x14ac:dyDescent="0.3">
      <c r="A136" s="898" t="s">
        <v>4108</v>
      </c>
      <c r="B136" s="847"/>
      <c r="C136" s="848"/>
      <c r="D136" s="849"/>
      <c r="E136" s="828">
        <v>1</v>
      </c>
      <c r="F136" s="829">
        <v>0.91</v>
      </c>
      <c r="G136" s="830">
        <v>27</v>
      </c>
      <c r="H136" s="831"/>
      <c r="I136" s="832"/>
      <c r="J136" s="833"/>
      <c r="K136" s="834">
        <v>0.89</v>
      </c>
      <c r="L136" s="831">
        <v>4</v>
      </c>
      <c r="M136" s="831">
        <v>33</v>
      </c>
      <c r="N136" s="835">
        <v>11</v>
      </c>
      <c r="O136" s="831" t="s">
        <v>3865</v>
      </c>
      <c r="P136" s="850" t="s">
        <v>4109</v>
      </c>
      <c r="Q136" s="836">
        <f t="shared" si="10"/>
        <v>0</v>
      </c>
      <c r="R136" s="836">
        <f t="shared" si="10"/>
        <v>0</v>
      </c>
      <c r="S136" s="847" t="str">
        <f t="shared" si="11"/>
        <v/>
      </c>
      <c r="T136" s="847" t="str">
        <f t="shared" si="12"/>
        <v/>
      </c>
      <c r="U136" s="847" t="str">
        <f t="shared" si="13"/>
        <v/>
      </c>
      <c r="V136" s="851" t="str">
        <f t="shared" si="14"/>
        <v/>
      </c>
      <c r="W136" s="837"/>
    </row>
    <row r="137" spans="1:23" ht="14.4" customHeight="1" x14ac:dyDescent="0.3">
      <c r="A137" s="898" t="s">
        <v>4110</v>
      </c>
      <c r="B137" s="847"/>
      <c r="C137" s="848"/>
      <c r="D137" s="849"/>
      <c r="E137" s="828">
        <v>1</v>
      </c>
      <c r="F137" s="829">
        <v>1.86</v>
      </c>
      <c r="G137" s="830">
        <v>19</v>
      </c>
      <c r="H137" s="831"/>
      <c r="I137" s="832"/>
      <c r="J137" s="833"/>
      <c r="K137" s="834">
        <v>1.86</v>
      </c>
      <c r="L137" s="831">
        <v>6</v>
      </c>
      <c r="M137" s="831">
        <v>51</v>
      </c>
      <c r="N137" s="835">
        <v>17</v>
      </c>
      <c r="O137" s="831" t="s">
        <v>3865</v>
      </c>
      <c r="P137" s="850" t="s">
        <v>4111</v>
      </c>
      <c r="Q137" s="836">
        <f t="shared" si="10"/>
        <v>0</v>
      </c>
      <c r="R137" s="836">
        <f t="shared" si="10"/>
        <v>0</v>
      </c>
      <c r="S137" s="847" t="str">
        <f t="shared" si="11"/>
        <v/>
      </c>
      <c r="T137" s="847" t="str">
        <f t="shared" si="12"/>
        <v/>
      </c>
      <c r="U137" s="847" t="str">
        <f t="shared" si="13"/>
        <v/>
      </c>
      <c r="V137" s="851" t="str">
        <f t="shared" si="14"/>
        <v/>
      </c>
      <c r="W137" s="837"/>
    </row>
    <row r="138" spans="1:23" ht="14.4" customHeight="1" x14ac:dyDescent="0.3">
      <c r="A138" s="898" t="s">
        <v>4112</v>
      </c>
      <c r="B138" s="847">
        <v>4</v>
      </c>
      <c r="C138" s="848">
        <v>2.61</v>
      </c>
      <c r="D138" s="849">
        <v>23</v>
      </c>
      <c r="E138" s="828">
        <v>4</v>
      </c>
      <c r="F138" s="829">
        <v>4.76</v>
      </c>
      <c r="G138" s="830">
        <v>35.299999999999997</v>
      </c>
      <c r="H138" s="831">
        <v>1</v>
      </c>
      <c r="I138" s="832">
        <v>1.19</v>
      </c>
      <c r="J138" s="844">
        <v>36</v>
      </c>
      <c r="K138" s="834">
        <v>0.43</v>
      </c>
      <c r="L138" s="831">
        <v>2</v>
      </c>
      <c r="M138" s="831">
        <v>18</v>
      </c>
      <c r="N138" s="835">
        <v>6</v>
      </c>
      <c r="O138" s="831" t="s">
        <v>3865</v>
      </c>
      <c r="P138" s="850" t="s">
        <v>4113</v>
      </c>
      <c r="Q138" s="836">
        <f t="shared" si="10"/>
        <v>-3</v>
      </c>
      <c r="R138" s="836">
        <f t="shared" si="10"/>
        <v>-1.42</v>
      </c>
      <c r="S138" s="847">
        <f t="shared" si="11"/>
        <v>6</v>
      </c>
      <c r="T138" s="847">
        <f t="shared" si="12"/>
        <v>36</v>
      </c>
      <c r="U138" s="847">
        <f t="shared" si="13"/>
        <v>30</v>
      </c>
      <c r="V138" s="851">
        <f t="shared" si="14"/>
        <v>6</v>
      </c>
      <c r="W138" s="837">
        <v>30</v>
      </c>
    </row>
    <row r="139" spans="1:23" ht="14.4" customHeight="1" x14ac:dyDescent="0.3">
      <c r="A139" s="899" t="s">
        <v>4114</v>
      </c>
      <c r="B139" s="883">
        <v>2</v>
      </c>
      <c r="C139" s="884">
        <v>1.48</v>
      </c>
      <c r="D139" s="853">
        <v>26.5</v>
      </c>
      <c r="E139" s="887">
        <v>3</v>
      </c>
      <c r="F139" s="888">
        <v>2.2799999999999998</v>
      </c>
      <c r="G139" s="846">
        <v>22.3</v>
      </c>
      <c r="H139" s="890">
        <v>1</v>
      </c>
      <c r="I139" s="886">
        <v>0.5</v>
      </c>
      <c r="J139" s="842">
        <v>15</v>
      </c>
      <c r="K139" s="889">
        <v>0.5</v>
      </c>
      <c r="L139" s="890">
        <v>2</v>
      </c>
      <c r="M139" s="890">
        <v>21</v>
      </c>
      <c r="N139" s="891">
        <v>7</v>
      </c>
      <c r="O139" s="890" t="s">
        <v>3865</v>
      </c>
      <c r="P139" s="892" t="s">
        <v>4115</v>
      </c>
      <c r="Q139" s="893">
        <f t="shared" si="10"/>
        <v>-1</v>
      </c>
      <c r="R139" s="893">
        <f t="shared" si="10"/>
        <v>-0.98</v>
      </c>
      <c r="S139" s="883">
        <f t="shared" si="11"/>
        <v>7</v>
      </c>
      <c r="T139" s="883">
        <f t="shared" si="12"/>
        <v>15</v>
      </c>
      <c r="U139" s="883">
        <f t="shared" si="13"/>
        <v>8</v>
      </c>
      <c r="V139" s="894">
        <f t="shared" si="14"/>
        <v>2.1428571428571428</v>
      </c>
      <c r="W139" s="843">
        <v>8</v>
      </c>
    </row>
    <row r="140" spans="1:23" ht="14.4" customHeight="1" x14ac:dyDescent="0.3">
      <c r="A140" s="899" t="s">
        <v>4116</v>
      </c>
      <c r="B140" s="883">
        <v>1</v>
      </c>
      <c r="C140" s="884">
        <v>0.75</v>
      </c>
      <c r="D140" s="853">
        <v>23</v>
      </c>
      <c r="E140" s="887"/>
      <c r="F140" s="888"/>
      <c r="G140" s="846"/>
      <c r="H140" s="890"/>
      <c r="I140" s="886"/>
      <c r="J140" s="841"/>
      <c r="K140" s="889">
        <v>0.75</v>
      </c>
      <c r="L140" s="890">
        <v>3</v>
      </c>
      <c r="M140" s="890">
        <v>27</v>
      </c>
      <c r="N140" s="891">
        <v>9</v>
      </c>
      <c r="O140" s="890" t="s">
        <v>3865</v>
      </c>
      <c r="P140" s="892" t="s">
        <v>4117</v>
      </c>
      <c r="Q140" s="893">
        <f t="shared" si="10"/>
        <v>-1</v>
      </c>
      <c r="R140" s="893">
        <f t="shared" si="10"/>
        <v>-0.75</v>
      </c>
      <c r="S140" s="883" t="str">
        <f t="shared" si="11"/>
        <v/>
      </c>
      <c r="T140" s="883" t="str">
        <f t="shared" si="12"/>
        <v/>
      </c>
      <c r="U140" s="883" t="str">
        <f t="shared" si="13"/>
        <v/>
      </c>
      <c r="V140" s="894" t="str">
        <f t="shared" si="14"/>
        <v/>
      </c>
      <c r="W140" s="843"/>
    </row>
    <row r="141" spans="1:23" ht="14.4" customHeight="1" x14ac:dyDescent="0.3">
      <c r="A141" s="898" t="s">
        <v>4118</v>
      </c>
      <c r="B141" s="847"/>
      <c r="C141" s="848"/>
      <c r="D141" s="849"/>
      <c r="E141" s="828">
        <v>1</v>
      </c>
      <c r="F141" s="829">
        <v>1.07</v>
      </c>
      <c r="G141" s="830">
        <v>34</v>
      </c>
      <c r="H141" s="831">
        <v>1</v>
      </c>
      <c r="I141" s="832">
        <v>0.42</v>
      </c>
      <c r="J141" s="844">
        <v>18</v>
      </c>
      <c r="K141" s="834">
        <v>0.42</v>
      </c>
      <c r="L141" s="831">
        <v>2</v>
      </c>
      <c r="M141" s="831">
        <v>18</v>
      </c>
      <c r="N141" s="835">
        <v>6</v>
      </c>
      <c r="O141" s="831" t="s">
        <v>3865</v>
      </c>
      <c r="P141" s="850" t="s">
        <v>4119</v>
      </c>
      <c r="Q141" s="836">
        <f t="shared" si="10"/>
        <v>1</v>
      </c>
      <c r="R141" s="836">
        <f t="shared" si="10"/>
        <v>0.42</v>
      </c>
      <c r="S141" s="847">
        <f t="shared" si="11"/>
        <v>6</v>
      </c>
      <c r="T141" s="847">
        <f t="shared" si="12"/>
        <v>18</v>
      </c>
      <c r="U141" s="847">
        <f t="shared" si="13"/>
        <v>12</v>
      </c>
      <c r="V141" s="851">
        <f t="shared" si="14"/>
        <v>3</v>
      </c>
      <c r="W141" s="837">
        <v>12</v>
      </c>
    </row>
    <row r="142" spans="1:23" ht="14.4" customHeight="1" x14ac:dyDescent="0.3">
      <c r="A142" s="899" t="s">
        <v>4120</v>
      </c>
      <c r="B142" s="883">
        <v>1</v>
      </c>
      <c r="C142" s="884">
        <v>0.52</v>
      </c>
      <c r="D142" s="853">
        <v>10</v>
      </c>
      <c r="E142" s="887">
        <v>1</v>
      </c>
      <c r="F142" s="888">
        <v>0.83</v>
      </c>
      <c r="G142" s="846">
        <v>32</v>
      </c>
      <c r="H142" s="890"/>
      <c r="I142" s="886"/>
      <c r="J142" s="841"/>
      <c r="K142" s="889">
        <v>0.52</v>
      </c>
      <c r="L142" s="890">
        <v>3</v>
      </c>
      <c r="M142" s="890">
        <v>24</v>
      </c>
      <c r="N142" s="891">
        <v>8</v>
      </c>
      <c r="O142" s="890" t="s">
        <v>3865</v>
      </c>
      <c r="P142" s="892" t="s">
        <v>4121</v>
      </c>
      <c r="Q142" s="893">
        <f t="shared" si="10"/>
        <v>-1</v>
      </c>
      <c r="R142" s="893">
        <f t="shared" si="10"/>
        <v>-0.52</v>
      </c>
      <c r="S142" s="883" t="str">
        <f t="shared" si="11"/>
        <v/>
      </c>
      <c r="T142" s="883" t="str">
        <f t="shared" si="12"/>
        <v/>
      </c>
      <c r="U142" s="883" t="str">
        <f t="shared" si="13"/>
        <v/>
      </c>
      <c r="V142" s="894" t="str">
        <f t="shared" si="14"/>
        <v/>
      </c>
      <c r="W142" s="843"/>
    </row>
    <row r="143" spans="1:23" ht="14.4" customHeight="1" x14ac:dyDescent="0.3">
      <c r="A143" s="899" t="s">
        <v>4122</v>
      </c>
      <c r="B143" s="883"/>
      <c r="C143" s="884"/>
      <c r="D143" s="853"/>
      <c r="E143" s="887">
        <v>1</v>
      </c>
      <c r="F143" s="888">
        <v>1.39</v>
      </c>
      <c r="G143" s="846">
        <v>43</v>
      </c>
      <c r="H143" s="890">
        <v>1</v>
      </c>
      <c r="I143" s="886">
        <v>3.61</v>
      </c>
      <c r="J143" s="842">
        <v>45</v>
      </c>
      <c r="K143" s="889">
        <v>0.68</v>
      </c>
      <c r="L143" s="890">
        <v>3</v>
      </c>
      <c r="M143" s="890">
        <v>27</v>
      </c>
      <c r="N143" s="891">
        <v>9</v>
      </c>
      <c r="O143" s="890" t="s">
        <v>3865</v>
      </c>
      <c r="P143" s="892" t="s">
        <v>4123</v>
      </c>
      <c r="Q143" s="893">
        <f t="shared" si="10"/>
        <v>1</v>
      </c>
      <c r="R143" s="893">
        <f t="shared" si="10"/>
        <v>3.61</v>
      </c>
      <c r="S143" s="883">
        <f t="shared" si="11"/>
        <v>9</v>
      </c>
      <c r="T143" s="883">
        <f t="shared" si="12"/>
        <v>45</v>
      </c>
      <c r="U143" s="883">
        <f t="shared" si="13"/>
        <v>36</v>
      </c>
      <c r="V143" s="894">
        <f t="shared" si="14"/>
        <v>5</v>
      </c>
      <c r="W143" s="843">
        <v>36</v>
      </c>
    </row>
    <row r="144" spans="1:23" ht="14.4" customHeight="1" x14ac:dyDescent="0.3">
      <c r="A144" s="898" t="s">
        <v>4124</v>
      </c>
      <c r="B144" s="847">
        <v>1</v>
      </c>
      <c r="C144" s="848">
        <v>0.54</v>
      </c>
      <c r="D144" s="849">
        <v>24</v>
      </c>
      <c r="E144" s="852"/>
      <c r="F144" s="832"/>
      <c r="G144" s="833"/>
      <c r="H144" s="828"/>
      <c r="I144" s="829"/>
      <c r="J144" s="830"/>
      <c r="K144" s="834">
        <v>0.54</v>
      </c>
      <c r="L144" s="831">
        <v>3</v>
      </c>
      <c r="M144" s="831">
        <v>27</v>
      </c>
      <c r="N144" s="835">
        <v>9</v>
      </c>
      <c r="O144" s="831" t="s">
        <v>3865</v>
      </c>
      <c r="P144" s="850" t="s">
        <v>4125</v>
      </c>
      <c r="Q144" s="836">
        <f t="shared" si="10"/>
        <v>-1</v>
      </c>
      <c r="R144" s="836">
        <f t="shared" si="10"/>
        <v>-0.54</v>
      </c>
      <c r="S144" s="847" t="str">
        <f t="shared" si="11"/>
        <v/>
      </c>
      <c r="T144" s="847" t="str">
        <f t="shared" si="12"/>
        <v/>
      </c>
      <c r="U144" s="847" t="str">
        <f t="shared" si="13"/>
        <v/>
      </c>
      <c r="V144" s="851" t="str">
        <f t="shared" si="14"/>
        <v/>
      </c>
      <c r="W144" s="837"/>
    </row>
    <row r="145" spans="1:23" ht="14.4" customHeight="1" x14ac:dyDescent="0.3">
      <c r="A145" s="899" t="s">
        <v>4126</v>
      </c>
      <c r="B145" s="883"/>
      <c r="C145" s="884"/>
      <c r="D145" s="853"/>
      <c r="E145" s="885">
        <v>1</v>
      </c>
      <c r="F145" s="886">
        <v>1.26</v>
      </c>
      <c r="G145" s="841">
        <v>26</v>
      </c>
      <c r="H145" s="887"/>
      <c r="I145" s="888"/>
      <c r="J145" s="846"/>
      <c r="K145" s="889">
        <v>0.6</v>
      </c>
      <c r="L145" s="890">
        <v>3</v>
      </c>
      <c r="M145" s="890">
        <v>30</v>
      </c>
      <c r="N145" s="891">
        <v>10</v>
      </c>
      <c r="O145" s="890" t="s">
        <v>3865</v>
      </c>
      <c r="P145" s="892" t="s">
        <v>4127</v>
      </c>
      <c r="Q145" s="893">
        <f t="shared" si="10"/>
        <v>0</v>
      </c>
      <c r="R145" s="893">
        <f t="shared" si="10"/>
        <v>0</v>
      </c>
      <c r="S145" s="883" t="str">
        <f t="shared" si="11"/>
        <v/>
      </c>
      <c r="T145" s="883" t="str">
        <f t="shared" si="12"/>
        <v/>
      </c>
      <c r="U145" s="883" t="str">
        <f t="shared" si="13"/>
        <v/>
      </c>
      <c r="V145" s="894" t="str">
        <f t="shared" si="14"/>
        <v/>
      </c>
      <c r="W145" s="843"/>
    </row>
    <row r="146" spans="1:23" ht="14.4" customHeight="1" x14ac:dyDescent="0.3">
      <c r="A146" s="899" t="s">
        <v>4128</v>
      </c>
      <c r="B146" s="883"/>
      <c r="C146" s="884"/>
      <c r="D146" s="853"/>
      <c r="E146" s="885"/>
      <c r="F146" s="886"/>
      <c r="G146" s="841"/>
      <c r="H146" s="887">
        <v>1</v>
      </c>
      <c r="I146" s="888">
        <v>1.07</v>
      </c>
      <c r="J146" s="842">
        <v>23</v>
      </c>
      <c r="K146" s="889">
        <v>0.86</v>
      </c>
      <c r="L146" s="890">
        <v>4</v>
      </c>
      <c r="M146" s="890">
        <v>36</v>
      </c>
      <c r="N146" s="891">
        <v>12</v>
      </c>
      <c r="O146" s="890" t="s">
        <v>3865</v>
      </c>
      <c r="P146" s="892" t="s">
        <v>4129</v>
      </c>
      <c r="Q146" s="893">
        <f t="shared" si="10"/>
        <v>1</v>
      </c>
      <c r="R146" s="893">
        <f t="shared" si="10"/>
        <v>1.07</v>
      </c>
      <c r="S146" s="883">
        <f t="shared" si="11"/>
        <v>12</v>
      </c>
      <c r="T146" s="883">
        <f t="shared" si="12"/>
        <v>23</v>
      </c>
      <c r="U146" s="883">
        <f t="shared" si="13"/>
        <v>11</v>
      </c>
      <c r="V146" s="894">
        <f t="shared" si="14"/>
        <v>1.9166666666666667</v>
      </c>
      <c r="W146" s="843">
        <v>11</v>
      </c>
    </row>
    <row r="147" spans="1:23" ht="14.4" customHeight="1" x14ac:dyDescent="0.3">
      <c r="A147" s="898" t="s">
        <v>4130</v>
      </c>
      <c r="B147" s="847"/>
      <c r="C147" s="848"/>
      <c r="D147" s="849"/>
      <c r="E147" s="852">
        <v>2</v>
      </c>
      <c r="F147" s="832">
        <v>2.1</v>
      </c>
      <c r="G147" s="833">
        <v>25.5</v>
      </c>
      <c r="H147" s="828"/>
      <c r="I147" s="829"/>
      <c r="J147" s="830"/>
      <c r="K147" s="834">
        <v>0.25</v>
      </c>
      <c r="L147" s="831">
        <v>1</v>
      </c>
      <c r="M147" s="831">
        <v>9</v>
      </c>
      <c r="N147" s="835">
        <v>3</v>
      </c>
      <c r="O147" s="831" t="s">
        <v>3865</v>
      </c>
      <c r="P147" s="850" t="s">
        <v>4131</v>
      </c>
      <c r="Q147" s="836">
        <f t="shared" si="10"/>
        <v>0</v>
      </c>
      <c r="R147" s="836">
        <f t="shared" si="10"/>
        <v>0</v>
      </c>
      <c r="S147" s="847" t="str">
        <f t="shared" si="11"/>
        <v/>
      </c>
      <c r="T147" s="847" t="str">
        <f t="shared" si="12"/>
        <v/>
      </c>
      <c r="U147" s="847" t="str">
        <f t="shared" si="13"/>
        <v/>
      </c>
      <c r="V147" s="851" t="str">
        <f t="shared" si="14"/>
        <v/>
      </c>
      <c r="W147" s="837"/>
    </row>
    <row r="148" spans="1:23" ht="14.4" customHeight="1" x14ac:dyDescent="0.3">
      <c r="A148" s="899" t="s">
        <v>4132</v>
      </c>
      <c r="B148" s="883"/>
      <c r="C148" s="884"/>
      <c r="D148" s="853"/>
      <c r="E148" s="885"/>
      <c r="F148" s="886"/>
      <c r="G148" s="841"/>
      <c r="H148" s="887">
        <v>4</v>
      </c>
      <c r="I148" s="888">
        <v>3.65</v>
      </c>
      <c r="J148" s="842">
        <v>25</v>
      </c>
      <c r="K148" s="889">
        <v>0.31</v>
      </c>
      <c r="L148" s="890">
        <v>1</v>
      </c>
      <c r="M148" s="890">
        <v>12</v>
      </c>
      <c r="N148" s="891">
        <v>4</v>
      </c>
      <c r="O148" s="890" t="s">
        <v>3865</v>
      </c>
      <c r="P148" s="892" t="s">
        <v>4133</v>
      </c>
      <c r="Q148" s="893">
        <f t="shared" si="10"/>
        <v>4</v>
      </c>
      <c r="R148" s="893">
        <f t="shared" si="10"/>
        <v>3.65</v>
      </c>
      <c r="S148" s="883">
        <f t="shared" si="11"/>
        <v>16</v>
      </c>
      <c r="T148" s="883">
        <f t="shared" si="12"/>
        <v>100</v>
      </c>
      <c r="U148" s="883">
        <f t="shared" si="13"/>
        <v>84</v>
      </c>
      <c r="V148" s="894">
        <f t="shared" si="14"/>
        <v>6.25</v>
      </c>
      <c r="W148" s="843">
        <v>84</v>
      </c>
    </row>
    <row r="149" spans="1:23" ht="14.4" customHeight="1" x14ac:dyDescent="0.3">
      <c r="A149" s="898" t="s">
        <v>4134</v>
      </c>
      <c r="B149" s="847"/>
      <c r="C149" s="848"/>
      <c r="D149" s="849"/>
      <c r="E149" s="828">
        <v>1</v>
      </c>
      <c r="F149" s="829">
        <v>1.17</v>
      </c>
      <c r="G149" s="830">
        <v>23</v>
      </c>
      <c r="H149" s="831"/>
      <c r="I149" s="832"/>
      <c r="J149" s="833"/>
      <c r="K149" s="834">
        <v>0.38</v>
      </c>
      <c r="L149" s="831">
        <v>2</v>
      </c>
      <c r="M149" s="831">
        <v>15</v>
      </c>
      <c r="N149" s="835">
        <v>5</v>
      </c>
      <c r="O149" s="831" t="s">
        <v>3865</v>
      </c>
      <c r="P149" s="850" t="s">
        <v>4135</v>
      </c>
      <c r="Q149" s="836">
        <f t="shared" si="10"/>
        <v>0</v>
      </c>
      <c r="R149" s="836">
        <f t="shared" si="10"/>
        <v>0</v>
      </c>
      <c r="S149" s="847" t="str">
        <f t="shared" si="11"/>
        <v/>
      </c>
      <c r="T149" s="847" t="str">
        <f t="shared" si="12"/>
        <v/>
      </c>
      <c r="U149" s="847" t="str">
        <f t="shared" si="13"/>
        <v/>
      </c>
      <c r="V149" s="851" t="str">
        <f t="shared" si="14"/>
        <v/>
      </c>
      <c r="W149" s="837"/>
    </row>
    <row r="150" spans="1:23" ht="14.4" customHeight="1" x14ac:dyDescent="0.3">
      <c r="A150" s="899" t="s">
        <v>4136</v>
      </c>
      <c r="B150" s="883"/>
      <c r="C150" s="884"/>
      <c r="D150" s="853"/>
      <c r="E150" s="887">
        <v>1</v>
      </c>
      <c r="F150" s="888">
        <v>0.55000000000000004</v>
      </c>
      <c r="G150" s="846">
        <v>15</v>
      </c>
      <c r="H150" s="890"/>
      <c r="I150" s="886"/>
      <c r="J150" s="841"/>
      <c r="K150" s="889">
        <v>0.53</v>
      </c>
      <c r="L150" s="890">
        <v>3</v>
      </c>
      <c r="M150" s="890">
        <v>24</v>
      </c>
      <c r="N150" s="891">
        <v>8</v>
      </c>
      <c r="O150" s="890" t="s">
        <v>3865</v>
      </c>
      <c r="P150" s="892" t="s">
        <v>4137</v>
      </c>
      <c r="Q150" s="893">
        <f t="shared" si="10"/>
        <v>0</v>
      </c>
      <c r="R150" s="893">
        <f t="shared" si="10"/>
        <v>0</v>
      </c>
      <c r="S150" s="883" t="str">
        <f t="shared" si="11"/>
        <v/>
      </c>
      <c r="T150" s="883" t="str">
        <f t="shared" si="12"/>
        <v/>
      </c>
      <c r="U150" s="883" t="str">
        <f t="shared" si="13"/>
        <v/>
      </c>
      <c r="V150" s="894" t="str">
        <f t="shared" si="14"/>
        <v/>
      </c>
      <c r="W150" s="843"/>
    </row>
    <row r="151" spans="1:23" ht="14.4" customHeight="1" x14ac:dyDescent="0.3">
      <c r="A151" s="899" t="s">
        <v>4138</v>
      </c>
      <c r="B151" s="883"/>
      <c r="C151" s="884"/>
      <c r="D151" s="853"/>
      <c r="E151" s="887"/>
      <c r="F151" s="888"/>
      <c r="G151" s="846"/>
      <c r="H151" s="890">
        <v>1</v>
      </c>
      <c r="I151" s="886">
        <v>0.91</v>
      </c>
      <c r="J151" s="842">
        <v>28</v>
      </c>
      <c r="K151" s="889">
        <v>0.91</v>
      </c>
      <c r="L151" s="890">
        <v>3</v>
      </c>
      <c r="M151" s="890">
        <v>30</v>
      </c>
      <c r="N151" s="891">
        <v>10</v>
      </c>
      <c r="O151" s="890" t="s">
        <v>3865</v>
      </c>
      <c r="P151" s="892" t="s">
        <v>4139</v>
      </c>
      <c r="Q151" s="893">
        <f t="shared" si="10"/>
        <v>1</v>
      </c>
      <c r="R151" s="893">
        <f t="shared" si="10"/>
        <v>0.91</v>
      </c>
      <c r="S151" s="883">
        <f t="shared" si="11"/>
        <v>10</v>
      </c>
      <c r="T151" s="883">
        <f t="shared" si="12"/>
        <v>28</v>
      </c>
      <c r="U151" s="883">
        <f t="shared" si="13"/>
        <v>18</v>
      </c>
      <c r="V151" s="894">
        <f t="shared" si="14"/>
        <v>2.8</v>
      </c>
      <c r="W151" s="843">
        <v>18</v>
      </c>
    </row>
    <row r="152" spans="1:23" ht="14.4" customHeight="1" x14ac:dyDescent="0.3">
      <c r="A152" s="898" t="s">
        <v>4140</v>
      </c>
      <c r="B152" s="847"/>
      <c r="C152" s="848"/>
      <c r="D152" s="849"/>
      <c r="E152" s="852"/>
      <c r="F152" s="832"/>
      <c r="G152" s="833"/>
      <c r="H152" s="828">
        <v>1</v>
      </c>
      <c r="I152" s="829">
        <v>1.26</v>
      </c>
      <c r="J152" s="844">
        <v>34</v>
      </c>
      <c r="K152" s="834">
        <v>0.38</v>
      </c>
      <c r="L152" s="831">
        <v>2</v>
      </c>
      <c r="M152" s="831">
        <v>15</v>
      </c>
      <c r="N152" s="835">
        <v>5</v>
      </c>
      <c r="O152" s="831" t="s">
        <v>3865</v>
      </c>
      <c r="P152" s="850" t="s">
        <v>4141</v>
      </c>
      <c r="Q152" s="836">
        <f t="shared" si="10"/>
        <v>1</v>
      </c>
      <c r="R152" s="836">
        <f t="shared" si="10"/>
        <v>1.26</v>
      </c>
      <c r="S152" s="847">
        <f t="shared" si="11"/>
        <v>5</v>
      </c>
      <c r="T152" s="847">
        <f t="shared" si="12"/>
        <v>34</v>
      </c>
      <c r="U152" s="847">
        <f t="shared" si="13"/>
        <v>29</v>
      </c>
      <c r="V152" s="851">
        <f t="shared" si="14"/>
        <v>6.8</v>
      </c>
      <c r="W152" s="837">
        <v>29</v>
      </c>
    </row>
    <row r="153" spans="1:23" ht="14.4" customHeight="1" x14ac:dyDescent="0.3">
      <c r="A153" s="899" t="s">
        <v>4142</v>
      </c>
      <c r="B153" s="883">
        <v>1</v>
      </c>
      <c r="C153" s="884">
        <v>1.38</v>
      </c>
      <c r="D153" s="853">
        <v>34</v>
      </c>
      <c r="E153" s="885">
        <v>2</v>
      </c>
      <c r="F153" s="886">
        <v>2.74</v>
      </c>
      <c r="G153" s="841">
        <v>34</v>
      </c>
      <c r="H153" s="887">
        <v>1</v>
      </c>
      <c r="I153" s="888">
        <v>0.78</v>
      </c>
      <c r="J153" s="842">
        <v>21</v>
      </c>
      <c r="K153" s="889">
        <v>0.42</v>
      </c>
      <c r="L153" s="890">
        <v>2</v>
      </c>
      <c r="M153" s="890">
        <v>15</v>
      </c>
      <c r="N153" s="891">
        <v>5</v>
      </c>
      <c r="O153" s="890" t="s">
        <v>3865</v>
      </c>
      <c r="P153" s="892" t="s">
        <v>4143</v>
      </c>
      <c r="Q153" s="893">
        <f t="shared" si="10"/>
        <v>0</v>
      </c>
      <c r="R153" s="893">
        <f t="shared" si="10"/>
        <v>-0.59999999999999987</v>
      </c>
      <c r="S153" s="883">
        <f t="shared" si="11"/>
        <v>5</v>
      </c>
      <c r="T153" s="883">
        <f t="shared" si="12"/>
        <v>21</v>
      </c>
      <c r="U153" s="883">
        <f t="shared" si="13"/>
        <v>16</v>
      </c>
      <c r="V153" s="894">
        <f t="shared" si="14"/>
        <v>4.2</v>
      </c>
      <c r="W153" s="843">
        <v>16</v>
      </c>
    </row>
    <row r="154" spans="1:23" ht="14.4" customHeight="1" x14ac:dyDescent="0.3">
      <c r="A154" s="899" t="s">
        <v>4144</v>
      </c>
      <c r="B154" s="883">
        <v>1</v>
      </c>
      <c r="C154" s="884">
        <v>0.75</v>
      </c>
      <c r="D154" s="853">
        <v>23</v>
      </c>
      <c r="E154" s="885"/>
      <c r="F154" s="886"/>
      <c r="G154" s="841"/>
      <c r="H154" s="887">
        <v>2</v>
      </c>
      <c r="I154" s="888">
        <v>1.71</v>
      </c>
      <c r="J154" s="842">
        <v>21.5</v>
      </c>
      <c r="K154" s="889">
        <v>0.64</v>
      </c>
      <c r="L154" s="890">
        <v>2</v>
      </c>
      <c r="M154" s="890">
        <v>21</v>
      </c>
      <c r="N154" s="891">
        <v>7</v>
      </c>
      <c r="O154" s="890" t="s">
        <v>3865</v>
      </c>
      <c r="P154" s="892" t="s">
        <v>4145</v>
      </c>
      <c r="Q154" s="893">
        <f t="shared" si="10"/>
        <v>1</v>
      </c>
      <c r="R154" s="893">
        <f t="shared" si="10"/>
        <v>0.96</v>
      </c>
      <c r="S154" s="883">
        <f t="shared" si="11"/>
        <v>14</v>
      </c>
      <c r="T154" s="883">
        <f t="shared" si="12"/>
        <v>43</v>
      </c>
      <c r="U154" s="883">
        <f t="shared" si="13"/>
        <v>29</v>
      </c>
      <c r="V154" s="894">
        <f t="shared" si="14"/>
        <v>3.0714285714285716</v>
      </c>
      <c r="W154" s="843">
        <v>29</v>
      </c>
    </row>
    <row r="155" spans="1:23" ht="14.4" customHeight="1" x14ac:dyDescent="0.3">
      <c r="A155" s="898" t="s">
        <v>4146</v>
      </c>
      <c r="B155" s="838">
        <v>1</v>
      </c>
      <c r="C155" s="839">
        <v>0.59</v>
      </c>
      <c r="D155" s="840">
        <v>29</v>
      </c>
      <c r="E155" s="852"/>
      <c r="F155" s="832"/>
      <c r="G155" s="833"/>
      <c r="H155" s="831"/>
      <c r="I155" s="832"/>
      <c r="J155" s="833"/>
      <c r="K155" s="834">
        <v>0.32</v>
      </c>
      <c r="L155" s="831">
        <v>2</v>
      </c>
      <c r="M155" s="831">
        <v>18</v>
      </c>
      <c r="N155" s="835">
        <v>6</v>
      </c>
      <c r="O155" s="831" t="s">
        <v>3865</v>
      </c>
      <c r="P155" s="850" t="s">
        <v>4147</v>
      </c>
      <c r="Q155" s="836">
        <f t="shared" si="10"/>
        <v>-1</v>
      </c>
      <c r="R155" s="836">
        <f t="shared" si="10"/>
        <v>-0.59</v>
      </c>
      <c r="S155" s="847" t="str">
        <f t="shared" si="11"/>
        <v/>
      </c>
      <c r="T155" s="847" t="str">
        <f t="shared" si="12"/>
        <v/>
      </c>
      <c r="U155" s="847" t="str">
        <f t="shared" si="13"/>
        <v/>
      </c>
      <c r="V155" s="851" t="str">
        <f t="shared" si="14"/>
        <v/>
      </c>
      <c r="W155" s="837"/>
    </row>
    <row r="156" spans="1:23" ht="14.4" customHeight="1" x14ac:dyDescent="0.3">
      <c r="A156" s="898" t="s">
        <v>4148</v>
      </c>
      <c r="B156" s="847"/>
      <c r="C156" s="848"/>
      <c r="D156" s="849"/>
      <c r="E156" s="828">
        <v>1</v>
      </c>
      <c r="F156" s="829">
        <v>3.55</v>
      </c>
      <c r="G156" s="830">
        <v>35</v>
      </c>
      <c r="H156" s="831"/>
      <c r="I156" s="832"/>
      <c r="J156" s="833"/>
      <c r="K156" s="834">
        <v>2.4</v>
      </c>
      <c r="L156" s="831">
        <v>3</v>
      </c>
      <c r="M156" s="831">
        <v>27</v>
      </c>
      <c r="N156" s="835">
        <v>9</v>
      </c>
      <c r="O156" s="831" t="s">
        <v>3865</v>
      </c>
      <c r="P156" s="850" t="s">
        <v>4149</v>
      </c>
      <c r="Q156" s="836">
        <f t="shared" si="10"/>
        <v>0</v>
      </c>
      <c r="R156" s="836">
        <f t="shared" si="10"/>
        <v>0</v>
      </c>
      <c r="S156" s="847" t="str">
        <f t="shared" si="11"/>
        <v/>
      </c>
      <c r="T156" s="847" t="str">
        <f t="shared" si="12"/>
        <v/>
      </c>
      <c r="U156" s="847" t="str">
        <f t="shared" si="13"/>
        <v/>
      </c>
      <c r="V156" s="851" t="str">
        <f t="shared" si="14"/>
        <v/>
      </c>
      <c r="W156" s="837"/>
    </row>
    <row r="157" spans="1:23" ht="14.4" customHeight="1" x14ac:dyDescent="0.3">
      <c r="A157" s="899" t="s">
        <v>4150</v>
      </c>
      <c r="B157" s="883"/>
      <c r="C157" s="884"/>
      <c r="D157" s="853"/>
      <c r="E157" s="887">
        <v>1</v>
      </c>
      <c r="F157" s="888">
        <v>4.92</v>
      </c>
      <c r="G157" s="846">
        <v>44</v>
      </c>
      <c r="H157" s="890"/>
      <c r="I157" s="886"/>
      <c r="J157" s="841"/>
      <c r="K157" s="889">
        <v>2.96</v>
      </c>
      <c r="L157" s="890">
        <v>4</v>
      </c>
      <c r="M157" s="890">
        <v>33</v>
      </c>
      <c r="N157" s="891">
        <v>11</v>
      </c>
      <c r="O157" s="890" t="s">
        <v>3865</v>
      </c>
      <c r="P157" s="892" t="s">
        <v>4151</v>
      </c>
      <c r="Q157" s="893">
        <f t="shared" si="10"/>
        <v>0</v>
      </c>
      <c r="R157" s="893">
        <f t="shared" si="10"/>
        <v>0</v>
      </c>
      <c r="S157" s="883" t="str">
        <f t="shared" si="11"/>
        <v/>
      </c>
      <c r="T157" s="883" t="str">
        <f t="shared" si="12"/>
        <v/>
      </c>
      <c r="U157" s="883" t="str">
        <f t="shared" si="13"/>
        <v/>
      </c>
      <c r="V157" s="894" t="str">
        <f t="shared" si="14"/>
        <v/>
      </c>
      <c r="W157" s="843"/>
    </row>
    <row r="158" spans="1:23" ht="14.4" customHeight="1" x14ac:dyDescent="0.3">
      <c r="A158" s="898" t="s">
        <v>4152</v>
      </c>
      <c r="B158" s="847"/>
      <c r="C158" s="848"/>
      <c r="D158" s="849"/>
      <c r="E158" s="852">
        <v>1</v>
      </c>
      <c r="F158" s="832">
        <v>3.33</v>
      </c>
      <c r="G158" s="833">
        <v>40</v>
      </c>
      <c r="H158" s="828">
        <v>1</v>
      </c>
      <c r="I158" s="829">
        <v>3.32</v>
      </c>
      <c r="J158" s="844">
        <v>32</v>
      </c>
      <c r="K158" s="834">
        <v>3.32</v>
      </c>
      <c r="L158" s="831">
        <v>5</v>
      </c>
      <c r="M158" s="831">
        <v>45</v>
      </c>
      <c r="N158" s="835">
        <v>15</v>
      </c>
      <c r="O158" s="831" t="s">
        <v>3865</v>
      </c>
      <c r="P158" s="850" t="s">
        <v>4153</v>
      </c>
      <c r="Q158" s="836">
        <f t="shared" si="10"/>
        <v>1</v>
      </c>
      <c r="R158" s="836">
        <f t="shared" si="10"/>
        <v>3.32</v>
      </c>
      <c r="S158" s="847">
        <f t="shared" si="11"/>
        <v>15</v>
      </c>
      <c r="T158" s="847">
        <f t="shared" si="12"/>
        <v>32</v>
      </c>
      <c r="U158" s="847">
        <f t="shared" si="13"/>
        <v>17</v>
      </c>
      <c r="V158" s="851">
        <f t="shared" si="14"/>
        <v>2.1333333333333333</v>
      </c>
      <c r="W158" s="837">
        <v>17</v>
      </c>
    </row>
    <row r="159" spans="1:23" ht="14.4" customHeight="1" x14ac:dyDescent="0.3">
      <c r="A159" s="898" t="s">
        <v>4154</v>
      </c>
      <c r="B159" s="847"/>
      <c r="C159" s="848"/>
      <c r="D159" s="849"/>
      <c r="E159" s="828">
        <v>1</v>
      </c>
      <c r="F159" s="829">
        <v>1.32</v>
      </c>
      <c r="G159" s="830">
        <v>24</v>
      </c>
      <c r="H159" s="831"/>
      <c r="I159" s="832"/>
      <c r="J159" s="833"/>
      <c r="K159" s="834">
        <v>0.65</v>
      </c>
      <c r="L159" s="831">
        <v>2</v>
      </c>
      <c r="M159" s="831">
        <v>15</v>
      </c>
      <c r="N159" s="835">
        <v>5</v>
      </c>
      <c r="O159" s="831" t="s">
        <v>3865</v>
      </c>
      <c r="P159" s="850" t="s">
        <v>4155</v>
      </c>
      <c r="Q159" s="836">
        <f t="shared" si="10"/>
        <v>0</v>
      </c>
      <c r="R159" s="836">
        <f t="shared" si="10"/>
        <v>0</v>
      </c>
      <c r="S159" s="847" t="str">
        <f t="shared" si="11"/>
        <v/>
      </c>
      <c r="T159" s="847" t="str">
        <f t="shared" si="12"/>
        <v/>
      </c>
      <c r="U159" s="847" t="str">
        <f t="shared" si="13"/>
        <v/>
      </c>
      <c r="V159" s="851" t="str">
        <f t="shared" si="14"/>
        <v/>
      </c>
      <c r="W159" s="837"/>
    </row>
    <row r="160" spans="1:23" ht="14.4" customHeight="1" x14ac:dyDescent="0.3">
      <c r="A160" s="898" t="s">
        <v>4156</v>
      </c>
      <c r="B160" s="847">
        <v>2</v>
      </c>
      <c r="C160" s="848">
        <v>1.63</v>
      </c>
      <c r="D160" s="849">
        <v>23.5</v>
      </c>
      <c r="E160" s="852"/>
      <c r="F160" s="832"/>
      <c r="G160" s="833"/>
      <c r="H160" s="828">
        <v>2</v>
      </c>
      <c r="I160" s="829">
        <v>1.61</v>
      </c>
      <c r="J160" s="844">
        <v>24</v>
      </c>
      <c r="K160" s="834">
        <v>0.65</v>
      </c>
      <c r="L160" s="831">
        <v>3</v>
      </c>
      <c r="M160" s="831">
        <v>24</v>
      </c>
      <c r="N160" s="835">
        <v>8</v>
      </c>
      <c r="O160" s="831" t="s">
        <v>3865</v>
      </c>
      <c r="P160" s="850" t="s">
        <v>4157</v>
      </c>
      <c r="Q160" s="836">
        <f t="shared" si="10"/>
        <v>0</v>
      </c>
      <c r="R160" s="836">
        <f t="shared" si="10"/>
        <v>-1.9999999999999796E-2</v>
      </c>
      <c r="S160" s="847">
        <f t="shared" si="11"/>
        <v>16</v>
      </c>
      <c r="T160" s="847">
        <f t="shared" si="12"/>
        <v>48</v>
      </c>
      <c r="U160" s="847">
        <f t="shared" si="13"/>
        <v>32</v>
      </c>
      <c r="V160" s="851">
        <f t="shared" si="14"/>
        <v>3</v>
      </c>
      <c r="W160" s="837">
        <v>32</v>
      </c>
    </row>
    <row r="161" spans="1:23" ht="14.4" customHeight="1" x14ac:dyDescent="0.3">
      <c r="A161" s="899" t="s">
        <v>4158</v>
      </c>
      <c r="B161" s="883"/>
      <c r="C161" s="884"/>
      <c r="D161" s="853"/>
      <c r="E161" s="885">
        <v>1</v>
      </c>
      <c r="F161" s="886">
        <v>2.64</v>
      </c>
      <c r="G161" s="841">
        <v>52</v>
      </c>
      <c r="H161" s="887">
        <v>2</v>
      </c>
      <c r="I161" s="888">
        <v>2.12</v>
      </c>
      <c r="J161" s="842">
        <v>26.5</v>
      </c>
      <c r="K161" s="889">
        <v>1</v>
      </c>
      <c r="L161" s="890">
        <v>3</v>
      </c>
      <c r="M161" s="890">
        <v>30</v>
      </c>
      <c r="N161" s="891">
        <v>10</v>
      </c>
      <c r="O161" s="890" t="s">
        <v>3865</v>
      </c>
      <c r="P161" s="892" t="s">
        <v>4157</v>
      </c>
      <c r="Q161" s="893">
        <f t="shared" si="10"/>
        <v>2</v>
      </c>
      <c r="R161" s="893">
        <f t="shared" si="10"/>
        <v>2.12</v>
      </c>
      <c r="S161" s="883">
        <f t="shared" si="11"/>
        <v>20</v>
      </c>
      <c r="T161" s="883">
        <f t="shared" si="12"/>
        <v>53</v>
      </c>
      <c r="U161" s="883">
        <f t="shared" si="13"/>
        <v>33</v>
      </c>
      <c r="V161" s="894">
        <f t="shared" si="14"/>
        <v>2.65</v>
      </c>
      <c r="W161" s="843">
        <v>33</v>
      </c>
    </row>
    <row r="162" spans="1:23" ht="14.4" customHeight="1" x14ac:dyDescent="0.3">
      <c r="A162" s="898" t="s">
        <v>4159</v>
      </c>
      <c r="B162" s="847">
        <v>4</v>
      </c>
      <c r="C162" s="848">
        <v>3.27</v>
      </c>
      <c r="D162" s="849">
        <v>27.5</v>
      </c>
      <c r="E162" s="828">
        <v>4</v>
      </c>
      <c r="F162" s="829">
        <v>3.81</v>
      </c>
      <c r="G162" s="830">
        <v>30.8</v>
      </c>
      <c r="H162" s="831">
        <v>1</v>
      </c>
      <c r="I162" s="832">
        <v>0.94</v>
      </c>
      <c r="J162" s="844">
        <v>31</v>
      </c>
      <c r="K162" s="834">
        <v>0.42</v>
      </c>
      <c r="L162" s="831">
        <v>2</v>
      </c>
      <c r="M162" s="831">
        <v>18</v>
      </c>
      <c r="N162" s="835">
        <v>6</v>
      </c>
      <c r="O162" s="831" t="s">
        <v>3865</v>
      </c>
      <c r="P162" s="850" t="s">
        <v>4160</v>
      </c>
      <c r="Q162" s="836">
        <f t="shared" si="10"/>
        <v>-3</v>
      </c>
      <c r="R162" s="836">
        <f t="shared" si="10"/>
        <v>-2.33</v>
      </c>
      <c r="S162" s="847">
        <f t="shared" si="11"/>
        <v>6</v>
      </c>
      <c r="T162" s="847">
        <f t="shared" si="12"/>
        <v>31</v>
      </c>
      <c r="U162" s="847">
        <f t="shared" si="13"/>
        <v>25</v>
      </c>
      <c r="V162" s="851">
        <f t="shared" si="14"/>
        <v>5.166666666666667</v>
      </c>
      <c r="W162" s="837">
        <v>25</v>
      </c>
    </row>
    <row r="163" spans="1:23" ht="14.4" customHeight="1" x14ac:dyDescent="0.3">
      <c r="A163" s="899" t="s">
        <v>4161</v>
      </c>
      <c r="B163" s="883">
        <v>6</v>
      </c>
      <c r="C163" s="884">
        <v>4.24</v>
      </c>
      <c r="D163" s="853">
        <v>24</v>
      </c>
      <c r="E163" s="887">
        <v>5</v>
      </c>
      <c r="F163" s="888">
        <v>5.67</v>
      </c>
      <c r="G163" s="846">
        <v>31.6</v>
      </c>
      <c r="H163" s="890">
        <v>3</v>
      </c>
      <c r="I163" s="886">
        <v>1.78</v>
      </c>
      <c r="J163" s="842">
        <v>17.3</v>
      </c>
      <c r="K163" s="889">
        <v>0.55000000000000004</v>
      </c>
      <c r="L163" s="890">
        <v>2</v>
      </c>
      <c r="M163" s="890">
        <v>21</v>
      </c>
      <c r="N163" s="891">
        <v>7</v>
      </c>
      <c r="O163" s="890" t="s">
        <v>3865</v>
      </c>
      <c r="P163" s="892" t="s">
        <v>4162</v>
      </c>
      <c r="Q163" s="893">
        <f t="shared" si="10"/>
        <v>-3</v>
      </c>
      <c r="R163" s="893">
        <f t="shared" si="10"/>
        <v>-2.46</v>
      </c>
      <c r="S163" s="883">
        <f t="shared" si="11"/>
        <v>21</v>
      </c>
      <c r="T163" s="883">
        <f t="shared" si="12"/>
        <v>51.900000000000006</v>
      </c>
      <c r="U163" s="883">
        <f t="shared" si="13"/>
        <v>30.900000000000006</v>
      </c>
      <c r="V163" s="894">
        <f t="shared" si="14"/>
        <v>2.4714285714285715</v>
      </c>
      <c r="W163" s="843">
        <v>31</v>
      </c>
    </row>
    <row r="164" spans="1:23" ht="14.4" customHeight="1" x14ac:dyDescent="0.3">
      <c r="A164" s="899" t="s">
        <v>4163</v>
      </c>
      <c r="B164" s="883">
        <v>1</v>
      </c>
      <c r="C164" s="884">
        <v>0.77</v>
      </c>
      <c r="D164" s="853">
        <v>23</v>
      </c>
      <c r="E164" s="887">
        <v>3</v>
      </c>
      <c r="F164" s="888">
        <v>2.2999999999999998</v>
      </c>
      <c r="G164" s="846">
        <v>26.3</v>
      </c>
      <c r="H164" s="890">
        <v>1</v>
      </c>
      <c r="I164" s="886">
        <v>0.77</v>
      </c>
      <c r="J164" s="842">
        <v>20</v>
      </c>
      <c r="K164" s="889">
        <v>0.77</v>
      </c>
      <c r="L164" s="890">
        <v>3</v>
      </c>
      <c r="M164" s="890">
        <v>30</v>
      </c>
      <c r="N164" s="891">
        <v>10</v>
      </c>
      <c r="O164" s="890" t="s">
        <v>3865</v>
      </c>
      <c r="P164" s="892" t="s">
        <v>4164</v>
      </c>
      <c r="Q164" s="893">
        <f t="shared" si="10"/>
        <v>0</v>
      </c>
      <c r="R164" s="893">
        <f t="shared" si="10"/>
        <v>0</v>
      </c>
      <c r="S164" s="883">
        <f t="shared" si="11"/>
        <v>10</v>
      </c>
      <c r="T164" s="883">
        <f t="shared" si="12"/>
        <v>20</v>
      </c>
      <c r="U164" s="883">
        <f t="shared" si="13"/>
        <v>10</v>
      </c>
      <c r="V164" s="894">
        <f t="shared" si="14"/>
        <v>2</v>
      </c>
      <c r="W164" s="843">
        <v>10</v>
      </c>
    </row>
    <row r="165" spans="1:23" ht="14.4" customHeight="1" x14ac:dyDescent="0.3">
      <c r="A165" s="898" t="s">
        <v>4165</v>
      </c>
      <c r="B165" s="847"/>
      <c r="C165" s="848"/>
      <c r="D165" s="849"/>
      <c r="E165" s="828">
        <v>1</v>
      </c>
      <c r="F165" s="829">
        <v>5.22</v>
      </c>
      <c r="G165" s="830">
        <v>90</v>
      </c>
      <c r="H165" s="831"/>
      <c r="I165" s="832"/>
      <c r="J165" s="833"/>
      <c r="K165" s="834">
        <v>0.45</v>
      </c>
      <c r="L165" s="831">
        <v>1</v>
      </c>
      <c r="M165" s="831">
        <v>12</v>
      </c>
      <c r="N165" s="835">
        <v>4</v>
      </c>
      <c r="O165" s="831" t="s">
        <v>3865</v>
      </c>
      <c r="P165" s="850" t="s">
        <v>4166</v>
      </c>
      <c r="Q165" s="836">
        <f t="shared" si="10"/>
        <v>0</v>
      </c>
      <c r="R165" s="836">
        <f t="shared" si="10"/>
        <v>0</v>
      </c>
      <c r="S165" s="847" t="str">
        <f t="shared" si="11"/>
        <v/>
      </c>
      <c r="T165" s="847" t="str">
        <f t="shared" si="12"/>
        <v/>
      </c>
      <c r="U165" s="847" t="str">
        <f t="shared" si="13"/>
        <v/>
      </c>
      <c r="V165" s="851" t="str">
        <f t="shared" si="14"/>
        <v/>
      </c>
      <c r="W165" s="837"/>
    </row>
    <row r="166" spans="1:23" ht="14.4" customHeight="1" x14ac:dyDescent="0.3">
      <c r="A166" s="898" t="s">
        <v>4167</v>
      </c>
      <c r="B166" s="847"/>
      <c r="C166" s="848"/>
      <c r="D166" s="849"/>
      <c r="E166" s="852"/>
      <c r="F166" s="832"/>
      <c r="G166" s="833"/>
      <c r="H166" s="828">
        <v>1</v>
      </c>
      <c r="I166" s="829">
        <v>1.35</v>
      </c>
      <c r="J166" s="844">
        <v>26</v>
      </c>
      <c r="K166" s="834">
        <v>0.75</v>
      </c>
      <c r="L166" s="831">
        <v>2</v>
      </c>
      <c r="M166" s="831">
        <v>18</v>
      </c>
      <c r="N166" s="835">
        <v>6</v>
      </c>
      <c r="O166" s="831" t="s">
        <v>3865</v>
      </c>
      <c r="P166" s="850" t="s">
        <v>4168</v>
      </c>
      <c r="Q166" s="836">
        <f t="shared" si="10"/>
        <v>1</v>
      </c>
      <c r="R166" s="836">
        <f t="shared" si="10"/>
        <v>1.35</v>
      </c>
      <c r="S166" s="847">
        <f t="shared" si="11"/>
        <v>6</v>
      </c>
      <c r="T166" s="847">
        <f t="shared" si="12"/>
        <v>26</v>
      </c>
      <c r="U166" s="847">
        <f t="shared" si="13"/>
        <v>20</v>
      </c>
      <c r="V166" s="851">
        <f t="shared" si="14"/>
        <v>4.333333333333333</v>
      </c>
      <c r="W166" s="837">
        <v>20</v>
      </c>
    </row>
    <row r="167" spans="1:23" ht="14.4" customHeight="1" x14ac:dyDescent="0.3">
      <c r="A167" s="898" t="s">
        <v>4169</v>
      </c>
      <c r="B167" s="847"/>
      <c r="C167" s="848"/>
      <c r="D167" s="849"/>
      <c r="E167" s="852"/>
      <c r="F167" s="832"/>
      <c r="G167" s="833"/>
      <c r="H167" s="828">
        <v>1</v>
      </c>
      <c r="I167" s="829">
        <v>0.3</v>
      </c>
      <c r="J167" s="830">
        <v>4</v>
      </c>
      <c r="K167" s="834">
        <v>0.3</v>
      </c>
      <c r="L167" s="831">
        <v>1</v>
      </c>
      <c r="M167" s="831">
        <v>12</v>
      </c>
      <c r="N167" s="835">
        <v>4</v>
      </c>
      <c r="O167" s="831" t="s">
        <v>3865</v>
      </c>
      <c r="P167" s="850" t="s">
        <v>4170</v>
      </c>
      <c r="Q167" s="836">
        <f t="shared" si="10"/>
        <v>1</v>
      </c>
      <c r="R167" s="836">
        <f t="shared" si="10"/>
        <v>0.3</v>
      </c>
      <c r="S167" s="847">
        <f t="shared" si="11"/>
        <v>4</v>
      </c>
      <c r="T167" s="847">
        <f t="shared" si="12"/>
        <v>4</v>
      </c>
      <c r="U167" s="847">
        <f t="shared" si="13"/>
        <v>0</v>
      </c>
      <c r="V167" s="851">
        <f t="shared" si="14"/>
        <v>1</v>
      </c>
      <c r="W167" s="837"/>
    </row>
    <row r="168" spans="1:23" ht="14.4" customHeight="1" x14ac:dyDescent="0.3">
      <c r="A168" s="898" t="s">
        <v>4171</v>
      </c>
      <c r="B168" s="847"/>
      <c r="C168" s="848"/>
      <c r="D168" s="849"/>
      <c r="E168" s="828">
        <v>2</v>
      </c>
      <c r="F168" s="829">
        <v>2.46</v>
      </c>
      <c r="G168" s="830">
        <v>31.5</v>
      </c>
      <c r="H168" s="831">
        <v>2</v>
      </c>
      <c r="I168" s="832">
        <v>2.2799999999999998</v>
      </c>
      <c r="J168" s="844">
        <v>23</v>
      </c>
      <c r="K168" s="834">
        <v>0.72</v>
      </c>
      <c r="L168" s="831">
        <v>2</v>
      </c>
      <c r="M168" s="831">
        <v>21</v>
      </c>
      <c r="N168" s="835">
        <v>7</v>
      </c>
      <c r="O168" s="831" t="s">
        <v>3865</v>
      </c>
      <c r="P168" s="850" t="s">
        <v>4172</v>
      </c>
      <c r="Q168" s="836">
        <f t="shared" si="10"/>
        <v>2</v>
      </c>
      <c r="R168" s="836">
        <f t="shared" si="10"/>
        <v>2.2799999999999998</v>
      </c>
      <c r="S168" s="847">
        <f t="shared" si="11"/>
        <v>14</v>
      </c>
      <c r="T168" s="847">
        <f t="shared" si="12"/>
        <v>46</v>
      </c>
      <c r="U168" s="847">
        <f t="shared" si="13"/>
        <v>32</v>
      </c>
      <c r="V168" s="851">
        <f t="shared" si="14"/>
        <v>3.2857142857142856</v>
      </c>
      <c r="W168" s="837">
        <v>32</v>
      </c>
    </row>
    <row r="169" spans="1:23" ht="14.4" customHeight="1" x14ac:dyDescent="0.3">
      <c r="A169" s="899" t="s">
        <v>4173</v>
      </c>
      <c r="B169" s="883"/>
      <c r="C169" s="884"/>
      <c r="D169" s="853"/>
      <c r="E169" s="887">
        <v>1</v>
      </c>
      <c r="F169" s="888">
        <v>1.77</v>
      </c>
      <c r="G169" s="846">
        <v>40</v>
      </c>
      <c r="H169" s="890"/>
      <c r="I169" s="886"/>
      <c r="J169" s="841"/>
      <c r="K169" s="889">
        <v>1.04</v>
      </c>
      <c r="L169" s="890">
        <v>3</v>
      </c>
      <c r="M169" s="890">
        <v>27</v>
      </c>
      <c r="N169" s="891">
        <v>9</v>
      </c>
      <c r="O169" s="890" t="s">
        <v>3865</v>
      </c>
      <c r="P169" s="892" t="s">
        <v>4172</v>
      </c>
      <c r="Q169" s="893">
        <f t="shared" si="10"/>
        <v>0</v>
      </c>
      <c r="R169" s="893">
        <f t="shared" si="10"/>
        <v>0</v>
      </c>
      <c r="S169" s="883" t="str">
        <f t="shared" si="11"/>
        <v/>
      </c>
      <c r="T169" s="883" t="str">
        <f t="shared" si="12"/>
        <v/>
      </c>
      <c r="U169" s="883" t="str">
        <f t="shared" si="13"/>
        <v/>
      </c>
      <c r="V169" s="894" t="str">
        <f t="shared" si="14"/>
        <v/>
      </c>
      <c r="W169" s="843"/>
    </row>
    <row r="170" spans="1:23" ht="14.4" customHeight="1" x14ac:dyDescent="0.3">
      <c r="A170" s="898" t="s">
        <v>4174</v>
      </c>
      <c r="B170" s="847"/>
      <c r="C170" s="848"/>
      <c r="D170" s="849"/>
      <c r="E170" s="828">
        <v>1</v>
      </c>
      <c r="F170" s="829">
        <v>1.83</v>
      </c>
      <c r="G170" s="830">
        <v>28</v>
      </c>
      <c r="H170" s="831"/>
      <c r="I170" s="832"/>
      <c r="J170" s="833"/>
      <c r="K170" s="834">
        <v>1.83</v>
      </c>
      <c r="L170" s="831">
        <v>3</v>
      </c>
      <c r="M170" s="831">
        <v>30</v>
      </c>
      <c r="N170" s="835">
        <v>10</v>
      </c>
      <c r="O170" s="831" t="s">
        <v>3865</v>
      </c>
      <c r="P170" s="850" t="s">
        <v>4175</v>
      </c>
      <c r="Q170" s="836">
        <f t="shared" si="10"/>
        <v>0</v>
      </c>
      <c r="R170" s="836">
        <f t="shared" si="10"/>
        <v>0</v>
      </c>
      <c r="S170" s="847" t="str">
        <f t="shared" si="11"/>
        <v/>
      </c>
      <c r="T170" s="847" t="str">
        <f t="shared" si="12"/>
        <v/>
      </c>
      <c r="U170" s="847" t="str">
        <f t="shared" si="13"/>
        <v/>
      </c>
      <c r="V170" s="851" t="str">
        <f t="shared" si="14"/>
        <v/>
      </c>
      <c r="W170" s="837"/>
    </row>
    <row r="171" spans="1:23" ht="14.4" customHeight="1" x14ac:dyDescent="0.3">
      <c r="A171" s="898" t="s">
        <v>4176</v>
      </c>
      <c r="B171" s="847">
        <v>2</v>
      </c>
      <c r="C171" s="848">
        <v>2.5499999999999998</v>
      </c>
      <c r="D171" s="849">
        <v>30</v>
      </c>
      <c r="E171" s="852">
        <v>3</v>
      </c>
      <c r="F171" s="832">
        <v>3.72</v>
      </c>
      <c r="G171" s="833">
        <v>29</v>
      </c>
      <c r="H171" s="828">
        <v>3</v>
      </c>
      <c r="I171" s="829">
        <v>4.03</v>
      </c>
      <c r="J171" s="844">
        <v>25</v>
      </c>
      <c r="K171" s="834">
        <v>1.1100000000000001</v>
      </c>
      <c r="L171" s="831">
        <v>4</v>
      </c>
      <c r="M171" s="831">
        <v>33</v>
      </c>
      <c r="N171" s="835">
        <v>11</v>
      </c>
      <c r="O171" s="831" t="s">
        <v>3865</v>
      </c>
      <c r="P171" s="850" t="s">
        <v>4177</v>
      </c>
      <c r="Q171" s="836">
        <f t="shared" si="10"/>
        <v>1</v>
      </c>
      <c r="R171" s="836">
        <f t="shared" si="10"/>
        <v>1.4800000000000004</v>
      </c>
      <c r="S171" s="847">
        <f t="shared" si="11"/>
        <v>33</v>
      </c>
      <c r="T171" s="847">
        <f t="shared" si="12"/>
        <v>75</v>
      </c>
      <c r="U171" s="847">
        <f t="shared" si="13"/>
        <v>42</v>
      </c>
      <c r="V171" s="851">
        <f t="shared" si="14"/>
        <v>2.2727272727272729</v>
      </c>
      <c r="W171" s="837">
        <v>42</v>
      </c>
    </row>
    <row r="172" spans="1:23" ht="14.4" customHeight="1" x14ac:dyDescent="0.3">
      <c r="A172" s="899" t="s">
        <v>4178</v>
      </c>
      <c r="B172" s="883">
        <v>2</v>
      </c>
      <c r="C172" s="884">
        <v>6.59</v>
      </c>
      <c r="D172" s="853">
        <v>42.5</v>
      </c>
      <c r="E172" s="885"/>
      <c r="F172" s="886"/>
      <c r="G172" s="841"/>
      <c r="H172" s="887">
        <v>5</v>
      </c>
      <c r="I172" s="888">
        <v>12.66</v>
      </c>
      <c r="J172" s="842">
        <v>37</v>
      </c>
      <c r="K172" s="889">
        <v>2.02</v>
      </c>
      <c r="L172" s="890">
        <v>4</v>
      </c>
      <c r="M172" s="890">
        <v>39</v>
      </c>
      <c r="N172" s="891">
        <v>13</v>
      </c>
      <c r="O172" s="890" t="s">
        <v>3865</v>
      </c>
      <c r="P172" s="892" t="s">
        <v>4179</v>
      </c>
      <c r="Q172" s="893">
        <f t="shared" si="10"/>
        <v>3</v>
      </c>
      <c r="R172" s="893">
        <f t="shared" si="10"/>
        <v>6.07</v>
      </c>
      <c r="S172" s="883">
        <f t="shared" si="11"/>
        <v>65</v>
      </c>
      <c r="T172" s="883">
        <f t="shared" si="12"/>
        <v>185</v>
      </c>
      <c r="U172" s="883">
        <f t="shared" si="13"/>
        <v>120</v>
      </c>
      <c r="V172" s="894">
        <f t="shared" si="14"/>
        <v>2.8461538461538463</v>
      </c>
      <c r="W172" s="843">
        <v>120</v>
      </c>
    </row>
    <row r="173" spans="1:23" ht="14.4" customHeight="1" x14ac:dyDescent="0.3">
      <c r="A173" s="898" t="s">
        <v>4180</v>
      </c>
      <c r="B173" s="847"/>
      <c r="C173" s="848"/>
      <c r="D173" s="849"/>
      <c r="E173" s="852"/>
      <c r="F173" s="832"/>
      <c r="G173" s="833"/>
      <c r="H173" s="828">
        <v>2</v>
      </c>
      <c r="I173" s="829">
        <v>1.5</v>
      </c>
      <c r="J173" s="830">
        <v>7</v>
      </c>
      <c r="K173" s="834">
        <v>0.75</v>
      </c>
      <c r="L173" s="831">
        <v>3</v>
      </c>
      <c r="M173" s="831">
        <v>30</v>
      </c>
      <c r="N173" s="835">
        <v>10</v>
      </c>
      <c r="O173" s="831" t="s">
        <v>3865</v>
      </c>
      <c r="P173" s="850" t="s">
        <v>4181</v>
      </c>
      <c r="Q173" s="836">
        <f t="shared" si="10"/>
        <v>2</v>
      </c>
      <c r="R173" s="836">
        <f t="shared" si="10"/>
        <v>1.5</v>
      </c>
      <c r="S173" s="847">
        <f t="shared" si="11"/>
        <v>20</v>
      </c>
      <c r="T173" s="847">
        <f t="shared" si="12"/>
        <v>14</v>
      </c>
      <c r="U173" s="847">
        <f t="shared" si="13"/>
        <v>-6</v>
      </c>
      <c r="V173" s="851">
        <f t="shared" si="14"/>
        <v>0.7</v>
      </c>
      <c r="W173" s="837">
        <v>1</v>
      </c>
    </row>
    <row r="174" spans="1:23" ht="14.4" customHeight="1" x14ac:dyDescent="0.3">
      <c r="A174" s="898" t="s">
        <v>4182</v>
      </c>
      <c r="B174" s="838">
        <v>1</v>
      </c>
      <c r="C174" s="839">
        <v>7.29</v>
      </c>
      <c r="D174" s="840">
        <v>72</v>
      </c>
      <c r="E174" s="852"/>
      <c r="F174" s="832"/>
      <c r="G174" s="833"/>
      <c r="H174" s="831"/>
      <c r="I174" s="832"/>
      <c r="J174" s="833"/>
      <c r="K174" s="834">
        <v>1.28</v>
      </c>
      <c r="L174" s="831">
        <v>3</v>
      </c>
      <c r="M174" s="831">
        <v>24</v>
      </c>
      <c r="N174" s="835">
        <v>8</v>
      </c>
      <c r="O174" s="831" t="s">
        <v>3865</v>
      </c>
      <c r="P174" s="850" t="s">
        <v>4183</v>
      </c>
      <c r="Q174" s="836">
        <f t="shared" si="10"/>
        <v>-1</v>
      </c>
      <c r="R174" s="836">
        <f t="shared" si="10"/>
        <v>-7.29</v>
      </c>
      <c r="S174" s="847" t="str">
        <f t="shared" si="11"/>
        <v/>
      </c>
      <c r="T174" s="847" t="str">
        <f t="shared" si="12"/>
        <v/>
      </c>
      <c r="U174" s="847" t="str">
        <f t="shared" si="13"/>
        <v/>
      </c>
      <c r="V174" s="851" t="str">
        <f t="shared" si="14"/>
        <v/>
      </c>
      <c r="W174" s="837"/>
    </row>
    <row r="175" spans="1:23" ht="14.4" customHeight="1" x14ac:dyDescent="0.3">
      <c r="A175" s="898" t="s">
        <v>4184</v>
      </c>
      <c r="B175" s="847"/>
      <c r="C175" s="848"/>
      <c r="D175" s="849"/>
      <c r="E175" s="828">
        <v>1</v>
      </c>
      <c r="F175" s="829">
        <v>8.01</v>
      </c>
      <c r="G175" s="830">
        <v>53</v>
      </c>
      <c r="H175" s="831"/>
      <c r="I175" s="832"/>
      <c r="J175" s="833"/>
      <c r="K175" s="834">
        <v>8.01</v>
      </c>
      <c r="L175" s="831">
        <v>9</v>
      </c>
      <c r="M175" s="831">
        <v>78</v>
      </c>
      <c r="N175" s="835">
        <v>26</v>
      </c>
      <c r="O175" s="831" t="s">
        <v>3865</v>
      </c>
      <c r="P175" s="850" t="s">
        <v>4185</v>
      </c>
      <c r="Q175" s="836">
        <f t="shared" si="10"/>
        <v>0</v>
      </c>
      <c r="R175" s="836">
        <f t="shared" si="10"/>
        <v>0</v>
      </c>
      <c r="S175" s="847" t="str">
        <f t="shared" si="11"/>
        <v/>
      </c>
      <c r="T175" s="847" t="str">
        <f t="shared" si="12"/>
        <v/>
      </c>
      <c r="U175" s="847" t="str">
        <f t="shared" si="13"/>
        <v/>
      </c>
      <c r="V175" s="851" t="str">
        <f t="shared" si="14"/>
        <v/>
      </c>
      <c r="W175" s="837"/>
    </row>
    <row r="176" spans="1:23" ht="14.4" customHeight="1" x14ac:dyDescent="0.3">
      <c r="A176" s="898" t="s">
        <v>4186</v>
      </c>
      <c r="B176" s="838">
        <v>1</v>
      </c>
      <c r="C176" s="839">
        <v>4.79</v>
      </c>
      <c r="D176" s="840">
        <v>23</v>
      </c>
      <c r="E176" s="852"/>
      <c r="F176" s="832"/>
      <c r="G176" s="833"/>
      <c r="H176" s="831"/>
      <c r="I176" s="832"/>
      <c r="J176" s="833"/>
      <c r="K176" s="834">
        <v>4.79</v>
      </c>
      <c r="L176" s="831">
        <v>5</v>
      </c>
      <c r="M176" s="831">
        <v>42</v>
      </c>
      <c r="N176" s="835">
        <v>14</v>
      </c>
      <c r="O176" s="831" t="s">
        <v>3865</v>
      </c>
      <c r="P176" s="850" t="s">
        <v>4187</v>
      </c>
      <c r="Q176" s="836">
        <f t="shared" si="10"/>
        <v>-1</v>
      </c>
      <c r="R176" s="836">
        <f t="shared" si="10"/>
        <v>-4.79</v>
      </c>
      <c r="S176" s="847" t="str">
        <f t="shared" si="11"/>
        <v/>
      </c>
      <c r="T176" s="847" t="str">
        <f t="shared" si="12"/>
        <v/>
      </c>
      <c r="U176" s="847" t="str">
        <f t="shared" si="13"/>
        <v/>
      </c>
      <c r="V176" s="851" t="str">
        <f t="shared" si="14"/>
        <v/>
      </c>
      <c r="W176" s="837"/>
    </row>
    <row r="177" spans="1:23" ht="14.4" customHeight="1" x14ac:dyDescent="0.3">
      <c r="A177" s="898" t="s">
        <v>4188</v>
      </c>
      <c r="B177" s="838">
        <v>1</v>
      </c>
      <c r="C177" s="839">
        <v>2.11</v>
      </c>
      <c r="D177" s="840">
        <v>27</v>
      </c>
      <c r="E177" s="852"/>
      <c r="F177" s="832"/>
      <c r="G177" s="833"/>
      <c r="H177" s="831"/>
      <c r="I177" s="832"/>
      <c r="J177" s="833"/>
      <c r="K177" s="834">
        <v>1.62</v>
      </c>
      <c r="L177" s="831">
        <v>4</v>
      </c>
      <c r="M177" s="831">
        <v>36</v>
      </c>
      <c r="N177" s="835">
        <v>12</v>
      </c>
      <c r="O177" s="831" t="s">
        <v>3865</v>
      </c>
      <c r="P177" s="850" t="s">
        <v>4189</v>
      </c>
      <c r="Q177" s="836">
        <f t="shared" si="10"/>
        <v>-1</v>
      </c>
      <c r="R177" s="836">
        <f t="shared" si="10"/>
        <v>-2.11</v>
      </c>
      <c r="S177" s="847" t="str">
        <f t="shared" si="11"/>
        <v/>
      </c>
      <c r="T177" s="847" t="str">
        <f t="shared" si="12"/>
        <v/>
      </c>
      <c r="U177" s="847" t="str">
        <f t="shared" si="13"/>
        <v/>
      </c>
      <c r="V177" s="851" t="str">
        <f t="shared" si="14"/>
        <v/>
      </c>
      <c r="W177" s="837"/>
    </row>
    <row r="178" spans="1:23" ht="14.4" customHeight="1" x14ac:dyDescent="0.3">
      <c r="A178" s="898" t="s">
        <v>4190</v>
      </c>
      <c r="B178" s="838">
        <v>1</v>
      </c>
      <c r="C178" s="839">
        <v>4.1500000000000004</v>
      </c>
      <c r="D178" s="840">
        <v>53</v>
      </c>
      <c r="E178" s="852"/>
      <c r="F178" s="832"/>
      <c r="G178" s="833"/>
      <c r="H178" s="831"/>
      <c r="I178" s="832"/>
      <c r="J178" s="833"/>
      <c r="K178" s="834">
        <v>1</v>
      </c>
      <c r="L178" s="831">
        <v>2</v>
      </c>
      <c r="M178" s="831">
        <v>18</v>
      </c>
      <c r="N178" s="835">
        <v>6</v>
      </c>
      <c r="O178" s="831" t="s">
        <v>3865</v>
      </c>
      <c r="P178" s="850" t="s">
        <v>4191</v>
      </c>
      <c r="Q178" s="836">
        <f t="shared" si="10"/>
        <v>-1</v>
      </c>
      <c r="R178" s="836">
        <f t="shared" si="10"/>
        <v>-4.1500000000000004</v>
      </c>
      <c r="S178" s="847" t="str">
        <f t="shared" si="11"/>
        <v/>
      </c>
      <c r="T178" s="847" t="str">
        <f t="shared" si="12"/>
        <v/>
      </c>
      <c r="U178" s="847" t="str">
        <f t="shared" si="13"/>
        <v/>
      </c>
      <c r="V178" s="851" t="str">
        <f t="shared" si="14"/>
        <v/>
      </c>
      <c r="W178" s="837"/>
    </row>
    <row r="179" spans="1:23" ht="14.4" customHeight="1" x14ac:dyDescent="0.3">
      <c r="A179" s="899" t="s">
        <v>4192</v>
      </c>
      <c r="B179" s="895">
        <v>2</v>
      </c>
      <c r="C179" s="896">
        <v>5.15</v>
      </c>
      <c r="D179" s="845">
        <v>35.5</v>
      </c>
      <c r="E179" s="885">
        <v>1</v>
      </c>
      <c r="F179" s="886">
        <v>2.2599999999999998</v>
      </c>
      <c r="G179" s="841">
        <v>38</v>
      </c>
      <c r="H179" s="890">
        <v>2</v>
      </c>
      <c r="I179" s="886">
        <v>5.88</v>
      </c>
      <c r="J179" s="842">
        <v>46.5</v>
      </c>
      <c r="K179" s="889">
        <v>2.2599999999999998</v>
      </c>
      <c r="L179" s="890">
        <v>4</v>
      </c>
      <c r="M179" s="890">
        <v>39</v>
      </c>
      <c r="N179" s="891">
        <v>13</v>
      </c>
      <c r="O179" s="890" t="s">
        <v>3865</v>
      </c>
      <c r="P179" s="892" t="s">
        <v>4193</v>
      </c>
      <c r="Q179" s="893">
        <f t="shared" si="10"/>
        <v>0</v>
      </c>
      <c r="R179" s="893">
        <f t="shared" si="10"/>
        <v>0.72999999999999954</v>
      </c>
      <c r="S179" s="883">
        <f t="shared" si="11"/>
        <v>26</v>
      </c>
      <c r="T179" s="883">
        <f t="shared" si="12"/>
        <v>93</v>
      </c>
      <c r="U179" s="883">
        <f t="shared" si="13"/>
        <v>67</v>
      </c>
      <c r="V179" s="894">
        <f t="shared" si="14"/>
        <v>3.5769230769230771</v>
      </c>
      <c r="W179" s="843">
        <v>67</v>
      </c>
    </row>
    <row r="180" spans="1:23" ht="14.4" customHeight="1" x14ac:dyDescent="0.3">
      <c r="A180" s="899" t="s">
        <v>4194</v>
      </c>
      <c r="B180" s="895">
        <v>1</v>
      </c>
      <c r="C180" s="896">
        <v>4.42</v>
      </c>
      <c r="D180" s="845">
        <v>11</v>
      </c>
      <c r="E180" s="885">
        <v>1</v>
      </c>
      <c r="F180" s="886">
        <v>4.42</v>
      </c>
      <c r="G180" s="841">
        <v>36</v>
      </c>
      <c r="H180" s="890"/>
      <c r="I180" s="886"/>
      <c r="J180" s="841"/>
      <c r="K180" s="889">
        <v>4.42</v>
      </c>
      <c r="L180" s="890">
        <v>6</v>
      </c>
      <c r="M180" s="890">
        <v>57</v>
      </c>
      <c r="N180" s="891">
        <v>19</v>
      </c>
      <c r="O180" s="890" t="s">
        <v>3865</v>
      </c>
      <c r="P180" s="892" t="s">
        <v>4195</v>
      </c>
      <c r="Q180" s="893">
        <f t="shared" si="10"/>
        <v>-1</v>
      </c>
      <c r="R180" s="893">
        <f t="shared" si="10"/>
        <v>-4.42</v>
      </c>
      <c r="S180" s="883" t="str">
        <f t="shared" si="11"/>
        <v/>
      </c>
      <c r="T180" s="883" t="str">
        <f t="shared" si="12"/>
        <v/>
      </c>
      <c r="U180" s="883" t="str">
        <f t="shared" si="13"/>
        <v/>
      </c>
      <c r="V180" s="894" t="str">
        <f t="shared" si="14"/>
        <v/>
      </c>
      <c r="W180" s="843"/>
    </row>
    <row r="181" spans="1:23" ht="14.4" customHeight="1" thickBot="1" x14ac:dyDescent="0.35">
      <c r="A181" s="900" t="s">
        <v>4196</v>
      </c>
      <c r="B181" s="901"/>
      <c r="C181" s="902"/>
      <c r="D181" s="903"/>
      <c r="E181" s="904">
        <v>1</v>
      </c>
      <c r="F181" s="905">
        <v>0.11</v>
      </c>
      <c r="G181" s="906">
        <v>10</v>
      </c>
      <c r="H181" s="907"/>
      <c r="I181" s="908"/>
      <c r="J181" s="909"/>
      <c r="K181" s="910">
        <v>0.11</v>
      </c>
      <c r="L181" s="907">
        <v>2</v>
      </c>
      <c r="M181" s="907">
        <v>15</v>
      </c>
      <c r="N181" s="911">
        <v>5</v>
      </c>
      <c r="O181" s="907" t="s">
        <v>3865</v>
      </c>
      <c r="P181" s="912" t="s">
        <v>4197</v>
      </c>
      <c r="Q181" s="913">
        <f t="shared" si="10"/>
        <v>0</v>
      </c>
      <c r="R181" s="913">
        <f t="shared" si="10"/>
        <v>0</v>
      </c>
      <c r="S181" s="901" t="str">
        <f t="shared" si="11"/>
        <v/>
      </c>
      <c r="T181" s="901" t="str">
        <f t="shared" si="12"/>
        <v/>
      </c>
      <c r="U181" s="901" t="str">
        <f t="shared" si="13"/>
        <v/>
      </c>
      <c r="V181" s="914" t="str">
        <f t="shared" si="14"/>
        <v/>
      </c>
      <c r="W181" s="915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82:Q1048576">
    <cfRule type="cellIs" dxfId="12" priority="9" stopIfTrue="1" operator="lessThan">
      <formula>0</formula>
    </cfRule>
  </conditionalFormatting>
  <conditionalFormatting sqref="U182:U1048576">
    <cfRule type="cellIs" dxfId="11" priority="8" stopIfTrue="1" operator="greaterThan">
      <formula>0</formula>
    </cfRule>
  </conditionalFormatting>
  <conditionalFormatting sqref="V182:V1048576">
    <cfRule type="cellIs" dxfId="10" priority="7" stopIfTrue="1" operator="greaterThan">
      <formula>1</formula>
    </cfRule>
  </conditionalFormatting>
  <conditionalFormatting sqref="V182:V1048576">
    <cfRule type="cellIs" dxfId="9" priority="4" stopIfTrue="1" operator="greaterThan">
      <formula>1</formula>
    </cfRule>
  </conditionalFormatting>
  <conditionalFormatting sqref="U182:U1048576">
    <cfRule type="cellIs" dxfId="8" priority="5" stopIfTrue="1" operator="greaterThan">
      <formula>0</formula>
    </cfRule>
  </conditionalFormatting>
  <conditionalFormatting sqref="Q182:Q1048576">
    <cfRule type="cellIs" dxfId="7" priority="6" stopIfTrue="1" operator="lessThan">
      <formula>0</formula>
    </cfRule>
  </conditionalFormatting>
  <conditionalFormatting sqref="V5:V181">
    <cfRule type="cellIs" dxfId="6" priority="1" stopIfTrue="1" operator="greaterThan">
      <formula>1</formula>
    </cfRule>
  </conditionalFormatting>
  <conditionalFormatting sqref="U5:U181">
    <cfRule type="cellIs" dxfId="5" priority="2" stopIfTrue="1" operator="greaterThan">
      <formula>0</formula>
    </cfRule>
  </conditionalFormatting>
  <conditionalFormatting sqref="Q5:Q181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39" customWidth="1"/>
    <col min="14" max="16384" width="8.88671875" style="254"/>
  </cols>
  <sheetData>
    <row r="1" spans="1:13" ht="18.600000000000001" customHeight="1" thickBot="1" x14ac:dyDescent="0.4">
      <c r="A1" s="477" t="s">
        <v>158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3" ht="14.4" customHeight="1" thickBot="1" x14ac:dyDescent="0.35">
      <c r="A2" s="382" t="s">
        <v>307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</row>
    <row r="3" spans="1:13" ht="14.4" customHeight="1" thickBot="1" x14ac:dyDescent="0.35">
      <c r="A3" s="349" t="s">
        <v>159</v>
      </c>
      <c r="B3" s="350">
        <f>SUBTOTAL(9,B6:B1048576)</f>
        <v>575885</v>
      </c>
      <c r="C3" s="351">
        <f t="shared" ref="C3:L3" si="0">SUBTOTAL(9,C6:C1048576)</f>
        <v>9</v>
      </c>
      <c r="D3" s="351">
        <f t="shared" si="0"/>
        <v>471816</v>
      </c>
      <c r="E3" s="351">
        <f t="shared" si="0"/>
        <v>14.270964565099129</v>
      </c>
      <c r="F3" s="351">
        <f t="shared" si="0"/>
        <v>590617</v>
      </c>
      <c r="G3" s="354">
        <f>IF(B3&lt;&gt;0,F3/B3,"")</f>
        <v>1.025581496305686</v>
      </c>
      <c r="H3" s="350">
        <f t="shared" si="0"/>
        <v>19006.53</v>
      </c>
      <c r="I3" s="351">
        <f t="shared" si="0"/>
        <v>2</v>
      </c>
      <c r="J3" s="351">
        <f t="shared" si="0"/>
        <v>30763.43</v>
      </c>
      <c r="K3" s="351">
        <f t="shared" si="0"/>
        <v>3.4796866310883496</v>
      </c>
      <c r="L3" s="351">
        <f t="shared" si="0"/>
        <v>50830.489999999991</v>
      </c>
      <c r="M3" s="352">
        <f>IF(H3&lt;&gt;0,L3/H3,"")</f>
        <v>2.6743698086920649</v>
      </c>
    </row>
    <row r="4" spans="1:13" ht="14.4" customHeight="1" x14ac:dyDescent="0.3">
      <c r="A4" s="597" t="s">
        <v>118</v>
      </c>
      <c r="B4" s="543" t="s">
        <v>123</v>
      </c>
      <c r="C4" s="544"/>
      <c r="D4" s="544"/>
      <c r="E4" s="544"/>
      <c r="F4" s="544"/>
      <c r="G4" s="545"/>
      <c r="H4" s="543" t="s">
        <v>124</v>
      </c>
      <c r="I4" s="544"/>
      <c r="J4" s="544"/>
      <c r="K4" s="544"/>
      <c r="L4" s="544"/>
      <c r="M4" s="545"/>
    </row>
    <row r="5" spans="1:13" s="337" customFormat="1" ht="14.4" customHeight="1" thickBot="1" x14ac:dyDescent="0.35">
      <c r="A5" s="916"/>
      <c r="B5" s="917">
        <v>2014</v>
      </c>
      <c r="C5" s="918"/>
      <c r="D5" s="918">
        <v>2015</v>
      </c>
      <c r="E5" s="918"/>
      <c r="F5" s="918">
        <v>2016</v>
      </c>
      <c r="G5" s="802" t="s">
        <v>2</v>
      </c>
      <c r="H5" s="917">
        <v>2014</v>
      </c>
      <c r="I5" s="918"/>
      <c r="J5" s="918">
        <v>2015</v>
      </c>
      <c r="K5" s="918"/>
      <c r="L5" s="918">
        <v>2016</v>
      </c>
      <c r="M5" s="802" t="s">
        <v>2</v>
      </c>
    </row>
    <row r="6" spans="1:13" ht="14.4" customHeight="1" x14ac:dyDescent="0.3">
      <c r="A6" s="762" t="s">
        <v>4199</v>
      </c>
      <c r="B6" s="803">
        <v>7076</v>
      </c>
      <c r="C6" s="731">
        <v>1</v>
      </c>
      <c r="D6" s="803">
        <v>20252</v>
      </c>
      <c r="E6" s="731">
        <v>2.8620689655172415</v>
      </c>
      <c r="F6" s="803">
        <v>7252</v>
      </c>
      <c r="G6" s="736">
        <v>1.0248728094968909</v>
      </c>
      <c r="H6" s="803">
        <v>8463.5</v>
      </c>
      <c r="I6" s="731">
        <v>1</v>
      </c>
      <c r="J6" s="803">
        <v>24106.12</v>
      </c>
      <c r="K6" s="731">
        <v>2.8482448159744784</v>
      </c>
      <c r="L6" s="803">
        <v>15772.779999999999</v>
      </c>
      <c r="M6" s="235">
        <v>1.8636237963017663</v>
      </c>
    </row>
    <row r="7" spans="1:13" ht="14.4" customHeight="1" x14ac:dyDescent="0.3">
      <c r="A7" s="763" t="s">
        <v>3764</v>
      </c>
      <c r="B7" s="810">
        <v>92970</v>
      </c>
      <c r="C7" s="739">
        <v>1</v>
      </c>
      <c r="D7" s="810">
        <v>29511</v>
      </c>
      <c r="E7" s="739">
        <v>0.3174249757986447</v>
      </c>
      <c r="F7" s="810">
        <v>44481</v>
      </c>
      <c r="G7" s="744">
        <v>0.47844465956760246</v>
      </c>
      <c r="H7" s="810"/>
      <c r="I7" s="739"/>
      <c r="J7" s="810"/>
      <c r="K7" s="739"/>
      <c r="L7" s="810"/>
      <c r="M7" s="738"/>
    </row>
    <row r="8" spans="1:13" ht="14.4" customHeight="1" x14ac:dyDescent="0.3">
      <c r="A8" s="763" t="s">
        <v>4200</v>
      </c>
      <c r="B8" s="810">
        <v>189532</v>
      </c>
      <c r="C8" s="739">
        <v>1</v>
      </c>
      <c r="D8" s="810">
        <v>198907</v>
      </c>
      <c r="E8" s="739">
        <v>1.0494639427642825</v>
      </c>
      <c r="F8" s="810">
        <v>219485</v>
      </c>
      <c r="G8" s="744">
        <v>1.1580366376126459</v>
      </c>
      <c r="H8" s="810"/>
      <c r="I8" s="739"/>
      <c r="J8" s="810"/>
      <c r="K8" s="739"/>
      <c r="L8" s="810"/>
      <c r="M8" s="738"/>
    </row>
    <row r="9" spans="1:13" ht="14.4" customHeight="1" x14ac:dyDescent="0.3">
      <c r="A9" s="763" t="s">
        <v>4201</v>
      </c>
      <c r="B9" s="810">
        <v>123213</v>
      </c>
      <c r="C9" s="739">
        <v>1</v>
      </c>
      <c r="D9" s="810">
        <v>104768</v>
      </c>
      <c r="E9" s="739">
        <v>0.8502998871872286</v>
      </c>
      <c r="F9" s="810">
        <v>151664</v>
      </c>
      <c r="G9" s="744">
        <v>1.2309090761526786</v>
      </c>
      <c r="H9" s="810">
        <v>10543.029999999999</v>
      </c>
      <c r="I9" s="739">
        <v>1</v>
      </c>
      <c r="J9" s="810">
        <v>6657.3099999999995</v>
      </c>
      <c r="K9" s="739">
        <v>0.63144181511387143</v>
      </c>
      <c r="L9" s="810">
        <v>35057.709999999992</v>
      </c>
      <c r="M9" s="738">
        <v>3.325202527167237</v>
      </c>
    </row>
    <row r="10" spans="1:13" ht="14.4" customHeight="1" x14ac:dyDescent="0.3">
      <c r="A10" s="763" t="s">
        <v>4202</v>
      </c>
      <c r="B10" s="810">
        <v>6151</v>
      </c>
      <c r="C10" s="739">
        <v>1</v>
      </c>
      <c r="D10" s="810">
        <v>49296</v>
      </c>
      <c r="E10" s="739">
        <v>8.0143066168102752</v>
      </c>
      <c r="F10" s="810">
        <v>15453</v>
      </c>
      <c r="G10" s="744">
        <v>2.5122744269224517</v>
      </c>
      <c r="H10" s="810"/>
      <c r="I10" s="739"/>
      <c r="J10" s="810"/>
      <c r="K10" s="739"/>
      <c r="L10" s="810"/>
      <c r="M10" s="738"/>
    </row>
    <row r="11" spans="1:13" ht="14.4" customHeight="1" x14ac:dyDescent="0.3">
      <c r="A11" s="763" t="s">
        <v>4203</v>
      </c>
      <c r="B11" s="810">
        <v>42856</v>
      </c>
      <c r="C11" s="739">
        <v>1</v>
      </c>
      <c r="D11" s="810">
        <v>1034</v>
      </c>
      <c r="E11" s="739">
        <v>2.4127310061601643E-2</v>
      </c>
      <c r="F11" s="810">
        <v>2643</v>
      </c>
      <c r="G11" s="744">
        <v>6.1671644577188725E-2</v>
      </c>
      <c r="H11" s="810"/>
      <c r="I11" s="739"/>
      <c r="J11" s="810"/>
      <c r="K11" s="739"/>
      <c r="L11" s="810"/>
      <c r="M11" s="738"/>
    </row>
    <row r="12" spans="1:13" ht="14.4" customHeight="1" x14ac:dyDescent="0.3">
      <c r="A12" s="763" t="s">
        <v>4204</v>
      </c>
      <c r="B12" s="810">
        <v>76590</v>
      </c>
      <c r="C12" s="739">
        <v>1</v>
      </c>
      <c r="D12" s="810">
        <v>65181</v>
      </c>
      <c r="E12" s="739">
        <v>0.85103799451625539</v>
      </c>
      <c r="F12" s="810">
        <v>149639</v>
      </c>
      <c r="G12" s="744">
        <v>1.9537668102885495</v>
      </c>
      <c r="H12" s="810"/>
      <c r="I12" s="739"/>
      <c r="J12" s="810"/>
      <c r="K12" s="739"/>
      <c r="L12" s="810"/>
      <c r="M12" s="738"/>
    </row>
    <row r="13" spans="1:13" ht="14.4" customHeight="1" x14ac:dyDescent="0.3">
      <c r="A13" s="763" t="s">
        <v>4205</v>
      </c>
      <c r="B13" s="810">
        <v>9486</v>
      </c>
      <c r="C13" s="739">
        <v>1</v>
      </c>
      <c r="D13" s="810">
        <v>2867</v>
      </c>
      <c r="E13" s="739">
        <v>0.30223487244360109</v>
      </c>
      <c r="F13" s="810"/>
      <c r="G13" s="744"/>
      <c r="H13" s="810"/>
      <c r="I13" s="739"/>
      <c r="J13" s="810"/>
      <c r="K13" s="739"/>
      <c r="L13" s="810"/>
      <c r="M13" s="738"/>
    </row>
    <row r="14" spans="1:13" ht="14.4" customHeight="1" thickBot="1" x14ac:dyDescent="0.35">
      <c r="A14" s="805" t="s">
        <v>4206</v>
      </c>
      <c r="B14" s="804">
        <v>28011</v>
      </c>
      <c r="C14" s="746">
        <v>1</v>
      </c>
      <c r="D14" s="804"/>
      <c r="E14" s="746"/>
      <c r="F14" s="804"/>
      <c r="G14" s="751"/>
      <c r="H14" s="804"/>
      <c r="I14" s="746"/>
      <c r="J14" s="804"/>
      <c r="K14" s="746"/>
      <c r="L14" s="804"/>
      <c r="M14" s="752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68" t="s">
        <v>175</v>
      </c>
      <c r="B1" s="468"/>
      <c r="C1" s="468"/>
      <c r="D1" s="468"/>
      <c r="E1" s="468"/>
      <c r="F1" s="468"/>
      <c r="G1" s="469"/>
      <c r="H1" s="469"/>
    </row>
    <row r="2" spans="1:8" ht="14.4" customHeight="1" thickBot="1" x14ac:dyDescent="0.35">
      <c r="A2" s="382" t="s">
        <v>307</v>
      </c>
      <c r="B2" s="224"/>
      <c r="C2" s="224"/>
      <c r="D2" s="224"/>
      <c r="E2" s="224"/>
      <c r="F2" s="224"/>
    </row>
    <row r="3" spans="1:8" ht="14.4" customHeight="1" x14ac:dyDescent="0.3">
      <c r="A3" s="470"/>
      <c r="B3" s="220">
        <v>2014</v>
      </c>
      <c r="C3" s="44">
        <v>2015</v>
      </c>
      <c r="D3" s="11"/>
      <c r="E3" s="474">
        <v>2016</v>
      </c>
      <c r="F3" s="475"/>
      <c r="G3" s="475"/>
      <c r="H3" s="476"/>
    </row>
    <row r="4" spans="1:8" ht="14.4" customHeight="1" thickBot="1" x14ac:dyDescent="0.35">
      <c r="A4" s="471"/>
      <c r="B4" s="472" t="s">
        <v>94</v>
      </c>
      <c r="C4" s="47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601.00678000000107</v>
      </c>
      <c r="C5" s="33">
        <v>608.29812000000106</v>
      </c>
      <c r="D5" s="12"/>
      <c r="E5" s="230">
        <v>706.25914000000012</v>
      </c>
      <c r="F5" s="32">
        <v>630.84283431914309</v>
      </c>
      <c r="G5" s="229">
        <f>E5-F5</f>
        <v>75.416305680857022</v>
      </c>
      <c r="H5" s="235">
        <f>IF(F5&lt;0.00000001,"",E5/F5)</f>
        <v>1.1195484858954647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154.25631999999999</v>
      </c>
      <c r="C6" s="35">
        <v>163.48812000000001</v>
      </c>
      <c r="D6" s="12"/>
      <c r="E6" s="231">
        <v>211.84741000000002</v>
      </c>
      <c r="F6" s="34">
        <v>199.30399593737397</v>
      </c>
      <c r="G6" s="232">
        <f>E6-F6</f>
        <v>12.543414062626056</v>
      </c>
      <c r="H6" s="236">
        <f>IF(F6&lt;0.00000001,"",E6/F6)</f>
        <v>1.0629360891819124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5271.6511300000111</v>
      </c>
      <c r="C7" s="35">
        <v>5445.7807600000015</v>
      </c>
      <c r="D7" s="12"/>
      <c r="E7" s="231">
        <v>5933.1730100000004</v>
      </c>
      <c r="F7" s="34">
        <v>5940.5016375325677</v>
      </c>
      <c r="G7" s="232">
        <f>E7-F7</f>
        <v>-7.328627532567225</v>
      </c>
      <c r="H7" s="236">
        <f>IF(F7&lt;0.00000001,"",E7/F7)</f>
        <v>0.99876632850561564</v>
      </c>
    </row>
    <row r="8" spans="1:8" ht="14.4" customHeight="1" thickBot="1" x14ac:dyDescent="0.35">
      <c r="A8" s="1" t="s">
        <v>97</v>
      </c>
      <c r="B8" s="15">
        <v>1198.0031900000004</v>
      </c>
      <c r="C8" s="37">
        <v>1171.8169200000086</v>
      </c>
      <c r="D8" s="12"/>
      <c r="E8" s="233">
        <v>1166.0133599999992</v>
      </c>
      <c r="F8" s="36">
        <v>1102.0560928572734</v>
      </c>
      <c r="G8" s="234">
        <f>E8-F8</f>
        <v>63.957267142725868</v>
      </c>
      <c r="H8" s="237">
        <f>IF(F8&lt;0.00000001,"",E8/F8)</f>
        <v>1.0580344934865389</v>
      </c>
    </row>
    <row r="9" spans="1:8" ht="14.4" customHeight="1" thickBot="1" x14ac:dyDescent="0.35">
      <c r="A9" s="2" t="s">
        <v>98</v>
      </c>
      <c r="B9" s="3">
        <v>7224.9174200000125</v>
      </c>
      <c r="C9" s="39">
        <v>7389.3839200000111</v>
      </c>
      <c r="D9" s="12"/>
      <c r="E9" s="3">
        <v>8017.2929199999999</v>
      </c>
      <c r="F9" s="38">
        <v>7872.704560646358</v>
      </c>
      <c r="G9" s="38">
        <f>E9-F9</f>
        <v>144.58835935364186</v>
      </c>
      <c r="H9" s="238">
        <f>IF(F9&lt;0.00000001,"",E9/F9)</f>
        <v>1.0183657799222394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69.394999999999996</v>
      </c>
      <c r="C11" s="33">
        <f>IF(ISERROR(VLOOKUP("Celkem:",'ZV Vykáz.-A'!A:F,4,0)),0,VLOOKUP("Celkem:",'ZV Vykáz.-A'!A:F,4,0)/1000)</f>
        <v>44.731999999999999</v>
      </c>
      <c r="D11" s="12"/>
      <c r="E11" s="230">
        <f>IF(ISERROR(VLOOKUP("Celkem:",'ZV Vykáz.-A'!A:F,6,0)),0,VLOOKUP("Celkem:",'ZV Vykáz.-A'!A:F,6,0)/1000)</f>
        <v>52.100970000000018</v>
      </c>
      <c r="F11" s="32">
        <f>B11</f>
        <v>69.394999999999996</v>
      </c>
      <c r="G11" s="229">
        <f>E11-F11</f>
        <v>-17.294029999999978</v>
      </c>
      <c r="H11" s="235">
        <f>IF(F11&lt;0.00000001,"",E11/F11)</f>
        <v>0.7507885294329566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10653.359999999999</v>
      </c>
      <c r="C12" s="37">
        <f>IF(ISERROR(VLOOKUP("Celkem",CaseMix!A:D,3,0)),0,VLOOKUP("Celkem",CaseMix!A:D,3,0)*30)</f>
        <v>12937.800000000001</v>
      </c>
      <c r="D12" s="12"/>
      <c r="E12" s="233">
        <f>IF(ISERROR(VLOOKUP("Celkem",CaseMix!A:D,4,0)),0,VLOOKUP("Celkem",CaseMix!A:D,4,0)*30)</f>
        <v>10141.109999999997</v>
      </c>
      <c r="F12" s="36">
        <f>B12</f>
        <v>10653.359999999999</v>
      </c>
      <c r="G12" s="234">
        <f>E12-F12</f>
        <v>-512.25000000000182</v>
      </c>
      <c r="H12" s="237">
        <f>IF(F12&lt;0.00000001,"",E12/F12)</f>
        <v>0.95191657843159327</v>
      </c>
    </row>
    <row r="13" spans="1:8" ht="14.4" customHeight="1" thickBot="1" x14ac:dyDescent="0.35">
      <c r="A13" s="4" t="s">
        <v>101</v>
      </c>
      <c r="B13" s="9">
        <f>SUM(B11:B12)</f>
        <v>10722.754999999999</v>
      </c>
      <c r="C13" s="41">
        <f>SUM(C11:C12)</f>
        <v>12982.532000000001</v>
      </c>
      <c r="D13" s="12"/>
      <c r="E13" s="9">
        <f>SUM(E11:E12)</f>
        <v>10193.210969999996</v>
      </c>
      <c r="F13" s="40">
        <f>SUM(F11:F12)</f>
        <v>10722.754999999999</v>
      </c>
      <c r="G13" s="40">
        <f>E13-F13</f>
        <v>-529.54403000000275</v>
      </c>
      <c r="H13" s="239">
        <f>IF(F13&lt;0.00000001,"",E13/F13)</f>
        <v>0.95061492778674861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1.4841353024073707</v>
      </c>
      <c r="C15" s="43">
        <f>IF(C9=0,"",C13/C9)</f>
        <v>1.7569166984085978</v>
      </c>
      <c r="D15" s="12"/>
      <c r="E15" s="10">
        <f>IF(E9=0,"",E13/E9)</f>
        <v>1.2714030872655202</v>
      </c>
      <c r="F15" s="42">
        <f>IF(F9=0,"",F13/F9)</f>
        <v>1.3620166891058401</v>
      </c>
      <c r="G15" s="42">
        <f>IF(ISERROR(F15-E15),"",E15-F15)</f>
        <v>-9.0613601840319857E-2</v>
      </c>
      <c r="H15" s="240">
        <f>IF(ISERROR(F15-E15),"",IF(F15&lt;0.00000001,"",E15/F15))</f>
        <v>0.93347100474972344</v>
      </c>
    </row>
    <row r="17" spans="1:8" ht="14.4" customHeight="1" x14ac:dyDescent="0.3">
      <c r="A17" s="226" t="s">
        <v>202</v>
      </c>
    </row>
    <row r="18" spans="1:8" ht="14.4" customHeight="1" x14ac:dyDescent="0.3">
      <c r="A18" s="425" t="s">
        <v>240</v>
      </c>
      <c r="B18" s="426"/>
      <c r="C18" s="426"/>
      <c r="D18" s="426"/>
      <c r="E18" s="426"/>
      <c r="F18" s="426"/>
      <c r="G18" s="426"/>
      <c r="H18" s="426"/>
    </row>
    <row r="19" spans="1:8" x14ac:dyDescent="0.3">
      <c r="A19" s="424" t="s">
        <v>239</v>
      </c>
      <c r="B19" s="426"/>
      <c r="C19" s="426"/>
      <c r="D19" s="426"/>
      <c r="E19" s="426"/>
      <c r="F19" s="426"/>
      <c r="G19" s="426"/>
      <c r="H19" s="426"/>
    </row>
    <row r="20" spans="1:8" ht="14.4" customHeight="1" x14ac:dyDescent="0.3">
      <c r="A20" s="227" t="s">
        <v>268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306</v>
      </c>
    </row>
    <row r="23" spans="1:8" ht="14.4" customHeight="1" x14ac:dyDescent="0.3">
      <c r="A23" s="228" t="s">
        <v>204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8" priority="4" operator="greaterThan">
      <formula>0</formula>
    </cfRule>
  </conditionalFormatting>
  <conditionalFormatting sqref="G11:G13 G15">
    <cfRule type="cellIs" dxfId="77" priority="3" operator="lessThan">
      <formula>0</formula>
    </cfRule>
  </conditionalFormatting>
  <conditionalFormatting sqref="H5:H9">
    <cfRule type="cellIs" dxfId="76" priority="2" operator="greaterThan">
      <formula>1</formula>
    </cfRule>
  </conditionalFormatting>
  <conditionalFormatting sqref="H11:H13 H15">
    <cfRule type="cellIs" dxfId="7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46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77" t="s">
        <v>4684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</row>
    <row r="2" spans="1:17" ht="14.4" customHeight="1" thickBot="1" x14ac:dyDescent="0.35">
      <c r="A2" s="382" t="s">
        <v>307</v>
      </c>
      <c r="B2" s="224"/>
      <c r="C2" s="224"/>
      <c r="D2" s="224"/>
      <c r="E2" s="224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6"/>
      <c r="Q2" s="359"/>
    </row>
    <row r="3" spans="1:17" ht="14.4" customHeight="1" thickBot="1" x14ac:dyDescent="0.35">
      <c r="E3" s="112" t="s">
        <v>159</v>
      </c>
      <c r="F3" s="211">
        <f t="shared" ref="F3:O3" si="0">SUBTOTAL(9,F6:F1048576)</f>
        <v>3562.43</v>
      </c>
      <c r="G3" s="215">
        <f t="shared" si="0"/>
        <v>594891.53</v>
      </c>
      <c r="H3" s="216"/>
      <c r="I3" s="216"/>
      <c r="J3" s="211">
        <f t="shared" si="0"/>
        <v>4134.7299999999996</v>
      </c>
      <c r="K3" s="215">
        <f t="shared" si="0"/>
        <v>502579.43</v>
      </c>
      <c r="L3" s="216"/>
      <c r="M3" s="216"/>
      <c r="N3" s="211">
        <f t="shared" si="0"/>
        <v>4371.5</v>
      </c>
      <c r="O3" s="215">
        <f t="shared" si="0"/>
        <v>641447.49000000011</v>
      </c>
      <c r="P3" s="181">
        <f>IF(G3=0,"",O3/G3)</f>
        <v>1.0782595778427038</v>
      </c>
      <c r="Q3" s="213">
        <f>IF(N3=0,"",O3/N3)</f>
        <v>146.7339563079035</v>
      </c>
    </row>
    <row r="4" spans="1:17" ht="14.4" customHeight="1" x14ac:dyDescent="0.3">
      <c r="A4" s="551" t="s">
        <v>74</v>
      </c>
      <c r="B4" s="550" t="s">
        <v>119</v>
      </c>
      <c r="C4" s="551" t="s">
        <v>120</v>
      </c>
      <c r="D4" s="560" t="s">
        <v>90</v>
      </c>
      <c r="E4" s="552" t="s">
        <v>11</v>
      </c>
      <c r="F4" s="558">
        <v>2014</v>
      </c>
      <c r="G4" s="559"/>
      <c r="H4" s="214"/>
      <c r="I4" s="214"/>
      <c r="J4" s="558">
        <v>2015</v>
      </c>
      <c r="K4" s="559"/>
      <c r="L4" s="214"/>
      <c r="M4" s="214"/>
      <c r="N4" s="558">
        <v>2016</v>
      </c>
      <c r="O4" s="559"/>
      <c r="P4" s="561" t="s">
        <v>2</v>
      </c>
      <c r="Q4" s="549" t="s">
        <v>122</v>
      </c>
    </row>
    <row r="5" spans="1:17" ht="14.4" customHeight="1" thickBot="1" x14ac:dyDescent="0.35">
      <c r="A5" s="815"/>
      <c r="B5" s="813"/>
      <c r="C5" s="815"/>
      <c r="D5" s="823"/>
      <c r="E5" s="817"/>
      <c r="F5" s="824" t="s">
        <v>91</v>
      </c>
      <c r="G5" s="825" t="s">
        <v>14</v>
      </c>
      <c r="H5" s="826"/>
      <c r="I5" s="826"/>
      <c r="J5" s="824" t="s">
        <v>91</v>
      </c>
      <c r="K5" s="825" t="s">
        <v>14</v>
      </c>
      <c r="L5" s="826"/>
      <c r="M5" s="826"/>
      <c r="N5" s="824" t="s">
        <v>91</v>
      </c>
      <c r="O5" s="825" t="s">
        <v>14</v>
      </c>
      <c r="P5" s="827"/>
      <c r="Q5" s="822"/>
    </row>
    <row r="6" spans="1:17" ht="14.4" customHeight="1" x14ac:dyDescent="0.3">
      <c r="A6" s="730" t="s">
        <v>4207</v>
      </c>
      <c r="B6" s="731" t="s">
        <v>4208</v>
      </c>
      <c r="C6" s="731" t="s">
        <v>3706</v>
      </c>
      <c r="D6" s="731" t="s">
        <v>4209</v>
      </c>
      <c r="E6" s="731" t="s">
        <v>4210</v>
      </c>
      <c r="F6" s="229"/>
      <c r="G6" s="229"/>
      <c r="H6" s="229"/>
      <c r="I6" s="229"/>
      <c r="J6" s="229">
        <v>0.5</v>
      </c>
      <c r="K6" s="229">
        <v>885.4</v>
      </c>
      <c r="L6" s="229"/>
      <c r="M6" s="229">
        <v>1770.8</v>
      </c>
      <c r="N6" s="229"/>
      <c r="O6" s="229"/>
      <c r="P6" s="736"/>
      <c r="Q6" s="754"/>
    </row>
    <row r="7" spans="1:17" ht="14.4" customHeight="1" x14ac:dyDescent="0.3">
      <c r="A7" s="737" t="s">
        <v>4207</v>
      </c>
      <c r="B7" s="739" t="s">
        <v>4208</v>
      </c>
      <c r="C7" s="739" t="s">
        <v>3834</v>
      </c>
      <c r="D7" s="739" t="s">
        <v>4211</v>
      </c>
      <c r="E7" s="739"/>
      <c r="F7" s="755"/>
      <c r="G7" s="755"/>
      <c r="H7" s="755"/>
      <c r="I7" s="755"/>
      <c r="J7" s="755">
        <v>100</v>
      </c>
      <c r="K7" s="755">
        <v>211</v>
      </c>
      <c r="L7" s="755"/>
      <c r="M7" s="755">
        <v>2.11</v>
      </c>
      <c r="N7" s="755"/>
      <c r="O7" s="755"/>
      <c r="P7" s="744"/>
      <c r="Q7" s="756"/>
    </row>
    <row r="8" spans="1:17" ht="14.4" customHeight="1" x14ac:dyDescent="0.3">
      <c r="A8" s="737" t="s">
        <v>4207</v>
      </c>
      <c r="B8" s="739" t="s">
        <v>4208</v>
      </c>
      <c r="C8" s="739" t="s">
        <v>3834</v>
      </c>
      <c r="D8" s="739" t="s">
        <v>4212</v>
      </c>
      <c r="E8" s="739"/>
      <c r="F8" s="755">
        <v>300</v>
      </c>
      <c r="G8" s="755">
        <v>1530</v>
      </c>
      <c r="H8" s="755">
        <v>1</v>
      </c>
      <c r="I8" s="755">
        <v>5.0999999999999996</v>
      </c>
      <c r="J8" s="755"/>
      <c r="K8" s="755"/>
      <c r="L8" s="755"/>
      <c r="M8" s="755"/>
      <c r="N8" s="755">
        <v>300</v>
      </c>
      <c r="O8" s="755">
        <v>1575</v>
      </c>
      <c r="P8" s="744">
        <v>1.0294117647058822</v>
      </c>
      <c r="Q8" s="756">
        <v>5.25</v>
      </c>
    </row>
    <row r="9" spans="1:17" ht="14.4" customHeight="1" x14ac:dyDescent="0.3">
      <c r="A9" s="737" t="s">
        <v>4207</v>
      </c>
      <c r="B9" s="739" t="s">
        <v>4208</v>
      </c>
      <c r="C9" s="739" t="s">
        <v>3834</v>
      </c>
      <c r="D9" s="739" t="s">
        <v>4213</v>
      </c>
      <c r="E9" s="739"/>
      <c r="F9" s="755"/>
      <c r="G9" s="755"/>
      <c r="H9" s="755"/>
      <c r="I9" s="755"/>
      <c r="J9" s="755">
        <v>1100</v>
      </c>
      <c r="K9" s="755">
        <v>6424</v>
      </c>
      <c r="L9" s="755"/>
      <c r="M9" s="755">
        <v>5.84</v>
      </c>
      <c r="N9" s="755"/>
      <c r="O9" s="755"/>
      <c r="P9" s="744"/>
      <c r="Q9" s="756"/>
    </row>
    <row r="10" spans="1:17" ht="14.4" customHeight="1" x14ac:dyDescent="0.3">
      <c r="A10" s="737" t="s">
        <v>4207</v>
      </c>
      <c r="B10" s="739" t="s">
        <v>4208</v>
      </c>
      <c r="C10" s="739" t="s">
        <v>3834</v>
      </c>
      <c r="D10" s="739" t="s">
        <v>4214</v>
      </c>
      <c r="E10" s="739"/>
      <c r="F10" s="755"/>
      <c r="G10" s="755"/>
      <c r="H10" s="755"/>
      <c r="I10" s="755"/>
      <c r="J10" s="755"/>
      <c r="K10" s="755"/>
      <c r="L10" s="755"/>
      <c r="M10" s="755"/>
      <c r="N10" s="755">
        <v>495</v>
      </c>
      <c r="O10" s="755">
        <v>9870.2999999999993</v>
      </c>
      <c r="P10" s="744"/>
      <c r="Q10" s="756">
        <v>19.939999999999998</v>
      </c>
    </row>
    <row r="11" spans="1:17" ht="14.4" customHeight="1" x14ac:dyDescent="0.3">
      <c r="A11" s="737" t="s">
        <v>4207</v>
      </c>
      <c r="B11" s="739" t="s">
        <v>4208</v>
      </c>
      <c r="C11" s="739" t="s">
        <v>3834</v>
      </c>
      <c r="D11" s="739" t="s">
        <v>4215</v>
      </c>
      <c r="E11" s="739"/>
      <c r="F11" s="755">
        <v>2</v>
      </c>
      <c r="G11" s="755">
        <v>4390.7</v>
      </c>
      <c r="H11" s="755">
        <v>1</v>
      </c>
      <c r="I11" s="755">
        <v>2195.35</v>
      </c>
      <c r="J11" s="755"/>
      <c r="K11" s="755"/>
      <c r="L11" s="755"/>
      <c r="M11" s="755"/>
      <c r="N11" s="755">
        <v>2</v>
      </c>
      <c r="O11" s="755">
        <v>4327.4799999999996</v>
      </c>
      <c r="P11" s="744">
        <v>0.98560138474502923</v>
      </c>
      <c r="Q11" s="756">
        <v>2163.7399999999998</v>
      </c>
    </row>
    <row r="12" spans="1:17" ht="14.4" customHeight="1" x14ac:dyDescent="0.3">
      <c r="A12" s="737" t="s">
        <v>4207</v>
      </c>
      <c r="B12" s="739" t="s">
        <v>4208</v>
      </c>
      <c r="C12" s="739" t="s">
        <v>3834</v>
      </c>
      <c r="D12" s="739" t="s">
        <v>4216</v>
      </c>
      <c r="E12" s="739"/>
      <c r="F12" s="755">
        <v>780</v>
      </c>
      <c r="G12" s="755">
        <v>2542.8000000000002</v>
      </c>
      <c r="H12" s="755">
        <v>1</v>
      </c>
      <c r="I12" s="755">
        <v>3.2600000000000002</v>
      </c>
      <c r="J12" s="755"/>
      <c r="K12" s="755"/>
      <c r="L12" s="755"/>
      <c r="M12" s="755"/>
      <c r="N12" s="755"/>
      <c r="O12" s="755"/>
      <c r="P12" s="744"/>
      <c r="Q12" s="756"/>
    </row>
    <row r="13" spans="1:17" ht="14.4" customHeight="1" x14ac:dyDescent="0.3">
      <c r="A13" s="737" t="s">
        <v>4207</v>
      </c>
      <c r="B13" s="739" t="s">
        <v>4208</v>
      </c>
      <c r="C13" s="739" t="s">
        <v>3834</v>
      </c>
      <c r="D13" s="739" t="s">
        <v>4217</v>
      </c>
      <c r="E13" s="739"/>
      <c r="F13" s="755"/>
      <c r="G13" s="755"/>
      <c r="H13" s="755"/>
      <c r="I13" s="755"/>
      <c r="J13" s="755">
        <v>468</v>
      </c>
      <c r="K13" s="755">
        <v>15701.4</v>
      </c>
      <c r="L13" s="755"/>
      <c r="M13" s="755">
        <v>33.549999999999997</v>
      </c>
      <c r="N13" s="755"/>
      <c r="O13" s="755"/>
      <c r="P13" s="744"/>
      <c r="Q13" s="756"/>
    </row>
    <row r="14" spans="1:17" ht="14.4" customHeight="1" x14ac:dyDescent="0.3">
      <c r="A14" s="737" t="s">
        <v>4207</v>
      </c>
      <c r="B14" s="739" t="s">
        <v>4208</v>
      </c>
      <c r="C14" s="739" t="s">
        <v>3837</v>
      </c>
      <c r="D14" s="739" t="s">
        <v>4218</v>
      </c>
      <c r="E14" s="739" t="s">
        <v>4219</v>
      </c>
      <c r="F14" s="755"/>
      <c r="G14" s="755"/>
      <c r="H14" s="755"/>
      <c r="I14" s="755"/>
      <c r="J14" s="755">
        <v>1</v>
      </c>
      <c r="K14" s="755">
        <v>884.32</v>
      </c>
      <c r="L14" s="755"/>
      <c r="M14" s="755">
        <v>884.32</v>
      </c>
      <c r="N14" s="755"/>
      <c r="O14" s="755"/>
      <c r="P14" s="744"/>
      <c r="Q14" s="756"/>
    </row>
    <row r="15" spans="1:17" ht="14.4" customHeight="1" x14ac:dyDescent="0.3">
      <c r="A15" s="737" t="s">
        <v>4207</v>
      </c>
      <c r="B15" s="739" t="s">
        <v>4208</v>
      </c>
      <c r="C15" s="739" t="s">
        <v>3712</v>
      </c>
      <c r="D15" s="739" t="s">
        <v>4220</v>
      </c>
      <c r="E15" s="739" t="s">
        <v>4221</v>
      </c>
      <c r="F15" s="755"/>
      <c r="G15" s="755"/>
      <c r="H15" s="755"/>
      <c r="I15" s="755"/>
      <c r="J15" s="755">
        <v>1</v>
      </c>
      <c r="K15" s="755">
        <v>1975</v>
      </c>
      <c r="L15" s="755"/>
      <c r="M15" s="755">
        <v>1975</v>
      </c>
      <c r="N15" s="755"/>
      <c r="O15" s="755"/>
      <c r="P15" s="744"/>
      <c r="Q15" s="756"/>
    </row>
    <row r="16" spans="1:17" ht="14.4" customHeight="1" x14ac:dyDescent="0.3">
      <c r="A16" s="737" t="s">
        <v>4207</v>
      </c>
      <c r="B16" s="739" t="s">
        <v>4208</v>
      </c>
      <c r="C16" s="739" t="s">
        <v>3712</v>
      </c>
      <c r="D16" s="739" t="s">
        <v>4222</v>
      </c>
      <c r="E16" s="739" t="s">
        <v>4223</v>
      </c>
      <c r="F16" s="755">
        <v>2</v>
      </c>
      <c r="G16" s="755">
        <v>1308</v>
      </c>
      <c r="H16" s="755">
        <v>1</v>
      </c>
      <c r="I16" s="755">
        <v>654</v>
      </c>
      <c r="J16" s="755"/>
      <c r="K16" s="755"/>
      <c r="L16" s="755"/>
      <c r="M16" s="755"/>
      <c r="N16" s="755">
        <v>2</v>
      </c>
      <c r="O16" s="755">
        <v>1362</v>
      </c>
      <c r="P16" s="744">
        <v>1.0412844036697249</v>
      </c>
      <c r="Q16" s="756">
        <v>681</v>
      </c>
    </row>
    <row r="17" spans="1:17" ht="14.4" customHeight="1" x14ac:dyDescent="0.3">
      <c r="A17" s="737" t="s">
        <v>4207</v>
      </c>
      <c r="B17" s="739" t="s">
        <v>4208</v>
      </c>
      <c r="C17" s="739" t="s">
        <v>3712</v>
      </c>
      <c r="D17" s="739" t="s">
        <v>4224</v>
      </c>
      <c r="E17" s="739" t="s">
        <v>4225</v>
      </c>
      <c r="F17" s="755">
        <v>2</v>
      </c>
      <c r="G17" s="755">
        <v>3508</v>
      </c>
      <c r="H17" s="755">
        <v>1</v>
      </c>
      <c r="I17" s="755">
        <v>1754</v>
      </c>
      <c r="J17" s="755">
        <v>2</v>
      </c>
      <c r="K17" s="755">
        <v>3524</v>
      </c>
      <c r="L17" s="755">
        <v>1.0045610034207526</v>
      </c>
      <c r="M17" s="755">
        <v>1762</v>
      </c>
      <c r="N17" s="755">
        <v>1</v>
      </c>
      <c r="O17" s="755">
        <v>1825</v>
      </c>
      <c r="P17" s="744">
        <v>0.52023945267958949</v>
      </c>
      <c r="Q17" s="756">
        <v>1825</v>
      </c>
    </row>
    <row r="18" spans="1:17" ht="14.4" customHeight="1" x14ac:dyDescent="0.3">
      <c r="A18" s="737" t="s">
        <v>4207</v>
      </c>
      <c r="B18" s="739" t="s">
        <v>4208</v>
      </c>
      <c r="C18" s="739" t="s">
        <v>3712</v>
      </c>
      <c r="D18" s="739" t="s">
        <v>4226</v>
      </c>
      <c r="E18" s="739" t="s">
        <v>4227</v>
      </c>
      <c r="F18" s="755"/>
      <c r="G18" s="755"/>
      <c r="H18" s="755"/>
      <c r="I18" s="755"/>
      <c r="J18" s="755">
        <v>1</v>
      </c>
      <c r="K18" s="755">
        <v>413</v>
      </c>
      <c r="L18" s="755"/>
      <c r="M18" s="755">
        <v>413</v>
      </c>
      <c r="N18" s="755"/>
      <c r="O18" s="755"/>
      <c r="P18" s="744"/>
      <c r="Q18" s="756"/>
    </row>
    <row r="19" spans="1:17" ht="14.4" customHeight="1" x14ac:dyDescent="0.3">
      <c r="A19" s="737" t="s">
        <v>4207</v>
      </c>
      <c r="B19" s="739" t="s">
        <v>4208</v>
      </c>
      <c r="C19" s="739" t="s">
        <v>3712</v>
      </c>
      <c r="D19" s="739" t="s">
        <v>4228</v>
      </c>
      <c r="E19" s="739" t="s">
        <v>4229</v>
      </c>
      <c r="F19" s="755"/>
      <c r="G19" s="755"/>
      <c r="H19" s="755"/>
      <c r="I19" s="755"/>
      <c r="J19" s="755">
        <v>1</v>
      </c>
      <c r="K19" s="755">
        <v>14340</v>
      </c>
      <c r="L19" s="755"/>
      <c r="M19" s="755">
        <v>14340</v>
      </c>
      <c r="N19" s="755"/>
      <c r="O19" s="755"/>
      <c r="P19" s="744"/>
      <c r="Q19" s="756"/>
    </row>
    <row r="20" spans="1:17" ht="14.4" customHeight="1" x14ac:dyDescent="0.3">
      <c r="A20" s="737" t="s">
        <v>4207</v>
      </c>
      <c r="B20" s="739" t="s">
        <v>4208</v>
      </c>
      <c r="C20" s="739" t="s">
        <v>3712</v>
      </c>
      <c r="D20" s="739" t="s">
        <v>4230</v>
      </c>
      <c r="E20" s="739" t="s">
        <v>4231</v>
      </c>
      <c r="F20" s="755">
        <v>1</v>
      </c>
      <c r="G20" s="755">
        <v>1286</v>
      </c>
      <c r="H20" s="755">
        <v>1</v>
      </c>
      <c r="I20" s="755">
        <v>1286</v>
      </c>
      <c r="J20" s="755"/>
      <c r="K20" s="755"/>
      <c r="L20" s="755"/>
      <c r="M20" s="755"/>
      <c r="N20" s="755"/>
      <c r="O20" s="755"/>
      <c r="P20" s="744"/>
      <c r="Q20" s="756"/>
    </row>
    <row r="21" spans="1:17" ht="14.4" customHeight="1" x14ac:dyDescent="0.3">
      <c r="A21" s="737" t="s">
        <v>4207</v>
      </c>
      <c r="B21" s="739" t="s">
        <v>4208</v>
      </c>
      <c r="C21" s="739" t="s">
        <v>3712</v>
      </c>
      <c r="D21" s="739" t="s">
        <v>4232</v>
      </c>
      <c r="E21" s="739" t="s">
        <v>4233</v>
      </c>
      <c r="F21" s="755">
        <v>2</v>
      </c>
      <c r="G21" s="755">
        <v>974</v>
      </c>
      <c r="H21" s="755">
        <v>1</v>
      </c>
      <c r="I21" s="755">
        <v>487</v>
      </c>
      <c r="J21" s="755"/>
      <c r="K21" s="755"/>
      <c r="L21" s="755"/>
      <c r="M21" s="755"/>
      <c r="N21" s="755">
        <v>2</v>
      </c>
      <c r="O21" s="755">
        <v>1018</v>
      </c>
      <c r="P21" s="744">
        <v>1.0451745379876796</v>
      </c>
      <c r="Q21" s="756">
        <v>509</v>
      </c>
    </row>
    <row r="22" spans="1:17" ht="14.4" customHeight="1" x14ac:dyDescent="0.3">
      <c r="A22" s="737" t="s">
        <v>4207</v>
      </c>
      <c r="B22" s="739" t="s">
        <v>4208</v>
      </c>
      <c r="C22" s="739" t="s">
        <v>3712</v>
      </c>
      <c r="D22" s="739" t="s">
        <v>4234</v>
      </c>
      <c r="E22" s="739" t="s">
        <v>4235</v>
      </c>
      <c r="F22" s="755"/>
      <c r="G22" s="755"/>
      <c r="H22" s="755"/>
      <c r="I22" s="755"/>
      <c r="J22" s="755"/>
      <c r="K22" s="755"/>
      <c r="L22" s="755"/>
      <c r="M22" s="755"/>
      <c r="N22" s="755">
        <v>1</v>
      </c>
      <c r="O22" s="755">
        <v>2329</v>
      </c>
      <c r="P22" s="744"/>
      <c r="Q22" s="756">
        <v>2329</v>
      </c>
    </row>
    <row r="23" spans="1:17" ht="14.4" customHeight="1" x14ac:dyDescent="0.3">
      <c r="A23" s="737" t="s">
        <v>4207</v>
      </c>
      <c r="B23" s="739" t="s">
        <v>4208</v>
      </c>
      <c r="C23" s="739" t="s">
        <v>3712</v>
      </c>
      <c r="D23" s="739" t="s">
        <v>4236</v>
      </c>
      <c r="E23" s="739" t="s">
        <v>4237</v>
      </c>
      <c r="F23" s="755"/>
      <c r="G23" s="755"/>
      <c r="H23" s="755"/>
      <c r="I23" s="755"/>
      <c r="J23" s="755"/>
      <c r="K23" s="755"/>
      <c r="L23" s="755"/>
      <c r="M23" s="755"/>
      <c r="N23" s="755">
        <v>1</v>
      </c>
      <c r="O23" s="755">
        <v>718</v>
      </c>
      <c r="P23" s="744"/>
      <c r="Q23" s="756">
        <v>718</v>
      </c>
    </row>
    <row r="24" spans="1:17" ht="14.4" customHeight="1" x14ac:dyDescent="0.3">
      <c r="A24" s="737" t="s">
        <v>3860</v>
      </c>
      <c r="B24" s="739" t="s">
        <v>4238</v>
      </c>
      <c r="C24" s="739" t="s">
        <v>3712</v>
      </c>
      <c r="D24" s="739" t="s">
        <v>4239</v>
      </c>
      <c r="E24" s="739" t="s">
        <v>4240</v>
      </c>
      <c r="F24" s="755">
        <v>7</v>
      </c>
      <c r="G24" s="755">
        <v>65359</v>
      </c>
      <c r="H24" s="755">
        <v>1</v>
      </c>
      <c r="I24" s="755">
        <v>9337</v>
      </c>
      <c r="J24" s="755"/>
      <c r="K24" s="755"/>
      <c r="L24" s="755"/>
      <c r="M24" s="755"/>
      <c r="N24" s="755"/>
      <c r="O24" s="755"/>
      <c r="P24" s="744"/>
      <c r="Q24" s="756"/>
    </row>
    <row r="25" spans="1:17" ht="14.4" customHeight="1" x14ac:dyDescent="0.3">
      <c r="A25" s="737" t="s">
        <v>3860</v>
      </c>
      <c r="B25" s="739" t="s">
        <v>4241</v>
      </c>
      <c r="C25" s="739" t="s">
        <v>3712</v>
      </c>
      <c r="D25" s="739" t="s">
        <v>4242</v>
      </c>
      <c r="E25" s="739" t="s">
        <v>4243</v>
      </c>
      <c r="F25" s="755">
        <v>16</v>
      </c>
      <c r="G25" s="755">
        <v>5600</v>
      </c>
      <c r="H25" s="755">
        <v>1</v>
      </c>
      <c r="I25" s="755">
        <v>350</v>
      </c>
      <c r="J25" s="755">
        <v>14</v>
      </c>
      <c r="K25" s="755">
        <v>4914</v>
      </c>
      <c r="L25" s="755">
        <v>0.87749999999999995</v>
      </c>
      <c r="M25" s="755">
        <v>351</v>
      </c>
      <c r="N25" s="755">
        <v>44</v>
      </c>
      <c r="O25" s="755">
        <v>15576</v>
      </c>
      <c r="P25" s="744">
        <v>2.7814285714285716</v>
      </c>
      <c r="Q25" s="756">
        <v>354</v>
      </c>
    </row>
    <row r="26" spans="1:17" ht="14.4" customHeight="1" x14ac:dyDescent="0.3">
      <c r="A26" s="737" t="s">
        <v>3860</v>
      </c>
      <c r="B26" s="739" t="s">
        <v>4241</v>
      </c>
      <c r="C26" s="739" t="s">
        <v>3712</v>
      </c>
      <c r="D26" s="739" t="s">
        <v>4244</v>
      </c>
      <c r="E26" s="739" t="s">
        <v>4245</v>
      </c>
      <c r="F26" s="755">
        <v>191</v>
      </c>
      <c r="G26" s="755">
        <v>12415</v>
      </c>
      <c r="H26" s="755">
        <v>1</v>
      </c>
      <c r="I26" s="755">
        <v>65</v>
      </c>
      <c r="J26" s="755">
        <v>200</v>
      </c>
      <c r="K26" s="755">
        <v>13000</v>
      </c>
      <c r="L26" s="755">
        <v>1.0471204188481675</v>
      </c>
      <c r="M26" s="755">
        <v>65</v>
      </c>
      <c r="N26" s="755">
        <v>249</v>
      </c>
      <c r="O26" s="755">
        <v>16185</v>
      </c>
      <c r="P26" s="744">
        <v>1.3036649214659686</v>
      </c>
      <c r="Q26" s="756">
        <v>65</v>
      </c>
    </row>
    <row r="27" spans="1:17" ht="14.4" customHeight="1" x14ac:dyDescent="0.3">
      <c r="A27" s="737" t="s">
        <v>3860</v>
      </c>
      <c r="B27" s="739" t="s">
        <v>4241</v>
      </c>
      <c r="C27" s="739" t="s">
        <v>3712</v>
      </c>
      <c r="D27" s="739" t="s">
        <v>4246</v>
      </c>
      <c r="E27" s="739" t="s">
        <v>4247</v>
      </c>
      <c r="F27" s="755">
        <v>4</v>
      </c>
      <c r="G27" s="755">
        <v>92</v>
      </c>
      <c r="H27" s="755">
        <v>1</v>
      </c>
      <c r="I27" s="755">
        <v>23</v>
      </c>
      <c r="J27" s="755"/>
      <c r="K27" s="755"/>
      <c r="L27" s="755"/>
      <c r="M27" s="755"/>
      <c r="N27" s="755"/>
      <c r="O27" s="755"/>
      <c r="P27" s="744"/>
      <c r="Q27" s="756"/>
    </row>
    <row r="28" spans="1:17" ht="14.4" customHeight="1" x14ac:dyDescent="0.3">
      <c r="A28" s="737" t="s">
        <v>3860</v>
      </c>
      <c r="B28" s="739" t="s">
        <v>4241</v>
      </c>
      <c r="C28" s="739" t="s">
        <v>3712</v>
      </c>
      <c r="D28" s="739" t="s">
        <v>4248</v>
      </c>
      <c r="E28" s="739" t="s">
        <v>4249</v>
      </c>
      <c r="F28" s="755">
        <v>1</v>
      </c>
      <c r="G28" s="755">
        <v>54</v>
      </c>
      <c r="H28" s="755">
        <v>1</v>
      </c>
      <c r="I28" s="755">
        <v>54</v>
      </c>
      <c r="J28" s="755"/>
      <c r="K28" s="755"/>
      <c r="L28" s="755"/>
      <c r="M28" s="755"/>
      <c r="N28" s="755"/>
      <c r="O28" s="755"/>
      <c r="P28" s="744"/>
      <c r="Q28" s="756"/>
    </row>
    <row r="29" spans="1:17" ht="14.4" customHeight="1" x14ac:dyDescent="0.3">
      <c r="A29" s="737" t="s">
        <v>3860</v>
      </c>
      <c r="B29" s="739" t="s">
        <v>4241</v>
      </c>
      <c r="C29" s="739" t="s">
        <v>3712</v>
      </c>
      <c r="D29" s="739" t="s">
        <v>4250</v>
      </c>
      <c r="E29" s="739" t="s">
        <v>4251</v>
      </c>
      <c r="F29" s="755">
        <v>84</v>
      </c>
      <c r="G29" s="755">
        <v>6468</v>
      </c>
      <c r="H29" s="755">
        <v>1</v>
      </c>
      <c r="I29" s="755">
        <v>77</v>
      </c>
      <c r="J29" s="755">
        <v>116</v>
      </c>
      <c r="K29" s="755">
        <v>8932</v>
      </c>
      <c r="L29" s="755">
        <v>1.3809523809523809</v>
      </c>
      <c r="M29" s="755">
        <v>77</v>
      </c>
      <c r="N29" s="755">
        <v>101</v>
      </c>
      <c r="O29" s="755">
        <v>7777</v>
      </c>
      <c r="P29" s="744">
        <v>1.2023809523809523</v>
      </c>
      <c r="Q29" s="756">
        <v>77</v>
      </c>
    </row>
    <row r="30" spans="1:17" ht="14.4" customHeight="1" x14ac:dyDescent="0.3">
      <c r="A30" s="737" t="s">
        <v>3860</v>
      </c>
      <c r="B30" s="739" t="s">
        <v>4241</v>
      </c>
      <c r="C30" s="739" t="s">
        <v>3712</v>
      </c>
      <c r="D30" s="739" t="s">
        <v>4252</v>
      </c>
      <c r="E30" s="739" t="s">
        <v>4253</v>
      </c>
      <c r="F30" s="755">
        <v>21</v>
      </c>
      <c r="G30" s="755">
        <v>462</v>
      </c>
      <c r="H30" s="755">
        <v>1</v>
      </c>
      <c r="I30" s="755">
        <v>22</v>
      </c>
      <c r="J30" s="755">
        <v>12</v>
      </c>
      <c r="K30" s="755">
        <v>276</v>
      </c>
      <c r="L30" s="755">
        <v>0.59740259740259738</v>
      </c>
      <c r="M30" s="755">
        <v>23</v>
      </c>
      <c r="N30" s="755">
        <v>38</v>
      </c>
      <c r="O30" s="755">
        <v>912</v>
      </c>
      <c r="P30" s="744">
        <v>1.974025974025974</v>
      </c>
      <c r="Q30" s="756">
        <v>24</v>
      </c>
    </row>
    <row r="31" spans="1:17" ht="14.4" customHeight="1" x14ac:dyDescent="0.3">
      <c r="A31" s="737" t="s">
        <v>3860</v>
      </c>
      <c r="B31" s="739" t="s">
        <v>4241</v>
      </c>
      <c r="C31" s="739" t="s">
        <v>3712</v>
      </c>
      <c r="D31" s="739" t="s">
        <v>4254</v>
      </c>
      <c r="E31" s="739" t="s">
        <v>4255</v>
      </c>
      <c r="F31" s="755"/>
      <c r="G31" s="755"/>
      <c r="H31" s="755"/>
      <c r="I31" s="755"/>
      <c r="J31" s="755"/>
      <c r="K31" s="755"/>
      <c r="L31" s="755"/>
      <c r="M31" s="755"/>
      <c r="N31" s="755">
        <v>1</v>
      </c>
      <c r="O31" s="755">
        <v>631</v>
      </c>
      <c r="P31" s="744"/>
      <c r="Q31" s="756">
        <v>631</v>
      </c>
    </row>
    <row r="32" spans="1:17" ht="14.4" customHeight="1" x14ac:dyDescent="0.3">
      <c r="A32" s="737" t="s">
        <v>3860</v>
      </c>
      <c r="B32" s="739" t="s">
        <v>4241</v>
      </c>
      <c r="C32" s="739" t="s">
        <v>3712</v>
      </c>
      <c r="D32" s="739" t="s">
        <v>4256</v>
      </c>
      <c r="E32" s="739" t="s">
        <v>4257</v>
      </c>
      <c r="F32" s="755">
        <v>3</v>
      </c>
      <c r="G32" s="755">
        <v>198</v>
      </c>
      <c r="H32" s="755">
        <v>1</v>
      </c>
      <c r="I32" s="755">
        <v>66</v>
      </c>
      <c r="J32" s="755">
        <v>5</v>
      </c>
      <c r="K32" s="755">
        <v>330</v>
      </c>
      <c r="L32" s="755">
        <v>1.6666666666666667</v>
      </c>
      <c r="M32" s="755">
        <v>66</v>
      </c>
      <c r="N32" s="755">
        <v>10</v>
      </c>
      <c r="O32" s="755">
        <v>660</v>
      </c>
      <c r="P32" s="744">
        <v>3.3333333333333335</v>
      </c>
      <c r="Q32" s="756">
        <v>66</v>
      </c>
    </row>
    <row r="33" spans="1:17" ht="14.4" customHeight="1" x14ac:dyDescent="0.3">
      <c r="A33" s="737" t="s">
        <v>3860</v>
      </c>
      <c r="B33" s="739" t="s">
        <v>4241</v>
      </c>
      <c r="C33" s="739" t="s">
        <v>3712</v>
      </c>
      <c r="D33" s="739" t="s">
        <v>4258</v>
      </c>
      <c r="E33" s="739" t="s">
        <v>4259</v>
      </c>
      <c r="F33" s="755">
        <v>17</v>
      </c>
      <c r="G33" s="755">
        <v>408</v>
      </c>
      <c r="H33" s="755">
        <v>1</v>
      </c>
      <c r="I33" s="755">
        <v>24</v>
      </c>
      <c r="J33" s="755">
        <v>12</v>
      </c>
      <c r="K33" s="755">
        <v>288</v>
      </c>
      <c r="L33" s="755">
        <v>0.70588235294117652</v>
      </c>
      <c r="M33" s="755">
        <v>24</v>
      </c>
      <c r="N33" s="755">
        <v>37</v>
      </c>
      <c r="O33" s="755">
        <v>925</v>
      </c>
      <c r="P33" s="744">
        <v>2.267156862745098</v>
      </c>
      <c r="Q33" s="756">
        <v>25</v>
      </c>
    </row>
    <row r="34" spans="1:17" ht="14.4" customHeight="1" x14ac:dyDescent="0.3">
      <c r="A34" s="737" t="s">
        <v>3860</v>
      </c>
      <c r="B34" s="739" t="s">
        <v>4241</v>
      </c>
      <c r="C34" s="739" t="s">
        <v>3712</v>
      </c>
      <c r="D34" s="739" t="s">
        <v>4260</v>
      </c>
      <c r="E34" s="739" t="s">
        <v>4261</v>
      </c>
      <c r="F34" s="755">
        <v>1</v>
      </c>
      <c r="G34" s="755">
        <v>180</v>
      </c>
      <c r="H34" s="755">
        <v>1</v>
      </c>
      <c r="I34" s="755">
        <v>180</v>
      </c>
      <c r="J34" s="755"/>
      <c r="K34" s="755"/>
      <c r="L34" s="755"/>
      <c r="M34" s="755"/>
      <c r="N34" s="755"/>
      <c r="O34" s="755"/>
      <c r="P34" s="744"/>
      <c r="Q34" s="756"/>
    </row>
    <row r="35" spans="1:17" ht="14.4" customHeight="1" x14ac:dyDescent="0.3">
      <c r="A35" s="737" t="s">
        <v>3860</v>
      </c>
      <c r="B35" s="739" t="s">
        <v>4241</v>
      </c>
      <c r="C35" s="739" t="s">
        <v>3712</v>
      </c>
      <c r="D35" s="739" t="s">
        <v>4262</v>
      </c>
      <c r="E35" s="739" t="s">
        <v>4263</v>
      </c>
      <c r="F35" s="755">
        <v>6</v>
      </c>
      <c r="G35" s="755">
        <v>1518</v>
      </c>
      <c r="H35" s="755">
        <v>1</v>
      </c>
      <c r="I35" s="755">
        <v>253</v>
      </c>
      <c r="J35" s="755">
        <v>7</v>
      </c>
      <c r="K35" s="755">
        <v>1771</v>
      </c>
      <c r="L35" s="755">
        <v>1.1666666666666667</v>
      </c>
      <c r="M35" s="755">
        <v>253</v>
      </c>
      <c r="N35" s="755">
        <v>7</v>
      </c>
      <c r="O35" s="755">
        <v>1778</v>
      </c>
      <c r="P35" s="744">
        <v>1.1712779973649539</v>
      </c>
      <c r="Q35" s="756">
        <v>254</v>
      </c>
    </row>
    <row r="36" spans="1:17" ht="14.4" customHeight="1" x14ac:dyDescent="0.3">
      <c r="A36" s="737" t="s">
        <v>3860</v>
      </c>
      <c r="B36" s="739" t="s">
        <v>4241</v>
      </c>
      <c r="C36" s="739" t="s">
        <v>3712</v>
      </c>
      <c r="D36" s="739" t="s">
        <v>4264</v>
      </c>
      <c r="E36" s="739" t="s">
        <v>4265</v>
      </c>
      <c r="F36" s="755">
        <v>1</v>
      </c>
      <c r="G36" s="755">
        <v>216</v>
      </c>
      <c r="H36" s="755">
        <v>1</v>
      </c>
      <c r="I36" s="755">
        <v>216</v>
      </c>
      <c r="J36" s="755"/>
      <c r="K36" s="755"/>
      <c r="L36" s="755"/>
      <c r="M36" s="755"/>
      <c r="N36" s="755"/>
      <c r="O36" s="755"/>
      <c r="P36" s="744"/>
      <c r="Q36" s="756"/>
    </row>
    <row r="37" spans="1:17" ht="14.4" customHeight="1" x14ac:dyDescent="0.3">
      <c r="A37" s="737" t="s">
        <v>3860</v>
      </c>
      <c r="B37" s="739" t="s">
        <v>4241</v>
      </c>
      <c r="C37" s="739" t="s">
        <v>3712</v>
      </c>
      <c r="D37" s="739" t="s">
        <v>4266</v>
      </c>
      <c r="E37" s="739" t="s">
        <v>4267</v>
      </c>
      <c r="F37" s="755"/>
      <c r="G37" s="755"/>
      <c r="H37" s="755"/>
      <c r="I37" s="755"/>
      <c r="J37" s="755"/>
      <c r="K37" s="755"/>
      <c r="L37" s="755"/>
      <c r="M37" s="755"/>
      <c r="N37" s="755">
        <v>1</v>
      </c>
      <c r="O37" s="755">
        <v>37</v>
      </c>
      <c r="P37" s="744"/>
      <c r="Q37" s="756">
        <v>37</v>
      </c>
    </row>
    <row r="38" spans="1:17" ht="14.4" customHeight="1" x14ac:dyDescent="0.3">
      <c r="A38" s="737" t="s">
        <v>4268</v>
      </c>
      <c r="B38" s="739" t="s">
        <v>4269</v>
      </c>
      <c r="C38" s="739" t="s">
        <v>3712</v>
      </c>
      <c r="D38" s="739" t="s">
        <v>4270</v>
      </c>
      <c r="E38" s="739" t="s">
        <v>4271</v>
      </c>
      <c r="F38" s="755">
        <v>15</v>
      </c>
      <c r="G38" s="755">
        <v>405</v>
      </c>
      <c r="H38" s="755">
        <v>1</v>
      </c>
      <c r="I38" s="755">
        <v>27</v>
      </c>
      <c r="J38" s="755">
        <v>10</v>
      </c>
      <c r="K38" s="755">
        <v>270</v>
      </c>
      <c r="L38" s="755">
        <v>0.66666666666666663</v>
      </c>
      <c r="M38" s="755">
        <v>27</v>
      </c>
      <c r="N38" s="755">
        <v>18</v>
      </c>
      <c r="O38" s="755">
        <v>486</v>
      </c>
      <c r="P38" s="744">
        <v>1.2</v>
      </c>
      <c r="Q38" s="756">
        <v>27</v>
      </c>
    </row>
    <row r="39" spans="1:17" ht="14.4" customHeight="1" x14ac:dyDescent="0.3">
      <c r="A39" s="737" t="s">
        <v>4268</v>
      </c>
      <c r="B39" s="739" t="s">
        <v>4269</v>
      </c>
      <c r="C39" s="739" t="s">
        <v>3712</v>
      </c>
      <c r="D39" s="739" t="s">
        <v>4272</v>
      </c>
      <c r="E39" s="739" t="s">
        <v>4273</v>
      </c>
      <c r="F39" s="755">
        <v>4</v>
      </c>
      <c r="G39" s="755">
        <v>216</v>
      </c>
      <c r="H39" s="755">
        <v>1</v>
      </c>
      <c r="I39" s="755">
        <v>54</v>
      </c>
      <c r="J39" s="755">
        <v>1</v>
      </c>
      <c r="K39" s="755">
        <v>54</v>
      </c>
      <c r="L39" s="755">
        <v>0.25</v>
      </c>
      <c r="M39" s="755">
        <v>54</v>
      </c>
      <c r="N39" s="755">
        <v>7</v>
      </c>
      <c r="O39" s="755">
        <v>378</v>
      </c>
      <c r="P39" s="744">
        <v>1.75</v>
      </c>
      <c r="Q39" s="756">
        <v>54</v>
      </c>
    </row>
    <row r="40" spans="1:17" ht="14.4" customHeight="1" x14ac:dyDescent="0.3">
      <c r="A40" s="737" t="s">
        <v>4268</v>
      </c>
      <c r="B40" s="739" t="s">
        <v>4269</v>
      </c>
      <c r="C40" s="739" t="s">
        <v>3712</v>
      </c>
      <c r="D40" s="739" t="s">
        <v>4274</v>
      </c>
      <c r="E40" s="739" t="s">
        <v>4275</v>
      </c>
      <c r="F40" s="755">
        <v>13</v>
      </c>
      <c r="G40" s="755">
        <v>312</v>
      </c>
      <c r="H40" s="755">
        <v>1</v>
      </c>
      <c r="I40" s="755">
        <v>24</v>
      </c>
      <c r="J40" s="755">
        <v>8</v>
      </c>
      <c r="K40" s="755">
        <v>192</v>
      </c>
      <c r="L40" s="755">
        <v>0.61538461538461542</v>
      </c>
      <c r="M40" s="755">
        <v>24</v>
      </c>
      <c r="N40" s="755">
        <v>15</v>
      </c>
      <c r="O40" s="755">
        <v>360</v>
      </c>
      <c r="P40" s="744">
        <v>1.1538461538461537</v>
      </c>
      <c r="Q40" s="756">
        <v>24</v>
      </c>
    </row>
    <row r="41" spans="1:17" ht="14.4" customHeight="1" x14ac:dyDescent="0.3">
      <c r="A41" s="737" t="s">
        <v>4268</v>
      </c>
      <c r="B41" s="739" t="s">
        <v>4269</v>
      </c>
      <c r="C41" s="739" t="s">
        <v>3712</v>
      </c>
      <c r="D41" s="739" t="s">
        <v>4276</v>
      </c>
      <c r="E41" s="739" t="s">
        <v>4277</v>
      </c>
      <c r="F41" s="755">
        <v>27</v>
      </c>
      <c r="G41" s="755">
        <v>729</v>
      </c>
      <c r="H41" s="755">
        <v>1</v>
      </c>
      <c r="I41" s="755">
        <v>27</v>
      </c>
      <c r="J41" s="755">
        <v>21</v>
      </c>
      <c r="K41" s="755">
        <v>567</v>
      </c>
      <c r="L41" s="755">
        <v>0.77777777777777779</v>
      </c>
      <c r="M41" s="755">
        <v>27</v>
      </c>
      <c r="N41" s="755">
        <v>30</v>
      </c>
      <c r="O41" s="755">
        <v>810</v>
      </c>
      <c r="P41" s="744">
        <v>1.1111111111111112</v>
      </c>
      <c r="Q41" s="756">
        <v>27</v>
      </c>
    </row>
    <row r="42" spans="1:17" ht="14.4" customHeight="1" x14ac:dyDescent="0.3">
      <c r="A42" s="737" t="s">
        <v>4268</v>
      </c>
      <c r="B42" s="739" t="s">
        <v>4269</v>
      </c>
      <c r="C42" s="739" t="s">
        <v>3712</v>
      </c>
      <c r="D42" s="739" t="s">
        <v>4278</v>
      </c>
      <c r="E42" s="739" t="s">
        <v>4279</v>
      </c>
      <c r="F42" s="755">
        <v>14</v>
      </c>
      <c r="G42" s="755">
        <v>378</v>
      </c>
      <c r="H42" s="755">
        <v>1</v>
      </c>
      <c r="I42" s="755">
        <v>27</v>
      </c>
      <c r="J42" s="755">
        <v>10</v>
      </c>
      <c r="K42" s="755">
        <v>270</v>
      </c>
      <c r="L42" s="755">
        <v>0.7142857142857143</v>
      </c>
      <c r="M42" s="755">
        <v>27</v>
      </c>
      <c r="N42" s="755">
        <v>17</v>
      </c>
      <c r="O42" s="755">
        <v>459</v>
      </c>
      <c r="P42" s="744">
        <v>1.2142857142857142</v>
      </c>
      <c r="Q42" s="756">
        <v>27</v>
      </c>
    </row>
    <row r="43" spans="1:17" ht="14.4" customHeight="1" x14ac:dyDescent="0.3">
      <c r="A43" s="737" t="s">
        <v>4268</v>
      </c>
      <c r="B43" s="739" t="s">
        <v>4269</v>
      </c>
      <c r="C43" s="739" t="s">
        <v>3712</v>
      </c>
      <c r="D43" s="739" t="s">
        <v>4280</v>
      </c>
      <c r="E43" s="739" t="s">
        <v>4281</v>
      </c>
      <c r="F43" s="755">
        <v>28</v>
      </c>
      <c r="G43" s="755">
        <v>616</v>
      </c>
      <c r="H43" s="755">
        <v>1</v>
      </c>
      <c r="I43" s="755">
        <v>22</v>
      </c>
      <c r="J43" s="755">
        <v>23</v>
      </c>
      <c r="K43" s="755">
        <v>506</v>
      </c>
      <c r="L43" s="755">
        <v>0.8214285714285714</v>
      </c>
      <c r="M43" s="755">
        <v>22</v>
      </c>
      <c r="N43" s="755">
        <v>31</v>
      </c>
      <c r="O43" s="755">
        <v>682</v>
      </c>
      <c r="P43" s="744">
        <v>1.1071428571428572</v>
      </c>
      <c r="Q43" s="756">
        <v>22</v>
      </c>
    </row>
    <row r="44" spans="1:17" ht="14.4" customHeight="1" x14ac:dyDescent="0.3">
      <c r="A44" s="737" t="s">
        <v>4268</v>
      </c>
      <c r="B44" s="739" t="s">
        <v>4269</v>
      </c>
      <c r="C44" s="739" t="s">
        <v>3712</v>
      </c>
      <c r="D44" s="739" t="s">
        <v>4282</v>
      </c>
      <c r="E44" s="739" t="s">
        <v>4283</v>
      </c>
      <c r="F44" s="755">
        <v>1</v>
      </c>
      <c r="G44" s="755">
        <v>68</v>
      </c>
      <c r="H44" s="755">
        <v>1</v>
      </c>
      <c r="I44" s="755">
        <v>68</v>
      </c>
      <c r="J44" s="755"/>
      <c r="K44" s="755"/>
      <c r="L44" s="755"/>
      <c r="M44" s="755"/>
      <c r="N44" s="755">
        <v>1</v>
      </c>
      <c r="O44" s="755">
        <v>68</v>
      </c>
      <c r="P44" s="744">
        <v>1</v>
      </c>
      <c r="Q44" s="756">
        <v>68</v>
      </c>
    </row>
    <row r="45" spans="1:17" ht="14.4" customHeight="1" x14ac:dyDescent="0.3">
      <c r="A45" s="737" t="s">
        <v>4268</v>
      </c>
      <c r="B45" s="739" t="s">
        <v>4269</v>
      </c>
      <c r="C45" s="739" t="s">
        <v>3712</v>
      </c>
      <c r="D45" s="739" t="s">
        <v>4284</v>
      </c>
      <c r="E45" s="739" t="s">
        <v>4285</v>
      </c>
      <c r="F45" s="755">
        <v>4</v>
      </c>
      <c r="G45" s="755">
        <v>244</v>
      </c>
      <c r="H45" s="755">
        <v>1</v>
      </c>
      <c r="I45" s="755">
        <v>61</v>
      </c>
      <c r="J45" s="755">
        <v>1</v>
      </c>
      <c r="K45" s="755">
        <v>62</v>
      </c>
      <c r="L45" s="755">
        <v>0.25409836065573771</v>
      </c>
      <c r="M45" s="755">
        <v>62</v>
      </c>
      <c r="N45" s="755"/>
      <c r="O45" s="755"/>
      <c r="P45" s="744"/>
      <c r="Q45" s="756"/>
    </row>
    <row r="46" spans="1:17" ht="14.4" customHeight="1" x14ac:dyDescent="0.3">
      <c r="A46" s="737" t="s">
        <v>4268</v>
      </c>
      <c r="B46" s="739" t="s">
        <v>4269</v>
      </c>
      <c r="C46" s="739" t="s">
        <v>3712</v>
      </c>
      <c r="D46" s="739" t="s">
        <v>4286</v>
      </c>
      <c r="E46" s="739" t="s">
        <v>4287</v>
      </c>
      <c r="F46" s="755">
        <v>1</v>
      </c>
      <c r="G46" s="755">
        <v>394</v>
      </c>
      <c r="H46" s="755">
        <v>1</v>
      </c>
      <c r="I46" s="755">
        <v>394</v>
      </c>
      <c r="J46" s="755">
        <v>1</v>
      </c>
      <c r="K46" s="755">
        <v>394</v>
      </c>
      <c r="L46" s="755">
        <v>1</v>
      </c>
      <c r="M46" s="755">
        <v>394</v>
      </c>
      <c r="N46" s="755"/>
      <c r="O46" s="755"/>
      <c r="P46" s="744"/>
      <c r="Q46" s="756"/>
    </row>
    <row r="47" spans="1:17" ht="14.4" customHeight="1" x14ac:dyDescent="0.3">
      <c r="A47" s="737" t="s">
        <v>4268</v>
      </c>
      <c r="B47" s="739" t="s">
        <v>4269</v>
      </c>
      <c r="C47" s="739" t="s">
        <v>3712</v>
      </c>
      <c r="D47" s="739" t="s">
        <v>4288</v>
      </c>
      <c r="E47" s="739" t="s">
        <v>4289</v>
      </c>
      <c r="F47" s="755">
        <v>8</v>
      </c>
      <c r="G47" s="755">
        <v>7896</v>
      </c>
      <c r="H47" s="755">
        <v>1</v>
      </c>
      <c r="I47" s="755">
        <v>987</v>
      </c>
      <c r="J47" s="755">
        <v>16</v>
      </c>
      <c r="K47" s="755">
        <v>15792</v>
      </c>
      <c r="L47" s="755">
        <v>2</v>
      </c>
      <c r="M47" s="755">
        <v>987</v>
      </c>
      <c r="N47" s="755">
        <v>5</v>
      </c>
      <c r="O47" s="755">
        <v>4940</v>
      </c>
      <c r="P47" s="744">
        <v>0.62563323201621079</v>
      </c>
      <c r="Q47" s="756">
        <v>988</v>
      </c>
    </row>
    <row r="48" spans="1:17" ht="14.4" customHeight="1" x14ac:dyDescent="0.3">
      <c r="A48" s="737" t="s">
        <v>4268</v>
      </c>
      <c r="B48" s="739" t="s">
        <v>4269</v>
      </c>
      <c r="C48" s="739" t="s">
        <v>3712</v>
      </c>
      <c r="D48" s="739" t="s">
        <v>4290</v>
      </c>
      <c r="E48" s="739" t="s">
        <v>4291</v>
      </c>
      <c r="F48" s="755">
        <v>1</v>
      </c>
      <c r="G48" s="755">
        <v>82</v>
      </c>
      <c r="H48" s="755">
        <v>1</v>
      </c>
      <c r="I48" s="755">
        <v>82</v>
      </c>
      <c r="J48" s="755"/>
      <c r="K48" s="755"/>
      <c r="L48" s="755"/>
      <c r="M48" s="755"/>
      <c r="N48" s="755"/>
      <c r="O48" s="755"/>
      <c r="P48" s="744"/>
      <c r="Q48" s="756"/>
    </row>
    <row r="49" spans="1:17" ht="14.4" customHeight="1" x14ac:dyDescent="0.3">
      <c r="A49" s="737" t="s">
        <v>4268</v>
      </c>
      <c r="B49" s="739" t="s">
        <v>4269</v>
      </c>
      <c r="C49" s="739" t="s">
        <v>3712</v>
      </c>
      <c r="D49" s="739" t="s">
        <v>4292</v>
      </c>
      <c r="E49" s="739" t="s">
        <v>4293</v>
      </c>
      <c r="F49" s="755"/>
      <c r="G49" s="755"/>
      <c r="H49" s="755"/>
      <c r="I49" s="755"/>
      <c r="J49" s="755">
        <v>1</v>
      </c>
      <c r="K49" s="755">
        <v>63</v>
      </c>
      <c r="L49" s="755"/>
      <c r="M49" s="755">
        <v>63</v>
      </c>
      <c r="N49" s="755">
        <v>2</v>
      </c>
      <c r="O49" s="755">
        <v>126</v>
      </c>
      <c r="P49" s="744"/>
      <c r="Q49" s="756">
        <v>63</v>
      </c>
    </row>
    <row r="50" spans="1:17" ht="14.4" customHeight="1" x14ac:dyDescent="0.3">
      <c r="A50" s="737" t="s">
        <v>4268</v>
      </c>
      <c r="B50" s="739" t="s">
        <v>4269</v>
      </c>
      <c r="C50" s="739" t="s">
        <v>3712</v>
      </c>
      <c r="D50" s="739" t="s">
        <v>4294</v>
      </c>
      <c r="E50" s="739" t="s">
        <v>4295</v>
      </c>
      <c r="F50" s="755">
        <v>1</v>
      </c>
      <c r="G50" s="755">
        <v>17</v>
      </c>
      <c r="H50" s="755">
        <v>1</v>
      </c>
      <c r="I50" s="755">
        <v>17</v>
      </c>
      <c r="J50" s="755">
        <v>7</v>
      </c>
      <c r="K50" s="755">
        <v>119</v>
      </c>
      <c r="L50" s="755">
        <v>7</v>
      </c>
      <c r="M50" s="755">
        <v>17</v>
      </c>
      <c r="N50" s="755"/>
      <c r="O50" s="755"/>
      <c r="P50" s="744"/>
      <c r="Q50" s="756"/>
    </row>
    <row r="51" spans="1:17" ht="14.4" customHeight="1" x14ac:dyDescent="0.3">
      <c r="A51" s="737" t="s">
        <v>4268</v>
      </c>
      <c r="B51" s="739" t="s">
        <v>4269</v>
      </c>
      <c r="C51" s="739" t="s">
        <v>3712</v>
      </c>
      <c r="D51" s="739" t="s">
        <v>4296</v>
      </c>
      <c r="E51" s="739" t="s">
        <v>4297</v>
      </c>
      <c r="F51" s="755"/>
      <c r="G51" s="755"/>
      <c r="H51" s="755"/>
      <c r="I51" s="755"/>
      <c r="J51" s="755">
        <v>4</v>
      </c>
      <c r="K51" s="755">
        <v>256</v>
      </c>
      <c r="L51" s="755"/>
      <c r="M51" s="755">
        <v>64</v>
      </c>
      <c r="N51" s="755">
        <v>1</v>
      </c>
      <c r="O51" s="755">
        <v>64</v>
      </c>
      <c r="P51" s="744"/>
      <c r="Q51" s="756">
        <v>64</v>
      </c>
    </row>
    <row r="52" spans="1:17" ht="14.4" customHeight="1" x14ac:dyDescent="0.3">
      <c r="A52" s="737" t="s">
        <v>4268</v>
      </c>
      <c r="B52" s="739" t="s">
        <v>4269</v>
      </c>
      <c r="C52" s="739" t="s">
        <v>3712</v>
      </c>
      <c r="D52" s="739" t="s">
        <v>4298</v>
      </c>
      <c r="E52" s="739" t="s">
        <v>4299</v>
      </c>
      <c r="F52" s="755"/>
      <c r="G52" s="755"/>
      <c r="H52" s="755"/>
      <c r="I52" s="755"/>
      <c r="J52" s="755">
        <v>1</v>
      </c>
      <c r="K52" s="755">
        <v>47</v>
      </c>
      <c r="L52" s="755"/>
      <c r="M52" s="755">
        <v>47</v>
      </c>
      <c r="N52" s="755"/>
      <c r="O52" s="755"/>
      <c r="P52" s="744"/>
      <c r="Q52" s="756"/>
    </row>
    <row r="53" spans="1:17" ht="14.4" customHeight="1" x14ac:dyDescent="0.3">
      <c r="A53" s="737" t="s">
        <v>4268</v>
      </c>
      <c r="B53" s="739" t="s">
        <v>4269</v>
      </c>
      <c r="C53" s="739" t="s">
        <v>3712</v>
      </c>
      <c r="D53" s="739" t="s">
        <v>4300</v>
      </c>
      <c r="E53" s="739" t="s">
        <v>4301</v>
      </c>
      <c r="F53" s="755">
        <v>4</v>
      </c>
      <c r="G53" s="755">
        <v>240</v>
      </c>
      <c r="H53" s="755">
        <v>1</v>
      </c>
      <c r="I53" s="755">
        <v>60</v>
      </c>
      <c r="J53" s="755">
        <v>2</v>
      </c>
      <c r="K53" s="755">
        <v>120</v>
      </c>
      <c r="L53" s="755">
        <v>0.5</v>
      </c>
      <c r="M53" s="755">
        <v>60</v>
      </c>
      <c r="N53" s="755">
        <v>4</v>
      </c>
      <c r="O53" s="755">
        <v>240</v>
      </c>
      <c r="P53" s="744">
        <v>1</v>
      </c>
      <c r="Q53" s="756">
        <v>60</v>
      </c>
    </row>
    <row r="54" spans="1:17" ht="14.4" customHeight="1" x14ac:dyDescent="0.3">
      <c r="A54" s="737" t="s">
        <v>4268</v>
      </c>
      <c r="B54" s="739" t="s">
        <v>4269</v>
      </c>
      <c r="C54" s="739" t="s">
        <v>3712</v>
      </c>
      <c r="D54" s="739" t="s">
        <v>4302</v>
      </c>
      <c r="E54" s="739" t="s">
        <v>4303</v>
      </c>
      <c r="F54" s="755">
        <v>47</v>
      </c>
      <c r="G54" s="755">
        <v>893</v>
      </c>
      <c r="H54" s="755">
        <v>1</v>
      </c>
      <c r="I54" s="755">
        <v>19</v>
      </c>
      <c r="J54" s="755">
        <v>30</v>
      </c>
      <c r="K54" s="755">
        <v>570</v>
      </c>
      <c r="L54" s="755">
        <v>0.63829787234042556</v>
      </c>
      <c r="M54" s="755">
        <v>19</v>
      </c>
      <c r="N54" s="755">
        <v>33</v>
      </c>
      <c r="O54" s="755">
        <v>627</v>
      </c>
      <c r="P54" s="744">
        <v>0.7021276595744681</v>
      </c>
      <c r="Q54" s="756">
        <v>19</v>
      </c>
    </row>
    <row r="55" spans="1:17" ht="14.4" customHeight="1" x14ac:dyDescent="0.3">
      <c r="A55" s="737" t="s">
        <v>4268</v>
      </c>
      <c r="B55" s="739" t="s">
        <v>4269</v>
      </c>
      <c r="C55" s="739" t="s">
        <v>3712</v>
      </c>
      <c r="D55" s="739" t="s">
        <v>4304</v>
      </c>
      <c r="E55" s="739" t="s">
        <v>4305</v>
      </c>
      <c r="F55" s="755">
        <v>40</v>
      </c>
      <c r="G55" s="755">
        <v>57880</v>
      </c>
      <c r="H55" s="755">
        <v>1</v>
      </c>
      <c r="I55" s="755">
        <v>1447</v>
      </c>
      <c r="J55" s="755">
        <v>22</v>
      </c>
      <c r="K55" s="755">
        <v>32010</v>
      </c>
      <c r="L55" s="755">
        <v>0.55304077401520391</v>
      </c>
      <c r="M55" s="755">
        <v>1455</v>
      </c>
      <c r="N55" s="755">
        <v>28</v>
      </c>
      <c r="O55" s="755">
        <v>40964</v>
      </c>
      <c r="P55" s="744">
        <v>0.70774015203870078</v>
      </c>
      <c r="Q55" s="756">
        <v>1463</v>
      </c>
    </row>
    <row r="56" spans="1:17" ht="14.4" customHeight="1" x14ac:dyDescent="0.3">
      <c r="A56" s="737" t="s">
        <v>4268</v>
      </c>
      <c r="B56" s="739" t="s">
        <v>4269</v>
      </c>
      <c r="C56" s="739" t="s">
        <v>3712</v>
      </c>
      <c r="D56" s="739" t="s">
        <v>4306</v>
      </c>
      <c r="E56" s="739" t="s">
        <v>4307</v>
      </c>
      <c r="F56" s="755"/>
      <c r="G56" s="755"/>
      <c r="H56" s="755"/>
      <c r="I56" s="755"/>
      <c r="J56" s="755">
        <v>1</v>
      </c>
      <c r="K56" s="755">
        <v>312</v>
      </c>
      <c r="L56" s="755"/>
      <c r="M56" s="755">
        <v>312</v>
      </c>
      <c r="N56" s="755">
        <v>6</v>
      </c>
      <c r="O56" s="755">
        <v>1878</v>
      </c>
      <c r="P56" s="744"/>
      <c r="Q56" s="756">
        <v>313</v>
      </c>
    </row>
    <row r="57" spans="1:17" ht="14.4" customHeight="1" x14ac:dyDescent="0.3">
      <c r="A57" s="737" t="s">
        <v>4268</v>
      </c>
      <c r="B57" s="739" t="s">
        <v>4269</v>
      </c>
      <c r="C57" s="739" t="s">
        <v>3712</v>
      </c>
      <c r="D57" s="739" t="s">
        <v>4308</v>
      </c>
      <c r="E57" s="739" t="s">
        <v>4309</v>
      </c>
      <c r="F57" s="755"/>
      <c r="G57" s="755"/>
      <c r="H57" s="755"/>
      <c r="I57" s="755"/>
      <c r="J57" s="755">
        <v>6</v>
      </c>
      <c r="K57" s="755">
        <v>5112</v>
      </c>
      <c r="L57" s="755"/>
      <c r="M57" s="755">
        <v>852</v>
      </c>
      <c r="N57" s="755">
        <v>5</v>
      </c>
      <c r="O57" s="755">
        <v>4265</v>
      </c>
      <c r="P57" s="744"/>
      <c r="Q57" s="756">
        <v>853</v>
      </c>
    </row>
    <row r="58" spans="1:17" ht="14.4" customHeight="1" x14ac:dyDescent="0.3">
      <c r="A58" s="737" t="s">
        <v>4268</v>
      </c>
      <c r="B58" s="739" t="s">
        <v>4269</v>
      </c>
      <c r="C58" s="739" t="s">
        <v>3712</v>
      </c>
      <c r="D58" s="739" t="s">
        <v>4310</v>
      </c>
      <c r="E58" s="739" t="s">
        <v>4311</v>
      </c>
      <c r="F58" s="755">
        <v>2</v>
      </c>
      <c r="G58" s="755">
        <v>330</v>
      </c>
      <c r="H58" s="755">
        <v>1</v>
      </c>
      <c r="I58" s="755">
        <v>165</v>
      </c>
      <c r="J58" s="755"/>
      <c r="K58" s="755"/>
      <c r="L58" s="755"/>
      <c r="M58" s="755"/>
      <c r="N58" s="755">
        <v>2</v>
      </c>
      <c r="O58" s="755">
        <v>334</v>
      </c>
      <c r="P58" s="744">
        <v>1.0121212121212122</v>
      </c>
      <c r="Q58" s="756">
        <v>167</v>
      </c>
    </row>
    <row r="59" spans="1:17" ht="14.4" customHeight="1" x14ac:dyDescent="0.3">
      <c r="A59" s="737" t="s">
        <v>4268</v>
      </c>
      <c r="B59" s="739" t="s">
        <v>4269</v>
      </c>
      <c r="C59" s="739" t="s">
        <v>3712</v>
      </c>
      <c r="D59" s="739" t="s">
        <v>4312</v>
      </c>
      <c r="E59" s="739" t="s">
        <v>4313</v>
      </c>
      <c r="F59" s="755">
        <v>1</v>
      </c>
      <c r="G59" s="755">
        <v>308</v>
      </c>
      <c r="H59" s="755">
        <v>1</v>
      </c>
      <c r="I59" s="755">
        <v>308</v>
      </c>
      <c r="J59" s="755"/>
      <c r="K59" s="755"/>
      <c r="L59" s="755"/>
      <c r="M59" s="755"/>
      <c r="N59" s="755">
        <v>1</v>
      </c>
      <c r="O59" s="755">
        <v>310</v>
      </c>
      <c r="P59" s="744">
        <v>1.0064935064935066</v>
      </c>
      <c r="Q59" s="756">
        <v>310</v>
      </c>
    </row>
    <row r="60" spans="1:17" ht="14.4" customHeight="1" x14ac:dyDescent="0.3">
      <c r="A60" s="737" t="s">
        <v>4268</v>
      </c>
      <c r="B60" s="739" t="s">
        <v>4269</v>
      </c>
      <c r="C60" s="739" t="s">
        <v>3712</v>
      </c>
      <c r="D60" s="739" t="s">
        <v>4314</v>
      </c>
      <c r="E60" s="739" t="s">
        <v>4315</v>
      </c>
      <c r="F60" s="755"/>
      <c r="G60" s="755"/>
      <c r="H60" s="755"/>
      <c r="I60" s="755"/>
      <c r="J60" s="755">
        <v>1</v>
      </c>
      <c r="K60" s="755">
        <v>1216</v>
      </c>
      <c r="L60" s="755"/>
      <c r="M60" s="755">
        <v>1216</v>
      </c>
      <c r="N60" s="755">
        <v>1</v>
      </c>
      <c r="O60" s="755">
        <v>1221</v>
      </c>
      <c r="P60" s="744"/>
      <c r="Q60" s="756">
        <v>1221</v>
      </c>
    </row>
    <row r="61" spans="1:17" ht="14.4" customHeight="1" x14ac:dyDescent="0.3">
      <c r="A61" s="737" t="s">
        <v>4268</v>
      </c>
      <c r="B61" s="739" t="s">
        <v>4269</v>
      </c>
      <c r="C61" s="739" t="s">
        <v>3712</v>
      </c>
      <c r="D61" s="739" t="s">
        <v>4316</v>
      </c>
      <c r="E61" s="739" t="s">
        <v>4317</v>
      </c>
      <c r="F61" s="755"/>
      <c r="G61" s="755"/>
      <c r="H61" s="755"/>
      <c r="I61" s="755"/>
      <c r="J61" s="755">
        <v>4</v>
      </c>
      <c r="K61" s="755">
        <v>3144</v>
      </c>
      <c r="L61" s="755"/>
      <c r="M61" s="755">
        <v>786</v>
      </c>
      <c r="N61" s="755">
        <v>1</v>
      </c>
      <c r="O61" s="755">
        <v>787</v>
      </c>
      <c r="P61" s="744"/>
      <c r="Q61" s="756">
        <v>787</v>
      </c>
    </row>
    <row r="62" spans="1:17" ht="14.4" customHeight="1" x14ac:dyDescent="0.3">
      <c r="A62" s="737" t="s">
        <v>4268</v>
      </c>
      <c r="B62" s="739" t="s">
        <v>4269</v>
      </c>
      <c r="C62" s="739" t="s">
        <v>3712</v>
      </c>
      <c r="D62" s="739" t="s">
        <v>4318</v>
      </c>
      <c r="E62" s="739" t="s">
        <v>4319</v>
      </c>
      <c r="F62" s="755"/>
      <c r="G62" s="755"/>
      <c r="H62" s="755"/>
      <c r="I62" s="755"/>
      <c r="J62" s="755">
        <v>4</v>
      </c>
      <c r="K62" s="755">
        <v>752</v>
      </c>
      <c r="L62" s="755"/>
      <c r="M62" s="755">
        <v>188</v>
      </c>
      <c r="N62" s="755"/>
      <c r="O62" s="755"/>
      <c r="P62" s="744"/>
      <c r="Q62" s="756"/>
    </row>
    <row r="63" spans="1:17" ht="14.4" customHeight="1" x14ac:dyDescent="0.3">
      <c r="A63" s="737" t="s">
        <v>4268</v>
      </c>
      <c r="B63" s="739" t="s">
        <v>4269</v>
      </c>
      <c r="C63" s="739" t="s">
        <v>3712</v>
      </c>
      <c r="D63" s="739" t="s">
        <v>4320</v>
      </c>
      <c r="E63" s="739" t="s">
        <v>4321</v>
      </c>
      <c r="F63" s="755">
        <v>15</v>
      </c>
      <c r="G63" s="755">
        <v>3405</v>
      </c>
      <c r="H63" s="755">
        <v>1</v>
      </c>
      <c r="I63" s="755">
        <v>227</v>
      </c>
      <c r="J63" s="755">
        <v>13</v>
      </c>
      <c r="K63" s="755">
        <v>2964</v>
      </c>
      <c r="L63" s="755">
        <v>0.87048458149779739</v>
      </c>
      <c r="M63" s="755">
        <v>228</v>
      </c>
      <c r="N63" s="755">
        <v>14</v>
      </c>
      <c r="O63" s="755">
        <v>3206</v>
      </c>
      <c r="P63" s="744">
        <v>0.9415565345080763</v>
      </c>
      <c r="Q63" s="756">
        <v>229</v>
      </c>
    </row>
    <row r="64" spans="1:17" ht="14.4" customHeight="1" x14ac:dyDescent="0.3">
      <c r="A64" s="737" t="s">
        <v>4268</v>
      </c>
      <c r="B64" s="739" t="s">
        <v>4269</v>
      </c>
      <c r="C64" s="739" t="s">
        <v>3712</v>
      </c>
      <c r="D64" s="739" t="s">
        <v>4322</v>
      </c>
      <c r="E64" s="739" t="s">
        <v>4323</v>
      </c>
      <c r="F64" s="755"/>
      <c r="G64" s="755"/>
      <c r="H64" s="755"/>
      <c r="I64" s="755"/>
      <c r="J64" s="755">
        <v>1</v>
      </c>
      <c r="K64" s="755">
        <v>158</v>
      </c>
      <c r="L64" s="755"/>
      <c r="M64" s="755">
        <v>158</v>
      </c>
      <c r="N64" s="755"/>
      <c r="O64" s="755"/>
      <c r="P64" s="744"/>
      <c r="Q64" s="756"/>
    </row>
    <row r="65" spans="1:17" ht="14.4" customHeight="1" x14ac:dyDescent="0.3">
      <c r="A65" s="737" t="s">
        <v>4268</v>
      </c>
      <c r="B65" s="739" t="s">
        <v>4269</v>
      </c>
      <c r="C65" s="739" t="s">
        <v>3712</v>
      </c>
      <c r="D65" s="739" t="s">
        <v>4324</v>
      </c>
      <c r="E65" s="739" t="s">
        <v>4325</v>
      </c>
      <c r="F65" s="755">
        <v>1</v>
      </c>
      <c r="G65" s="755">
        <v>560</v>
      </c>
      <c r="H65" s="755">
        <v>1</v>
      </c>
      <c r="I65" s="755">
        <v>560</v>
      </c>
      <c r="J65" s="755">
        <v>5</v>
      </c>
      <c r="K65" s="755">
        <v>2805</v>
      </c>
      <c r="L65" s="755">
        <v>5.0089285714285712</v>
      </c>
      <c r="M65" s="755">
        <v>561</v>
      </c>
      <c r="N65" s="755"/>
      <c r="O65" s="755"/>
      <c r="P65" s="744"/>
      <c r="Q65" s="756"/>
    </row>
    <row r="66" spans="1:17" ht="14.4" customHeight="1" x14ac:dyDescent="0.3">
      <c r="A66" s="737" t="s">
        <v>4268</v>
      </c>
      <c r="B66" s="739" t="s">
        <v>4269</v>
      </c>
      <c r="C66" s="739" t="s">
        <v>3712</v>
      </c>
      <c r="D66" s="739" t="s">
        <v>4326</v>
      </c>
      <c r="E66" s="739" t="s">
        <v>4327</v>
      </c>
      <c r="F66" s="755">
        <v>1</v>
      </c>
      <c r="G66" s="755">
        <v>131</v>
      </c>
      <c r="H66" s="755">
        <v>1</v>
      </c>
      <c r="I66" s="755">
        <v>131</v>
      </c>
      <c r="J66" s="755">
        <v>2</v>
      </c>
      <c r="K66" s="755">
        <v>264</v>
      </c>
      <c r="L66" s="755">
        <v>2.0152671755725189</v>
      </c>
      <c r="M66" s="755">
        <v>132</v>
      </c>
      <c r="N66" s="755"/>
      <c r="O66" s="755"/>
      <c r="P66" s="744"/>
      <c r="Q66" s="756"/>
    </row>
    <row r="67" spans="1:17" ht="14.4" customHeight="1" x14ac:dyDescent="0.3">
      <c r="A67" s="737" t="s">
        <v>4268</v>
      </c>
      <c r="B67" s="739" t="s">
        <v>4269</v>
      </c>
      <c r="C67" s="739" t="s">
        <v>3712</v>
      </c>
      <c r="D67" s="739" t="s">
        <v>4328</v>
      </c>
      <c r="E67" s="739" t="s">
        <v>4329</v>
      </c>
      <c r="F67" s="755"/>
      <c r="G67" s="755"/>
      <c r="H67" s="755"/>
      <c r="I67" s="755"/>
      <c r="J67" s="755">
        <v>1</v>
      </c>
      <c r="K67" s="755">
        <v>413</v>
      </c>
      <c r="L67" s="755"/>
      <c r="M67" s="755">
        <v>413</v>
      </c>
      <c r="N67" s="755">
        <v>1</v>
      </c>
      <c r="O67" s="755">
        <v>414</v>
      </c>
      <c r="P67" s="744"/>
      <c r="Q67" s="756">
        <v>414</v>
      </c>
    </row>
    <row r="68" spans="1:17" ht="14.4" customHeight="1" x14ac:dyDescent="0.3">
      <c r="A68" s="737" t="s">
        <v>4268</v>
      </c>
      <c r="B68" s="739" t="s">
        <v>4269</v>
      </c>
      <c r="C68" s="739" t="s">
        <v>3712</v>
      </c>
      <c r="D68" s="739" t="s">
        <v>4330</v>
      </c>
      <c r="E68" s="739" t="s">
        <v>4331</v>
      </c>
      <c r="F68" s="755"/>
      <c r="G68" s="755"/>
      <c r="H68" s="755"/>
      <c r="I68" s="755"/>
      <c r="J68" s="755">
        <v>1</v>
      </c>
      <c r="K68" s="755">
        <v>395</v>
      </c>
      <c r="L68" s="755"/>
      <c r="M68" s="755">
        <v>395</v>
      </c>
      <c r="N68" s="755">
        <v>1</v>
      </c>
      <c r="O68" s="755">
        <v>396</v>
      </c>
      <c r="P68" s="744"/>
      <c r="Q68" s="756">
        <v>396</v>
      </c>
    </row>
    <row r="69" spans="1:17" ht="14.4" customHeight="1" x14ac:dyDescent="0.3">
      <c r="A69" s="737" t="s">
        <v>4268</v>
      </c>
      <c r="B69" s="739" t="s">
        <v>4269</v>
      </c>
      <c r="C69" s="739" t="s">
        <v>3712</v>
      </c>
      <c r="D69" s="739" t="s">
        <v>4332</v>
      </c>
      <c r="E69" s="739" t="s">
        <v>4333</v>
      </c>
      <c r="F69" s="755">
        <v>28</v>
      </c>
      <c r="G69" s="755">
        <v>812</v>
      </c>
      <c r="H69" s="755">
        <v>1</v>
      </c>
      <c r="I69" s="755">
        <v>29</v>
      </c>
      <c r="J69" s="755">
        <v>23</v>
      </c>
      <c r="K69" s="755">
        <v>690</v>
      </c>
      <c r="L69" s="755">
        <v>0.84975369458128081</v>
      </c>
      <c r="M69" s="755">
        <v>30</v>
      </c>
      <c r="N69" s="755">
        <v>31</v>
      </c>
      <c r="O69" s="755">
        <v>930</v>
      </c>
      <c r="P69" s="744">
        <v>1.145320197044335</v>
      </c>
      <c r="Q69" s="756">
        <v>30</v>
      </c>
    </row>
    <row r="70" spans="1:17" ht="14.4" customHeight="1" x14ac:dyDescent="0.3">
      <c r="A70" s="737" t="s">
        <v>4268</v>
      </c>
      <c r="B70" s="739" t="s">
        <v>4269</v>
      </c>
      <c r="C70" s="739" t="s">
        <v>3712</v>
      </c>
      <c r="D70" s="739" t="s">
        <v>4334</v>
      </c>
      <c r="E70" s="739" t="s">
        <v>4335</v>
      </c>
      <c r="F70" s="755">
        <v>4</v>
      </c>
      <c r="G70" s="755">
        <v>200</v>
      </c>
      <c r="H70" s="755">
        <v>1</v>
      </c>
      <c r="I70" s="755">
        <v>50</v>
      </c>
      <c r="J70" s="755">
        <v>2</v>
      </c>
      <c r="K70" s="755">
        <v>100</v>
      </c>
      <c r="L70" s="755">
        <v>0.5</v>
      </c>
      <c r="M70" s="755">
        <v>50</v>
      </c>
      <c r="N70" s="755">
        <v>5</v>
      </c>
      <c r="O70" s="755">
        <v>250</v>
      </c>
      <c r="P70" s="744">
        <v>1.25</v>
      </c>
      <c r="Q70" s="756">
        <v>50</v>
      </c>
    </row>
    <row r="71" spans="1:17" ht="14.4" customHeight="1" x14ac:dyDescent="0.3">
      <c r="A71" s="737" t="s">
        <v>4268</v>
      </c>
      <c r="B71" s="739" t="s">
        <v>4269</v>
      </c>
      <c r="C71" s="739" t="s">
        <v>3712</v>
      </c>
      <c r="D71" s="739" t="s">
        <v>4336</v>
      </c>
      <c r="E71" s="739" t="s">
        <v>4337</v>
      </c>
      <c r="F71" s="755">
        <v>186</v>
      </c>
      <c r="G71" s="755">
        <v>2232</v>
      </c>
      <c r="H71" s="755">
        <v>1</v>
      </c>
      <c r="I71" s="755">
        <v>12</v>
      </c>
      <c r="J71" s="755">
        <v>161</v>
      </c>
      <c r="K71" s="755">
        <v>1932</v>
      </c>
      <c r="L71" s="755">
        <v>0.86559139784946237</v>
      </c>
      <c r="M71" s="755">
        <v>12</v>
      </c>
      <c r="N71" s="755">
        <v>237</v>
      </c>
      <c r="O71" s="755">
        <v>2844</v>
      </c>
      <c r="P71" s="744">
        <v>1.2741935483870968</v>
      </c>
      <c r="Q71" s="756">
        <v>12</v>
      </c>
    </row>
    <row r="72" spans="1:17" ht="14.4" customHeight="1" x14ac:dyDescent="0.3">
      <c r="A72" s="737" t="s">
        <v>4268</v>
      </c>
      <c r="B72" s="739" t="s">
        <v>4269</v>
      </c>
      <c r="C72" s="739" t="s">
        <v>3712</v>
      </c>
      <c r="D72" s="739" t="s">
        <v>4338</v>
      </c>
      <c r="E72" s="739" t="s">
        <v>4339</v>
      </c>
      <c r="F72" s="755">
        <v>12</v>
      </c>
      <c r="G72" s="755">
        <v>2172</v>
      </c>
      <c r="H72" s="755">
        <v>1</v>
      </c>
      <c r="I72" s="755">
        <v>181</v>
      </c>
      <c r="J72" s="755">
        <v>26</v>
      </c>
      <c r="K72" s="755">
        <v>4732</v>
      </c>
      <c r="L72" s="755">
        <v>2.1786372007366483</v>
      </c>
      <c r="M72" s="755">
        <v>182</v>
      </c>
      <c r="N72" s="755">
        <v>16</v>
      </c>
      <c r="O72" s="755">
        <v>2928</v>
      </c>
      <c r="P72" s="744">
        <v>1.3480662983425415</v>
      </c>
      <c r="Q72" s="756">
        <v>183</v>
      </c>
    </row>
    <row r="73" spans="1:17" ht="14.4" customHeight="1" x14ac:dyDescent="0.3">
      <c r="A73" s="737" t="s">
        <v>4268</v>
      </c>
      <c r="B73" s="739" t="s">
        <v>4269</v>
      </c>
      <c r="C73" s="739" t="s">
        <v>3712</v>
      </c>
      <c r="D73" s="739" t="s">
        <v>4340</v>
      </c>
      <c r="E73" s="739" t="s">
        <v>4341</v>
      </c>
      <c r="F73" s="755">
        <v>4</v>
      </c>
      <c r="G73" s="755">
        <v>284</v>
      </c>
      <c r="H73" s="755">
        <v>1</v>
      </c>
      <c r="I73" s="755">
        <v>71</v>
      </c>
      <c r="J73" s="755">
        <v>3</v>
      </c>
      <c r="K73" s="755">
        <v>216</v>
      </c>
      <c r="L73" s="755">
        <v>0.76056338028169013</v>
      </c>
      <c r="M73" s="755">
        <v>72</v>
      </c>
      <c r="N73" s="755">
        <v>11</v>
      </c>
      <c r="O73" s="755">
        <v>803</v>
      </c>
      <c r="P73" s="744">
        <v>2.8274647887323945</v>
      </c>
      <c r="Q73" s="756">
        <v>73</v>
      </c>
    </row>
    <row r="74" spans="1:17" ht="14.4" customHeight="1" x14ac:dyDescent="0.3">
      <c r="A74" s="737" t="s">
        <v>4268</v>
      </c>
      <c r="B74" s="739" t="s">
        <v>4269</v>
      </c>
      <c r="C74" s="739" t="s">
        <v>3712</v>
      </c>
      <c r="D74" s="739" t="s">
        <v>4342</v>
      </c>
      <c r="E74" s="739" t="s">
        <v>4343</v>
      </c>
      <c r="F74" s="755">
        <v>6</v>
      </c>
      <c r="G74" s="755">
        <v>1092</v>
      </c>
      <c r="H74" s="755">
        <v>1</v>
      </c>
      <c r="I74" s="755">
        <v>182</v>
      </c>
      <c r="J74" s="755">
        <v>21</v>
      </c>
      <c r="K74" s="755">
        <v>3843</v>
      </c>
      <c r="L74" s="755">
        <v>3.5192307692307692</v>
      </c>
      <c r="M74" s="755">
        <v>183</v>
      </c>
      <c r="N74" s="755">
        <v>6</v>
      </c>
      <c r="O74" s="755">
        <v>1104</v>
      </c>
      <c r="P74" s="744">
        <v>1.0109890109890109</v>
      </c>
      <c r="Q74" s="756">
        <v>184</v>
      </c>
    </row>
    <row r="75" spans="1:17" ht="14.4" customHeight="1" x14ac:dyDescent="0.3">
      <c r="A75" s="737" t="s">
        <v>4268</v>
      </c>
      <c r="B75" s="739" t="s">
        <v>4269</v>
      </c>
      <c r="C75" s="739" t="s">
        <v>3712</v>
      </c>
      <c r="D75" s="739" t="s">
        <v>4344</v>
      </c>
      <c r="E75" s="739" t="s">
        <v>4345</v>
      </c>
      <c r="F75" s="755">
        <v>369</v>
      </c>
      <c r="G75" s="755">
        <v>54243</v>
      </c>
      <c r="H75" s="755">
        <v>1</v>
      </c>
      <c r="I75" s="755">
        <v>147</v>
      </c>
      <c r="J75" s="755">
        <v>417</v>
      </c>
      <c r="K75" s="755">
        <v>61716</v>
      </c>
      <c r="L75" s="755">
        <v>1.1377689287096953</v>
      </c>
      <c r="M75" s="755">
        <v>148</v>
      </c>
      <c r="N75" s="755">
        <v>498</v>
      </c>
      <c r="O75" s="755">
        <v>74202</v>
      </c>
      <c r="P75" s="744">
        <v>1.3679553122061834</v>
      </c>
      <c r="Q75" s="756">
        <v>149</v>
      </c>
    </row>
    <row r="76" spans="1:17" ht="14.4" customHeight="1" x14ac:dyDescent="0.3">
      <c r="A76" s="737" t="s">
        <v>4268</v>
      </c>
      <c r="B76" s="739" t="s">
        <v>4269</v>
      </c>
      <c r="C76" s="739" t="s">
        <v>3712</v>
      </c>
      <c r="D76" s="739" t="s">
        <v>4346</v>
      </c>
      <c r="E76" s="739" t="s">
        <v>4347</v>
      </c>
      <c r="F76" s="755">
        <v>28</v>
      </c>
      <c r="G76" s="755">
        <v>812</v>
      </c>
      <c r="H76" s="755">
        <v>1</v>
      </c>
      <c r="I76" s="755">
        <v>29</v>
      </c>
      <c r="J76" s="755">
        <v>24</v>
      </c>
      <c r="K76" s="755">
        <v>720</v>
      </c>
      <c r="L76" s="755">
        <v>0.88669950738916259</v>
      </c>
      <c r="M76" s="755">
        <v>30</v>
      </c>
      <c r="N76" s="755">
        <v>32</v>
      </c>
      <c r="O76" s="755">
        <v>960</v>
      </c>
      <c r="P76" s="744">
        <v>1.1822660098522169</v>
      </c>
      <c r="Q76" s="756">
        <v>30</v>
      </c>
    </row>
    <row r="77" spans="1:17" ht="14.4" customHeight="1" x14ac:dyDescent="0.3">
      <c r="A77" s="737" t="s">
        <v>4268</v>
      </c>
      <c r="B77" s="739" t="s">
        <v>4269</v>
      </c>
      <c r="C77" s="739" t="s">
        <v>3712</v>
      </c>
      <c r="D77" s="739" t="s">
        <v>4348</v>
      </c>
      <c r="E77" s="739" t="s">
        <v>4349</v>
      </c>
      <c r="F77" s="755">
        <v>14</v>
      </c>
      <c r="G77" s="755">
        <v>434</v>
      </c>
      <c r="H77" s="755">
        <v>1</v>
      </c>
      <c r="I77" s="755">
        <v>31</v>
      </c>
      <c r="J77" s="755">
        <v>10</v>
      </c>
      <c r="K77" s="755">
        <v>310</v>
      </c>
      <c r="L77" s="755">
        <v>0.7142857142857143</v>
      </c>
      <c r="M77" s="755">
        <v>31</v>
      </c>
      <c r="N77" s="755">
        <v>17</v>
      </c>
      <c r="O77" s="755">
        <v>527</v>
      </c>
      <c r="P77" s="744">
        <v>1.2142857142857142</v>
      </c>
      <c r="Q77" s="756">
        <v>31</v>
      </c>
    </row>
    <row r="78" spans="1:17" ht="14.4" customHeight="1" x14ac:dyDescent="0.3">
      <c r="A78" s="737" t="s">
        <v>4268</v>
      </c>
      <c r="B78" s="739" t="s">
        <v>4269</v>
      </c>
      <c r="C78" s="739" t="s">
        <v>3712</v>
      </c>
      <c r="D78" s="739" t="s">
        <v>4350</v>
      </c>
      <c r="E78" s="739" t="s">
        <v>4351</v>
      </c>
      <c r="F78" s="755">
        <v>15</v>
      </c>
      <c r="G78" s="755">
        <v>405</v>
      </c>
      <c r="H78" s="755">
        <v>1</v>
      </c>
      <c r="I78" s="755">
        <v>27</v>
      </c>
      <c r="J78" s="755">
        <v>10</v>
      </c>
      <c r="K78" s="755">
        <v>270</v>
      </c>
      <c r="L78" s="755">
        <v>0.66666666666666663</v>
      </c>
      <c r="M78" s="755">
        <v>27</v>
      </c>
      <c r="N78" s="755">
        <v>18</v>
      </c>
      <c r="O78" s="755">
        <v>486</v>
      </c>
      <c r="P78" s="744">
        <v>1.2</v>
      </c>
      <c r="Q78" s="756">
        <v>27</v>
      </c>
    </row>
    <row r="79" spans="1:17" ht="14.4" customHeight="1" x14ac:dyDescent="0.3">
      <c r="A79" s="737" t="s">
        <v>4268</v>
      </c>
      <c r="B79" s="739" t="s">
        <v>4269</v>
      </c>
      <c r="C79" s="739" t="s">
        <v>3712</v>
      </c>
      <c r="D79" s="739" t="s">
        <v>4352</v>
      </c>
      <c r="E79" s="739" t="s">
        <v>4353</v>
      </c>
      <c r="F79" s="755">
        <v>6</v>
      </c>
      <c r="G79" s="755">
        <v>1518</v>
      </c>
      <c r="H79" s="755">
        <v>1</v>
      </c>
      <c r="I79" s="755">
        <v>253</v>
      </c>
      <c r="J79" s="755">
        <v>4</v>
      </c>
      <c r="K79" s="755">
        <v>1020</v>
      </c>
      <c r="L79" s="755">
        <v>0.67193675889328064</v>
      </c>
      <c r="M79" s="755">
        <v>255</v>
      </c>
      <c r="N79" s="755">
        <v>1</v>
      </c>
      <c r="O79" s="755">
        <v>256</v>
      </c>
      <c r="P79" s="744">
        <v>0.16864295125164691</v>
      </c>
      <c r="Q79" s="756">
        <v>256</v>
      </c>
    </row>
    <row r="80" spans="1:17" ht="14.4" customHeight="1" x14ac:dyDescent="0.3">
      <c r="A80" s="737" t="s">
        <v>4268</v>
      </c>
      <c r="B80" s="739" t="s">
        <v>4269</v>
      </c>
      <c r="C80" s="739" t="s">
        <v>3712</v>
      </c>
      <c r="D80" s="739" t="s">
        <v>4354</v>
      </c>
      <c r="E80" s="739" t="s">
        <v>4355</v>
      </c>
      <c r="F80" s="755">
        <v>1</v>
      </c>
      <c r="G80" s="755">
        <v>22</v>
      </c>
      <c r="H80" s="755">
        <v>1</v>
      </c>
      <c r="I80" s="755">
        <v>22</v>
      </c>
      <c r="J80" s="755">
        <v>5</v>
      </c>
      <c r="K80" s="755">
        <v>110</v>
      </c>
      <c r="L80" s="755">
        <v>5</v>
      </c>
      <c r="M80" s="755">
        <v>22</v>
      </c>
      <c r="N80" s="755">
        <v>1</v>
      </c>
      <c r="O80" s="755">
        <v>22</v>
      </c>
      <c r="P80" s="744">
        <v>1</v>
      </c>
      <c r="Q80" s="756">
        <v>22</v>
      </c>
    </row>
    <row r="81" spans="1:17" ht="14.4" customHeight="1" x14ac:dyDescent="0.3">
      <c r="A81" s="737" t="s">
        <v>4268</v>
      </c>
      <c r="B81" s="739" t="s">
        <v>4269</v>
      </c>
      <c r="C81" s="739" t="s">
        <v>3712</v>
      </c>
      <c r="D81" s="739" t="s">
        <v>4356</v>
      </c>
      <c r="E81" s="739" t="s">
        <v>4357</v>
      </c>
      <c r="F81" s="755">
        <v>27</v>
      </c>
      <c r="G81" s="755">
        <v>675</v>
      </c>
      <c r="H81" s="755">
        <v>1</v>
      </c>
      <c r="I81" s="755">
        <v>25</v>
      </c>
      <c r="J81" s="755">
        <v>21</v>
      </c>
      <c r="K81" s="755">
        <v>525</v>
      </c>
      <c r="L81" s="755">
        <v>0.77777777777777779</v>
      </c>
      <c r="M81" s="755">
        <v>25</v>
      </c>
      <c r="N81" s="755">
        <v>30</v>
      </c>
      <c r="O81" s="755">
        <v>750</v>
      </c>
      <c r="P81" s="744">
        <v>1.1111111111111112</v>
      </c>
      <c r="Q81" s="756">
        <v>25</v>
      </c>
    </row>
    <row r="82" spans="1:17" ht="14.4" customHeight="1" x14ac:dyDescent="0.3">
      <c r="A82" s="737" t="s">
        <v>4268</v>
      </c>
      <c r="B82" s="739" t="s">
        <v>4269</v>
      </c>
      <c r="C82" s="739" t="s">
        <v>3712</v>
      </c>
      <c r="D82" s="739" t="s">
        <v>4358</v>
      </c>
      <c r="E82" s="739" t="s">
        <v>4359</v>
      </c>
      <c r="F82" s="755">
        <v>1</v>
      </c>
      <c r="G82" s="755">
        <v>30</v>
      </c>
      <c r="H82" s="755">
        <v>1</v>
      </c>
      <c r="I82" s="755">
        <v>30</v>
      </c>
      <c r="J82" s="755"/>
      <c r="K82" s="755"/>
      <c r="L82" s="755"/>
      <c r="M82" s="755"/>
      <c r="N82" s="755"/>
      <c r="O82" s="755"/>
      <c r="P82" s="744"/>
      <c r="Q82" s="756"/>
    </row>
    <row r="83" spans="1:17" ht="14.4" customHeight="1" x14ac:dyDescent="0.3">
      <c r="A83" s="737" t="s">
        <v>4268</v>
      </c>
      <c r="B83" s="739" t="s">
        <v>4269</v>
      </c>
      <c r="C83" s="739" t="s">
        <v>3712</v>
      </c>
      <c r="D83" s="739" t="s">
        <v>4360</v>
      </c>
      <c r="E83" s="739" t="s">
        <v>4361</v>
      </c>
      <c r="F83" s="755"/>
      <c r="G83" s="755"/>
      <c r="H83" s="755"/>
      <c r="I83" s="755"/>
      <c r="J83" s="755">
        <v>1</v>
      </c>
      <c r="K83" s="755">
        <v>204</v>
      </c>
      <c r="L83" s="755"/>
      <c r="M83" s="755">
        <v>204</v>
      </c>
      <c r="N83" s="755">
        <v>3</v>
      </c>
      <c r="O83" s="755">
        <v>615</v>
      </c>
      <c r="P83" s="744"/>
      <c r="Q83" s="756">
        <v>205</v>
      </c>
    </row>
    <row r="84" spans="1:17" ht="14.4" customHeight="1" x14ac:dyDescent="0.3">
      <c r="A84" s="737" t="s">
        <v>4268</v>
      </c>
      <c r="B84" s="739" t="s">
        <v>4269</v>
      </c>
      <c r="C84" s="739" t="s">
        <v>3712</v>
      </c>
      <c r="D84" s="739" t="s">
        <v>4362</v>
      </c>
      <c r="E84" s="739" t="s">
        <v>4363</v>
      </c>
      <c r="F84" s="755"/>
      <c r="G84" s="755"/>
      <c r="H84" s="755"/>
      <c r="I84" s="755"/>
      <c r="J84" s="755">
        <v>3</v>
      </c>
      <c r="K84" s="755">
        <v>78</v>
      </c>
      <c r="L84" s="755"/>
      <c r="M84" s="755">
        <v>26</v>
      </c>
      <c r="N84" s="755"/>
      <c r="O84" s="755"/>
      <c r="P84" s="744"/>
      <c r="Q84" s="756"/>
    </row>
    <row r="85" spans="1:17" ht="14.4" customHeight="1" x14ac:dyDescent="0.3">
      <c r="A85" s="737" t="s">
        <v>4268</v>
      </c>
      <c r="B85" s="739" t="s">
        <v>4269</v>
      </c>
      <c r="C85" s="739" t="s">
        <v>3712</v>
      </c>
      <c r="D85" s="739" t="s">
        <v>4364</v>
      </c>
      <c r="E85" s="739" t="s">
        <v>4365</v>
      </c>
      <c r="F85" s="755">
        <v>4</v>
      </c>
      <c r="G85" s="755">
        <v>336</v>
      </c>
      <c r="H85" s="755">
        <v>1</v>
      </c>
      <c r="I85" s="755">
        <v>84</v>
      </c>
      <c r="J85" s="755"/>
      <c r="K85" s="755"/>
      <c r="L85" s="755"/>
      <c r="M85" s="755"/>
      <c r="N85" s="755">
        <v>8</v>
      </c>
      <c r="O85" s="755">
        <v>672</v>
      </c>
      <c r="P85" s="744">
        <v>2</v>
      </c>
      <c r="Q85" s="756">
        <v>84</v>
      </c>
    </row>
    <row r="86" spans="1:17" ht="14.4" customHeight="1" x14ac:dyDescent="0.3">
      <c r="A86" s="737" t="s">
        <v>4268</v>
      </c>
      <c r="B86" s="739" t="s">
        <v>4269</v>
      </c>
      <c r="C86" s="739" t="s">
        <v>3712</v>
      </c>
      <c r="D86" s="739" t="s">
        <v>4366</v>
      </c>
      <c r="E86" s="739" t="s">
        <v>4367</v>
      </c>
      <c r="F86" s="755">
        <v>91</v>
      </c>
      <c r="G86" s="755">
        <v>15834</v>
      </c>
      <c r="H86" s="755">
        <v>1</v>
      </c>
      <c r="I86" s="755">
        <v>174</v>
      </c>
      <c r="J86" s="755">
        <v>90</v>
      </c>
      <c r="K86" s="755">
        <v>15750</v>
      </c>
      <c r="L86" s="755">
        <v>0.99469496021220161</v>
      </c>
      <c r="M86" s="755">
        <v>175</v>
      </c>
      <c r="N86" s="755">
        <v>121</v>
      </c>
      <c r="O86" s="755">
        <v>21296</v>
      </c>
      <c r="P86" s="744">
        <v>1.3449538966780346</v>
      </c>
      <c r="Q86" s="756">
        <v>176</v>
      </c>
    </row>
    <row r="87" spans="1:17" ht="14.4" customHeight="1" x14ac:dyDescent="0.3">
      <c r="A87" s="737" t="s">
        <v>4268</v>
      </c>
      <c r="B87" s="739" t="s">
        <v>4269</v>
      </c>
      <c r="C87" s="739" t="s">
        <v>3712</v>
      </c>
      <c r="D87" s="739" t="s">
        <v>4368</v>
      </c>
      <c r="E87" s="739" t="s">
        <v>4369</v>
      </c>
      <c r="F87" s="755">
        <v>20</v>
      </c>
      <c r="G87" s="755">
        <v>5000</v>
      </c>
      <c r="H87" s="755">
        <v>1</v>
      </c>
      <c r="I87" s="755">
        <v>250</v>
      </c>
      <c r="J87" s="755">
        <v>19</v>
      </c>
      <c r="K87" s="755">
        <v>4788</v>
      </c>
      <c r="L87" s="755">
        <v>0.95760000000000001</v>
      </c>
      <c r="M87" s="755">
        <v>252</v>
      </c>
      <c r="N87" s="755">
        <v>17</v>
      </c>
      <c r="O87" s="755">
        <v>4301</v>
      </c>
      <c r="P87" s="744">
        <v>0.86019999999999996</v>
      </c>
      <c r="Q87" s="756">
        <v>253</v>
      </c>
    </row>
    <row r="88" spans="1:17" ht="14.4" customHeight="1" x14ac:dyDescent="0.3">
      <c r="A88" s="737" t="s">
        <v>4268</v>
      </c>
      <c r="B88" s="739" t="s">
        <v>4269</v>
      </c>
      <c r="C88" s="739" t="s">
        <v>3712</v>
      </c>
      <c r="D88" s="739" t="s">
        <v>4370</v>
      </c>
      <c r="E88" s="739" t="s">
        <v>4371</v>
      </c>
      <c r="F88" s="755">
        <v>67</v>
      </c>
      <c r="G88" s="755">
        <v>1005</v>
      </c>
      <c r="H88" s="755">
        <v>1</v>
      </c>
      <c r="I88" s="755">
        <v>15</v>
      </c>
      <c r="J88" s="755">
        <v>56</v>
      </c>
      <c r="K88" s="755">
        <v>840</v>
      </c>
      <c r="L88" s="755">
        <v>0.83582089552238803</v>
      </c>
      <c r="M88" s="755">
        <v>15</v>
      </c>
      <c r="N88" s="755">
        <v>81</v>
      </c>
      <c r="O88" s="755">
        <v>1215</v>
      </c>
      <c r="P88" s="744">
        <v>1.208955223880597</v>
      </c>
      <c r="Q88" s="756">
        <v>15</v>
      </c>
    </row>
    <row r="89" spans="1:17" ht="14.4" customHeight="1" x14ac:dyDescent="0.3">
      <c r="A89" s="737" t="s">
        <v>4268</v>
      </c>
      <c r="B89" s="739" t="s">
        <v>4269</v>
      </c>
      <c r="C89" s="739" t="s">
        <v>3712</v>
      </c>
      <c r="D89" s="739" t="s">
        <v>4372</v>
      </c>
      <c r="E89" s="739" t="s">
        <v>4373</v>
      </c>
      <c r="F89" s="755">
        <v>2</v>
      </c>
      <c r="G89" s="755">
        <v>46</v>
      </c>
      <c r="H89" s="755">
        <v>1</v>
      </c>
      <c r="I89" s="755">
        <v>23</v>
      </c>
      <c r="J89" s="755">
        <v>3</v>
      </c>
      <c r="K89" s="755">
        <v>69</v>
      </c>
      <c r="L89" s="755">
        <v>1.5</v>
      </c>
      <c r="M89" s="755">
        <v>23</v>
      </c>
      <c r="N89" s="755">
        <v>5</v>
      </c>
      <c r="O89" s="755">
        <v>115</v>
      </c>
      <c r="P89" s="744">
        <v>2.5</v>
      </c>
      <c r="Q89" s="756">
        <v>23</v>
      </c>
    </row>
    <row r="90" spans="1:17" ht="14.4" customHeight="1" x14ac:dyDescent="0.3">
      <c r="A90" s="737" t="s">
        <v>4268</v>
      </c>
      <c r="B90" s="739" t="s">
        <v>4269</v>
      </c>
      <c r="C90" s="739" t="s">
        <v>3712</v>
      </c>
      <c r="D90" s="739" t="s">
        <v>4374</v>
      </c>
      <c r="E90" s="739" t="s">
        <v>4375</v>
      </c>
      <c r="F90" s="755">
        <v>20</v>
      </c>
      <c r="G90" s="755">
        <v>4980</v>
      </c>
      <c r="H90" s="755">
        <v>1</v>
      </c>
      <c r="I90" s="755">
        <v>249</v>
      </c>
      <c r="J90" s="755">
        <v>21</v>
      </c>
      <c r="K90" s="755">
        <v>5271</v>
      </c>
      <c r="L90" s="755">
        <v>1.058433734939759</v>
      </c>
      <c r="M90" s="755">
        <v>251</v>
      </c>
      <c r="N90" s="755">
        <v>18</v>
      </c>
      <c r="O90" s="755">
        <v>4536</v>
      </c>
      <c r="P90" s="744">
        <v>0.91084337349397593</v>
      </c>
      <c r="Q90" s="756">
        <v>252</v>
      </c>
    </row>
    <row r="91" spans="1:17" ht="14.4" customHeight="1" x14ac:dyDescent="0.3">
      <c r="A91" s="737" t="s">
        <v>4268</v>
      </c>
      <c r="B91" s="739" t="s">
        <v>4269</v>
      </c>
      <c r="C91" s="739" t="s">
        <v>3712</v>
      </c>
      <c r="D91" s="739" t="s">
        <v>4376</v>
      </c>
      <c r="E91" s="739" t="s">
        <v>4377</v>
      </c>
      <c r="F91" s="755">
        <v>33</v>
      </c>
      <c r="G91" s="755">
        <v>1221</v>
      </c>
      <c r="H91" s="755">
        <v>1</v>
      </c>
      <c r="I91" s="755">
        <v>37</v>
      </c>
      <c r="J91" s="755">
        <v>23</v>
      </c>
      <c r="K91" s="755">
        <v>851</v>
      </c>
      <c r="L91" s="755">
        <v>0.69696969696969702</v>
      </c>
      <c r="M91" s="755">
        <v>37</v>
      </c>
      <c r="N91" s="755">
        <v>44</v>
      </c>
      <c r="O91" s="755">
        <v>1628</v>
      </c>
      <c r="P91" s="744">
        <v>1.3333333333333333</v>
      </c>
      <c r="Q91" s="756">
        <v>37</v>
      </c>
    </row>
    <row r="92" spans="1:17" ht="14.4" customHeight="1" x14ac:dyDescent="0.3">
      <c r="A92" s="737" t="s">
        <v>4268</v>
      </c>
      <c r="B92" s="739" t="s">
        <v>4269</v>
      </c>
      <c r="C92" s="739" t="s">
        <v>3712</v>
      </c>
      <c r="D92" s="739" t="s">
        <v>4378</v>
      </c>
      <c r="E92" s="739" t="s">
        <v>4379</v>
      </c>
      <c r="F92" s="755">
        <v>1</v>
      </c>
      <c r="G92" s="755">
        <v>23</v>
      </c>
      <c r="H92" s="755">
        <v>1</v>
      </c>
      <c r="I92" s="755">
        <v>23</v>
      </c>
      <c r="J92" s="755">
        <v>4</v>
      </c>
      <c r="K92" s="755">
        <v>92</v>
      </c>
      <c r="L92" s="755">
        <v>4</v>
      </c>
      <c r="M92" s="755">
        <v>23</v>
      </c>
      <c r="N92" s="755">
        <v>9</v>
      </c>
      <c r="O92" s="755">
        <v>207</v>
      </c>
      <c r="P92" s="744">
        <v>9</v>
      </c>
      <c r="Q92" s="756">
        <v>23</v>
      </c>
    </row>
    <row r="93" spans="1:17" ht="14.4" customHeight="1" x14ac:dyDescent="0.3">
      <c r="A93" s="737" t="s">
        <v>4268</v>
      </c>
      <c r="B93" s="739" t="s">
        <v>4269</v>
      </c>
      <c r="C93" s="739" t="s">
        <v>3712</v>
      </c>
      <c r="D93" s="739" t="s">
        <v>4380</v>
      </c>
      <c r="E93" s="739" t="s">
        <v>4381</v>
      </c>
      <c r="F93" s="755"/>
      <c r="G93" s="755"/>
      <c r="H93" s="755"/>
      <c r="I93" s="755"/>
      <c r="J93" s="755">
        <v>1</v>
      </c>
      <c r="K93" s="755">
        <v>216</v>
      </c>
      <c r="L93" s="755"/>
      <c r="M93" s="755">
        <v>216</v>
      </c>
      <c r="N93" s="755"/>
      <c r="O93" s="755"/>
      <c r="P93" s="744"/>
      <c r="Q93" s="756"/>
    </row>
    <row r="94" spans="1:17" ht="14.4" customHeight="1" x14ac:dyDescent="0.3">
      <c r="A94" s="737" t="s">
        <v>4268</v>
      </c>
      <c r="B94" s="739" t="s">
        <v>4269</v>
      </c>
      <c r="C94" s="739" t="s">
        <v>3712</v>
      </c>
      <c r="D94" s="739" t="s">
        <v>4382</v>
      </c>
      <c r="E94" s="739" t="s">
        <v>4383</v>
      </c>
      <c r="F94" s="755">
        <v>4</v>
      </c>
      <c r="G94" s="755">
        <v>1324</v>
      </c>
      <c r="H94" s="755">
        <v>1</v>
      </c>
      <c r="I94" s="755">
        <v>331</v>
      </c>
      <c r="J94" s="755">
        <v>9</v>
      </c>
      <c r="K94" s="755">
        <v>2979</v>
      </c>
      <c r="L94" s="755">
        <v>2.25</v>
      </c>
      <c r="M94" s="755">
        <v>331</v>
      </c>
      <c r="N94" s="755">
        <v>6</v>
      </c>
      <c r="O94" s="755">
        <v>1986</v>
      </c>
      <c r="P94" s="744">
        <v>1.5</v>
      </c>
      <c r="Q94" s="756">
        <v>331</v>
      </c>
    </row>
    <row r="95" spans="1:17" ht="14.4" customHeight="1" x14ac:dyDescent="0.3">
      <c r="A95" s="737" t="s">
        <v>4268</v>
      </c>
      <c r="B95" s="739" t="s">
        <v>4269</v>
      </c>
      <c r="C95" s="739" t="s">
        <v>3712</v>
      </c>
      <c r="D95" s="739" t="s">
        <v>4384</v>
      </c>
      <c r="E95" s="739" t="s">
        <v>4385</v>
      </c>
      <c r="F95" s="755">
        <v>2</v>
      </c>
      <c r="G95" s="755">
        <v>58</v>
      </c>
      <c r="H95" s="755">
        <v>1</v>
      </c>
      <c r="I95" s="755">
        <v>29</v>
      </c>
      <c r="J95" s="755">
        <v>2</v>
      </c>
      <c r="K95" s="755">
        <v>58</v>
      </c>
      <c r="L95" s="755">
        <v>1</v>
      </c>
      <c r="M95" s="755">
        <v>29</v>
      </c>
      <c r="N95" s="755"/>
      <c r="O95" s="755"/>
      <c r="P95" s="744"/>
      <c r="Q95" s="756"/>
    </row>
    <row r="96" spans="1:17" ht="14.4" customHeight="1" x14ac:dyDescent="0.3">
      <c r="A96" s="737" t="s">
        <v>4268</v>
      </c>
      <c r="B96" s="739" t="s">
        <v>4269</v>
      </c>
      <c r="C96" s="739" t="s">
        <v>3712</v>
      </c>
      <c r="D96" s="739" t="s">
        <v>4386</v>
      </c>
      <c r="E96" s="739" t="s">
        <v>4387</v>
      </c>
      <c r="F96" s="755">
        <v>74</v>
      </c>
      <c r="G96" s="755">
        <v>13024</v>
      </c>
      <c r="H96" s="755">
        <v>1</v>
      </c>
      <c r="I96" s="755">
        <v>176</v>
      </c>
      <c r="J96" s="755">
        <v>48</v>
      </c>
      <c r="K96" s="755">
        <v>8496</v>
      </c>
      <c r="L96" s="755">
        <v>0.65233415233415237</v>
      </c>
      <c r="M96" s="755">
        <v>177</v>
      </c>
      <c r="N96" s="755">
        <v>65</v>
      </c>
      <c r="O96" s="755">
        <v>11570</v>
      </c>
      <c r="P96" s="744">
        <v>0.8883599508599509</v>
      </c>
      <c r="Q96" s="756">
        <v>178</v>
      </c>
    </row>
    <row r="97" spans="1:17" ht="14.4" customHeight="1" x14ac:dyDescent="0.3">
      <c r="A97" s="737" t="s">
        <v>4268</v>
      </c>
      <c r="B97" s="739" t="s">
        <v>4269</v>
      </c>
      <c r="C97" s="739" t="s">
        <v>3712</v>
      </c>
      <c r="D97" s="739" t="s">
        <v>4388</v>
      </c>
      <c r="E97" s="739" t="s">
        <v>4389</v>
      </c>
      <c r="F97" s="755"/>
      <c r="G97" s="755"/>
      <c r="H97" s="755"/>
      <c r="I97" s="755"/>
      <c r="J97" s="755">
        <v>8</v>
      </c>
      <c r="K97" s="755">
        <v>120</v>
      </c>
      <c r="L97" s="755"/>
      <c r="M97" s="755">
        <v>15</v>
      </c>
      <c r="N97" s="755">
        <v>1</v>
      </c>
      <c r="O97" s="755">
        <v>15</v>
      </c>
      <c r="P97" s="744"/>
      <c r="Q97" s="756">
        <v>15</v>
      </c>
    </row>
    <row r="98" spans="1:17" ht="14.4" customHeight="1" x14ac:dyDescent="0.3">
      <c r="A98" s="737" t="s">
        <v>4268</v>
      </c>
      <c r="B98" s="739" t="s">
        <v>4269</v>
      </c>
      <c r="C98" s="739" t="s">
        <v>3712</v>
      </c>
      <c r="D98" s="739" t="s">
        <v>4390</v>
      </c>
      <c r="E98" s="739" t="s">
        <v>4391</v>
      </c>
      <c r="F98" s="755">
        <v>50</v>
      </c>
      <c r="G98" s="755">
        <v>950</v>
      </c>
      <c r="H98" s="755">
        <v>1</v>
      </c>
      <c r="I98" s="755">
        <v>19</v>
      </c>
      <c r="J98" s="755">
        <v>57</v>
      </c>
      <c r="K98" s="755">
        <v>1083</v>
      </c>
      <c r="L98" s="755">
        <v>1.1399999999999999</v>
      </c>
      <c r="M98" s="755">
        <v>19</v>
      </c>
      <c r="N98" s="755">
        <v>72</v>
      </c>
      <c r="O98" s="755">
        <v>1368</v>
      </c>
      <c r="P98" s="744">
        <v>1.44</v>
      </c>
      <c r="Q98" s="756">
        <v>19</v>
      </c>
    </row>
    <row r="99" spans="1:17" ht="14.4" customHeight="1" x14ac:dyDescent="0.3">
      <c r="A99" s="737" t="s">
        <v>4268</v>
      </c>
      <c r="B99" s="739" t="s">
        <v>4269</v>
      </c>
      <c r="C99" s="739" t="s">
        <v>3712</v>
      </c>
      <c r="D99" s="739" t="s">
        <v>4392</v>
      </c>
      <c r="E99" s="739" t="s">
        <v>4393</v>
      </c>
      <c r="F99" s="755">
        <v>51</v>
      </c>
      <c r="G99" s="755">
        <v>1020</v>
      </c>
      <c r="H99" s="755">
        <v>1</v>
      </c>
      <c r="I99" s="755">
        <v>20</v>
      </c>
      <c r="J99" s="755">
        <v>58</v>
      </c>
      <c r="K99" s="755">
        <v>1160</v>
      </c>
      <c r="L99" s="755">
        <v>1.1372549019607843</v>
      </c>
      <c r="M99" s="755">
        <v>20</v>
      </c>
      <c r="N99" s="755">
        <v>90</v>
      </c>
      <c r="O99" s="755">
        <v>1800</v>
      </c>
      <c r="P99" s="744">
        <v>1.7647058823529411</v>
      </c>
      <c r="Q99" s="756">
        <v>20</v>
      </c>
    </row>
    <row r="100" spans="1:17" ht="14.4" customHeight="1" x14ac:dyDescent="0.3">
      <c r="A100" s="737" t="s">
        <v>4268</v>
      </c>
      <c r="B100" s="739" t="s">
        <v>4269</v>
      </c>
      <c r="C100" s="739" t="s">
        <v>3712</v>
      </c>
      <c r="D100" s="739" t="s">
        <v>4394</v>
      </c>
      <c r="E100" s="739" t="s">
        <v>4395</v>
      </c>
      <c r="F100" s="755">
        <v>1</v>
      </c>
      <c r="G100" s="755">
        <v>184</v>
      </c>
      <c r="H100" s="755">
        <v>1</v>
      </c>
      <c r="I100" s="755">
        <v>184</v>
      </c>
      <c r="J100" s="755">
        <v>3</v>
      </c>
      <c r="K100" s="755">
        <v>555</v>
      </c>
      <c r="L100" s="755">
        <v>3.0163043478260869</v>
      </c>
      <c r="M100" s="755">
        <v>185</v>
      </c>
      <c r="N100" s="755">
        <v>1</v>
      </c>
      <c r="O100" s="755">
        <v>186</v>
      </c>
      <c r="P100" s="744">
        <v>1.0108695652173914</v>
      </c>
      <c r="Q100" s="756">
        <v>186</v>
      </c>
    </row>
    <row r="101" spans="1:17" ht="14.4" customHeight="1" x14ac:dyDescent="0.3">
      <c r="A101" s="737" t="s">
        <v>4268</v>
      </c>
      <c r="B101" s="739" t="s">
        <v>4269</v>
      </c>
      <c r="C101" s="739" t="s">
        <v>3712</v>
      </c>
      <c r="D101" s="739" t="s">
        <v>4396</v>
      </c>
      <c r="E101" s="739" t="s">
        <v>4397</v>
      </c>
      <c r="F101" s="755"/>
      <c r="G101" s="755"/>
      <c r="H101" s="755"/>
      <c r="I101" s="755"/>
      <c r="J101" s="755">
        <v>1</v>
      </c>
      <c r="K101" s="755">
        <v>267</v>
      </c>
      <c r="L101" s="755"/>
      <c r="M101" s="755">
        <v>267</v>
      </c>
      <c r="N101" s="755"/>
      <c r="O101" s="755"/>
      <c r="P101" s="744"/>
      <c r="Q101" s="756"/>
    </row>
    <row r="102" spans="1:17" ht="14.4" customHeight="1" x14ac:dyDescent="0.3">
      <c r="A102" s="737" t="s">
        <v>4268</v>
      </c>
      <c r="B102" s="739" t="s">
        <v>4269</v>
      </c>
      <c r="C102" s="739" t="s">
        <v>3712</v>
      </c>
      <c r="D102" s="739" t="s">
        <v>4398</v>
      </c>
      <c r="E102" s="739" t="s">
        <v>4399</v>
      </c>
      <c r="F102" s="755">
        <v>10</v>
      </c>
      <c r="G102" s="755">
        <v>840</v>
      </c>
      <c r="H102" s="755">
        <v>1</v>
      </c>
      <c r="I102" s="755">
        <v>84</v>
      </c>
      <c r="J102" s="755">
        <v>6</v>
      </c>
      <c r="K102" s="755">
        <v>504</v>
      </c>
      <c r="L102" s="755">
        <v>0.6</v>
      </c>
      <c r="M102" s="755">
        <v>84</v>
      </c>
      <c r="N102" s="755">
        <v>13</v>
      </c>
      <c r="O102" s="755">
        <v>1092</v>
      </c>
      <c r="P102" s="744">
        <v>1.3</v>
      </c>
      <c r="Q102" s="756">
        <v>84</v>
      </c>
    </row>
    <row r="103" spans="1:17" ht="14.4" customHeight="1" x14ac:dyDescent="0.3">
      <c r="A103" s="737" t="s">
        <v>4268</v>
      </c>
      <c r="B103" s="739" t="s">
        <v>4269</v>
      </c>
      <c r="C103" s="739" t="s">
        <v>3712</v>
      </c>
      <c r="D103" s="739" t="s">
        <v>4400</v>
      </c>
      <c r="E103" s="739" t="s">
        <v>4401</v>
      </c>
      <c r="F103" s="755">
        <v>1</v>
      </c>
      <c r="G103" s="755">
        <v>78</v>
      </c>
      <c r="H103" s="755">
        <v>1</v>
      </c>
      <c r="I103" s="755">
        <v>78</v>
      </c>
      <c r="J103" s="755">
        <v>2</v>
      </c>
      <c r="K103" s="755">
        <v>156</v>
      </c>
      <c r="L103" s="755">
        <v>2</v>
      </c>
      <c r="M103" s="755">
        <v>78</v>
      </c>
      <c r="N103" s="755">
        <v>2</v>
      </c>
      <c r="O103" s="755">
        <v>156</v>
      </c>
      <c r="P103" s="744">
        <v>2</v>
      </c>
      <c r="Q103" s="756">
        <v>78</v>
      </c>
    </row>
    <row r="104" spans="1:17" ht="14.4" customHeight="1" x14ac:dyDescent="0.3">
      <c r="A104" s="737" t="s">
        <v>4268</v>
      </c>
      <c r="B104" s="739" t="s">
        <v>4269</v>
      </c>
      <c r="C104" s="739" t="s">
        <v>3712</v>
      </c>
      <c r="D104" s="739" t="s">
        <v>4402</v>
      </c>
      <c r="E104" s="739" t="s">
        <v>4403</v>
      </c>
      <c r="F104" s="755"/>
      <c r="G104" s="755"/>
      <c r="H104" s="755"/>
      <c r="I104" s="755"/>
      <c r="J104" s="755">
        <v>1</v>
      </c>
      <c r="K104" s="755">
        <v>21</v>
      </c>
      <c r="L104" s="755"/>
      <c r="M104" s="755">
        <v>21</v>
      </c>
      <c r="N104" s="755">
        <v>1</v>
      </c>
      <c r="O104" s="755">
        <v>21</v>
      </c>
      <c r="P104" s="744"/>
      <c r="Q104" s="756">
        <v>21</v>
      </c>
    </row>
    <row r="105" spans="1:17" ht="14.4" customHeight="1" x14ac:dyDescent="0.3">
      <c r="A105" s="737" t="s">
        <v>4268</v>
      </c>
      <c r="B105" s="739" t="s">
        <v>4269</v>
      </c>
      <c r="C105" s="739" t="s">
        <v>3712</v>
      </c>
      <c r="D105" s="739" t="s">
        <v>4404</v>
      </c>
      <c r="E105" s="739" t="s">
        <v>4405</v>
      </c>
      <c r="F105" s="755">
        <v>3</v>
      </c>
      <c r="G105" s="755">
        <v>66</v>
      </c>
      <c r="H105" s="755">
        <v>1</v>
      </c>
      <c r="I105" s="755">
        <v>22</v>
      </c>
      <c r="J105" s="755">
        <v>2</v>
      </c>
      <c r="K105" s="755">
        <v>44</v>
      </c>
      <c r="L105" s="755">
        <v>0.66666666666666663</v>
      </c>
      <c r="M105" s="755">
        <v>22</v>
      </c>
      <c r="N105" s="755">
        <v>4</v>
      </c>
      <c r="O105" s="755">
        <v>88</v>
      </c>
      <c r="P105" s="744">
        <v>1.3333333333333333</v>
      </c>
      <c r="Q105" s="756">
        <v>22</v>
      </c>
    </row>
    <row r="106" spans="1:17" ht="14.4" customHeight="1" x14ac:dyDescent="0.3">
      <c r="A106" s="737" t="s">
        <v>4268</v>
      </c>
      <c r="B106" s="739" t="s">
        <v>4269</v>
      </c>
      <c r="C106" s="739" t="s">
        <v>3712</v>
      </c>
      <c r="D106" s="739" t="s">
        <v>4406</v>
      </c>
      <c r="E106" s="739" t="s">
        <v>4407</v>
      </c>
      <c r="F106" s="755">
        <v>5</v>
      </c>
      <c r="G106" s="755">
        <v>2475</v>
      </c>
      <c r="H106" s="755">
        <v>1</v>
      </c>
      <c r="I106" s="755">
        <v>495</v>
      </c>
      <c r="J106" s="755">
        <v>14</v>
      </c>
      <c r="K106" s="755">
        <v>6930</v>
      </c>
      <c r="L106" s="755">
        <v>2.8</v>
      </c>
      <c r="M106" s="755">
        <v>495</v>
      </c>
      <c r="N106" s="755">
        <v>6</v>
      </c>
      <c r="O106" s="755">
        <v>2970</v>
      </c>
      <c r="P106" s="744">
        <v>1.2</v>
      </c>
      <c r="Q106" s="756">
        <v>495</v>
      </c>
    </row>
    <row r="107" spans="1:17" ht="14.4" customHeight="1" x14ac:dyDescent="0.3">
      <c r="A107" s="737" t="s">
        <v>4268</v>
      </c>
      <c r="B107" s="739" t="s">
        <v>4269</v>
      </c>
      <c r="C107" s="739" t="s">
        <v>3712</v>
      </c>
      <c r="D107" s="739" t="s">
        <v>4408</v>
      </c>
      <c r="E107" s="739" t="s">
        <v>4409</v>
      </c>
      <c r="F107" s="755"/>
      <c r="G107" s="755"/>
      <c r="H107" s="755"/>
      <c r="I107" s="755"/>
      <c r="J107" s="755">
        <v>2</v>
      </c>
      <c r="K107" s="755">
        <v>382</v>
      </c>
      <c r="L107" s="755"/>
      <c r="M107" s="755">
        <v>191</v>
      </c>
      <c r="N107" s="755"/>
      <c r="O107" s="755"/>
      <c r="P107" s="744"/>
      <c r="Q107" s="756"/>
    </row>
    <row r="108" spans="1:17" ht="14.4" customHeight="1" x14ac:dyDescent="0.3">
      <c r="A108" s="737" t="s">
        <v>4268</v>
      </c>
      <c r="B108" s="739" t="s">
        <v>4269</v>
      </c>
      <c r="C108" s="739" t="s">
        <v>3712</v>
      </c>
      <c r="D108" s="739" t="s">
        <v>4410</v>
      </c>
      <c r="E108" s="739" t="s">
        <v>4411</v>
      </c>
      <c r="F108" s="755"/>
      <c r="G108" s="755"/>
      <c r="H108" s="755"/>
      <c r="I108" s="755"/>
      <c r="J108" s="755">
        <v>4</v>
      </c>
      <c r="K108" s="755">
        <v>668</v>
      </c>
      <c r="L108" s="755"/>
      <c r="M108" s="755">
        <v>167</v>
      </c>
      <c r="N108" s="755">
        <v>1</v>
      </c>
      <c r="O108" s="755">
        <v>168</v>
      </c>
      <c r="P108" s="744"/>
      <c r="Q108" s="756">
        <v>168</v>
      </c>
    </row>
    <row r="109" spans="1:17" ht="14.4" customHeight="1" x14ac:dyDescent="0.3">
      <c r="A109" s="737" t="s">
        <v>4268</v>
      </c>
      <c r="B109" s="739" t="s">
        <v>4269</v>
      </c>
      <c r="C109" s="739" t="s">
        <v>3712</v>
      </c>
      <c r="D109" s="739" t="s">
        <v>4412</v>
      </c>
      <c r="E109" s="739" t="s">
        <v>4413</v>
      </c>
      <c r="F109" s="755"/>
      <c r="G109" s="755"/>
      <c r="H109" s="755"/>
      <c r="I109" s="755"/>
      <c r="J109" s="755">
        <v>1</v>
      </c>
      <c r="K109" s="755">
        <v>310</v>
      </c>
      <c r="L109" s="755"/>
      <c r="M109" s="755">
        <v>310</v>
      </c>
      <c r="N109" s="755"/>
      <c r="O109" s="755"/>
      <c r="P109" s="744"/>
      <c r="Q109" s="756"/>
    </row>
    <row r="110" spans="1:17" ht="14.4" customHeight="1" x14ac:dyDescent="0.3">
      <c r="A110" s="737" t="s">
        <v>4268</v>
      </c>
      <c r="B110" s="739" t="s">
        <v>4269</v>
      </c>
      <c r="C110" s="739" t="s">
        <v>3712</v>
      </c>
      <c r="D110" s="739" t="s">
        <v>4414</v>
      </c>
      <c r="E110" s="739" t="s">
        <v>4415</v>
      </c>
      <c r="F110" s="755"/>
      <c r="G110" s="755"/>
      <c r="H110" s="755"/>
      <c r="I110" s="755"/>
      <c r="J110" s="755">
        <v>1</v>
      </c>
      <c r="K110" s="755">
        <v>23</v>
      </c>
      <c r="L110" s="755"/>
      <c r="M110" s="755">
        <v>23</v>
      </c>
      <c r="N110" s="755"/>
      <c r="O110" s="755"/>
      <c r="P110" s="744"/>
      <c r="Q110" s="756"/>
    </row>
    <row r="111" spans="1:17" ht="14.4" customHeight="1" x14ac:dyDescent="0.3">
      <c r="A111" s="737" t="s">
        <v>4268</v>
      </c>
      <c r="B111" s="739" t="s">
        <v>4269</v>
      </c>
      <c r="C111" s="739" t="s">
        <v>3712</v>
      </c>
      <c r="D111" s="739" t="s">
        <v>4416</v>
      </c>
      <c r="E111" s="739" t="s">
        <v>4417</v>
      </c>
      <c r="F111" s="755">
        <v>1</v>
      </c>
      <c r="G111" s="755">
        <v>131</v>
      </c>
      <c r="H111" s="755">
        <v>1</v>
      </c>
      <c r="I111" s="755">
        <v>131</v>
      </c>
      <c r="J111" s="755">
        <v>1</v>
      </c>
      <c r="K111" s="755">
        <v>132</v>
      </c>
      <c r="L111" s="755">
        <v>1.0076335877862594</v>
      </c>
      <c r="M111" s="755">
        <v>132</v>
      </c>
      <c r="N111" s="755"/>
      <c r="O111" s="755"/>
      <c r="P111" s="744"/>
      <c r="Q111" s="756"/>
    </row>
    <row r="112" spans="1:17" ht="14.4" customHeight="1" x14ac:dyDescent="0.3">
      <c r="A112" s="737" t="s">
        <v>4268</v>
      </c>
      <c r="B112" s="739" t="s">
        <v>4269</v>
      </c>
      <c r="C112" s="739" t="s">
        <v>3712</v>
      </c>
      <c r="D112" s="739" t="s">
        <v>4418</v>
      </c>
      <c r="E112" s="739" t="s">
        <v>4419</v>
      </c>
      <c r="F112" s="755"/>
      <c r="G112" s="755"/>
      <c r="H112" s="755"/>
      <c r="I112" s="755"/>
      <c r="J112" s="755"/>
      <c r="K112" s="755"/>
      <c r="L112" s="755"/>
      <c r="M112" s="755"/>
      <c r="N112" s="755">
        <v>1</v>
      </c>
      <c r="O112" s="755">
        <v>651</v>
      </c>
      <c r="P112" s="744"/>
      <c r="Q112" s="756">
        <v>651</v>
      </c>
    </row>
    <row r="113" spans="1:17" ht="14.4" customHeight="1" x14ac:dyDescent="0.3">
      <c r="A113" s="737" t="s">
        <v>4268</v>
      </c>
      <c r="B113" s="739" t="s">
        <v>4269</v>
      </c>
      <c r="C113" s="739" t="s">
        <v>3712</v>
      </c>
      <c r="D113" s="739" t="s">
        <v>4420</v>
      </c>
      <c r="E113" s="739" t="s">
        <v>4421</v>
      </c>
      <c r="F113" s="755">
        <v>1</v>
      </c>
      <c r="G113" s="755">
        <v>291</v>
      </c>
      <c r="H113" s="755">
        <v>1</v>
      </c>
      <c r="I113" s="755">
        <v>291</v>
      </c>
      <c r="J113" s="755"/>
      <c r="K113" s="755"/>
      <c r="L113" s="755"/>
      <c r="M113" s="755"/>
      <c r="N113" s="755"/>
      <c r="O113" s="755"/>
      <c r="P113" s="744"/>
      <c r="Q113" s="756"/>
    </row>
    <row r="114" spans="1:17" ht="14.4" customHeight="1" x14ac:dyDescent="0.3">
      <c r="A114" s="737" t="s">
        <v>4268</v>
      </c>
      <c r="B114" s="739" t="s">
        <v>4269</v>
      </c>
      <c r="C114" s="739" t="s">
        <v>3712</v>
      </c>
      <c r="D114" s="739" t="s">
        <v>4422</v>
      </c>
      <c r="E114" s="739" t="s">
        <v>4423</v>
      </c>
      <c r="F114" s="755">
        <v>1</v>
      </c>
      <c r="G114" s="755">
        <v>308</v>
      </c>
      <c r="H114" s="755">
        <v>1</v>
      </c>
      <c r="I114" s="755">
        <v>308</v>
      </c>
      <c r="J114" s="755"/>
      <c r="K114" s="755"/>
      <c r="L114" s="755"/>
      <c r="M114" s="755"/>
      <c r="N114" s="755">
        <v>1</v>
      </c>
      <c r="O114" s="755">
        <v>310</v>
      </c>
      <c r="P114" s="744">
        <v>1.0064935064935066</v>
      </c>
      <c r="Q114" s="756">
        <v>310</v>
      </c>
    </row>
    <row r="115" spans="1:17" ht="14.4" customHeight="1" x14ac:dyDescent="0.3">
      <c r="A115" s="737" t="s">
        <v>4268</v>
      </c>
      <c r="B115" s="739" t="s">
        <v>4269</v>
      </c>
      <c r="C115" s="739" t="s">
        <v>3712</v>
      </c>
      <c r="D115" s="739" t="s">
        <v>4424</v>
      </c>
      <c r="E115" s="739" t="s">
        <v>4425</v>
      </c>
      <c r="F115" s="755">
        <v>3</v>
      </c>
      <c r="G115" s="755">
        <v>303</v>
      </c>
      <c r="H115" s="755">
        <v>1</v>
      </c>
      <c r="I115" s="755">
        <v>101</v>
      </c>
      <c r="J115" s="755"/>
      <c r="K115" s="755"/>
      <c r="L115" s="755"/>
      <c r="M115" s="755"/>
      <c r="N115" s="755"/>
      <c r="O115" s="755"/>
      <c r="P115" s="744"/>
      <c r="Q115" s="756"/>
    </row>
    <row r="116" spans="1:17" ht="14.4" customHeight="1" x14ac:dyDescent="0.3">
      <c r="A116" s="737" t="s">
        <v>4268</v>
      </c>
      <c r="B116" s="739" t="s">
        <v>4269</v>
      </c>
      <c r="C116" s="739" t="s">
        <v>3712</v>
      </c>
      <c r="D116" s="739" t="s">
        <v>4426</v>
      </c>
      <c r="E116" s="739" t="s">
        <v>4427</v>
      </c>
      <c r="F116" s="755"/>
      <c r="G116" s="755"/>
      <c r="H116" s="755"/>
      <c r="I116" s="755"/>
      <c r="J116" s="755"/>
      <c r="K116" s="755"/>
      <c r="L116" s="755"/>
      <c r="M116" s="755"/>
      <c r="N116" s="755">
        <v>1</v>
      </c>
      <c r="O116" s="755">
        <v>528</v>
      </c>
      <c r="P116" s="744"/>
      <c r="Q116" s="756">
        <v>528</v>
      </c>
    </row>
    <row r="117" spans="1:17" ht="14.4" customHeight="1" x14ac:dyDescent="0.3">
      <c r="A117" s="737" t="s">
        <v>4268</v>
      </c>
      <c r="B117" s="739" t="s">
        <v>4269</v>
      </c>
      <c r="C117" s="739" t="s">
        <v>3712</v>
      </c>
      <c r="D117" s="739" t="s">
        <v>4428</v>
      </c>
      <c r="E117" s="739" t="s">
        <v>4429</v>
      </c>
      <c r="F117" s="755"/>
      <c r="G117" s="755"/>
      <c r="H117" s="755"/>
      <c r="I117" s="755"/>
      <c r="J117" s="755"/>
      <c r="K117" s="755"/>
      <c r="L117" s="755"/>
      <c r="M117" s="755"/>
      <c r="N117" s="755">
        <v>1</v>
      </c>
      <c r="O117" s="755">
        <v>1768</v>
      </c>
      <c r="P117" s="744"/>
      <c r="Q117" s="756">
        <v>1768</v>
      </c>
    </row>
    <row r="118" spans="1:17" ht="14.4" customHeight="1" x14ac:dyDescent="0.3">
      <c r="A118" s="737" t="s">
        <v>4268</v>
      </c>
      <c r="B118" s="739" t="s">
        <v>4269</v>
      </c>
      <c r="C118" s="739" t="s">
        <v>3712</v>
      </c>
      <c r="D118" s="739" t="s">
        <v>4430</v>
      </c>
      <c r="E118" s="739" t="s">
        <v>4431</v>
      </c>
      <c r="F118" s="755"/>
      <c r="G118" s="755"/>
      <c r="H118" s="755"/>
      <c r="I118" s="755"/>
      <c r="J118" s="755">
        <v>2</v>
      </c>
      <c r="K118" s="755">
        <v>812</v>
      </c>
      <c r="L118" s="755"/>
      <c r="M118" s="755">
        <v>406</v>
      </c>
      <c r="N118" s="755"/>
      <c r="O118" s="755"/>
      <c r="P118" s="744"/>
      <c r="Q118" s="756"/>
    </row>
    <row r="119" spans="1:17" ht="14.4" customHeight="1" x14ac:dyDescent="0.3">
      <c r="A119" s="737" t="s">
        <v>4268</v>
      </c>
      <c r="B119" s="739" t="s">
        <v>4269</v>
      </c>
      <c r="C119" s="739" t="s">
        <v>3712</v>
      </c>
      <c r="D119" s="739" t="s">
        <v>4432</v>
      </c>
      <c r="E119" s="739" t="s">
        <v>4433</v>
      </c>
      <c r="F119" s="755"/>
      <c r="G119" s="755"/>
      <c r="H119" s="755"/>
      <c r="I119" s="755"/>
      <c r="J119" s="755"/>
      <c r="K119" s="755"/>
      <c r="L119" s="755"/>
      <c r="M119" s="755"/>
      <c r="N119" s="755">
        <v>292</v>
      </c>
      <c r="O119" s="755">
        <v>10804</v>
      </c>
      <c r="P119" s="744"/>
      <c r="Q119" s="756">
        <v>37</v>
      </c>
    </row>
    <row r="120" spans="1:17" ht="14.4" customHeight="1" x14ac:dyDescent="0.3">
      <c r="A120" s="737" t="s">
        <v>4268</v>
      </c>
      <c r="B120" s="739" t="s">
        <v>4269</v>
      </c>
      <c r="C120" s="739" t="s">
        <v>3712</v>
      </c>
      <c r="D120" s="739" t="s">
        <v>4434</v>
      </c>
      <c r="E120" s="739" t="s">
        <v>4435</v>
      </c>
      <c r="F120" s="755"/>
      <c r="G120" s="755"/>
      <c r="H120" s="755"/>
      <c r="I120" s="755"/>
      <c r="J120" s="755"/>
      <c r="K120" s="755"/>
      <c r="L120" s="755"/>
      <c r="M120" s="755"/>
      <c r="N120" s="755">
        <v>2</v>
      </c>
      <c r="O120" s="755">
        <v>342</v>
      </c>
      <c r="P120" s="744"/>
      <c r="Q120" s="756">
        <v>171</v>
      </c>
    </row>
    <row r="121" spans="1:17" ht="14.4" customHeight="1" x14ac:dyDescent="0.3">
      <c r="A121" s="737" t="s">
        <v>4268</v>
      </c>
      <c r="B121" s="739" t="s">
        <v>4436</v>
      </c>
      <c r="C121" s="739" t="s">
        <v>3712</v>
      </c>
      <c r="D121" s="739" t="s">
        <v>4437</v>
      </c>
      <c r="E121" s="739" t="s">
        <v>4438</v>
      </c>
      <c r="F121" s="755"/>
      <c r="G121" s="755"/>
      <c r="H121" s="755"/>
      <c r="I121" s="755"/>
      <c r="J121" s="755">
        <v>1</v>
      </c>
      <c r="K121" s="755">
        <v>1037</v>
      </c>
      <c r="L121" s="755"/>
      <c r="M121" s="755">
        <v>1037</v>
      </c>
      <c r="N121" s="755"/>
      <c r="O121" s="755"/>
      <c r="P121" s="744"/>
      <c r="Q121" s="756"/>
    </row>
    <row r="122" spans="1:17" ht="14.4" customHeight="1" x14ac:dyDescent="0.3">
      <c r="A122" s="737" t="s">
        <v>4439</v>
      </c>
      <c r="B122" s="739" t="s">
        <v>4440</v>
      </c>
      <c r="C122" s="739" t="s">
        <v>3706</v>
      </c>
      <c r="D122" s="739" t="s">
        <v>4441</v>
      </c>
      <c r="E122" s="739" t="s">
        <v>4442</v>
      </c>
      <c r="F122" s="755">
        <v>0.67</v>
      </c>
      <c r="G122" s="755">
        <v>1789.87</v>
      </c>
      <c r="H122" s="755">
        <v>1</v>
      </c>
      <c r="I122" s="755">
        <v>2671.4477611940297</v>
      </c>
      <c r="J122" s="755"/>
      <c r="K122" s="755"/>
      <c r="L122" s="755"/>
      <c r="M122" s="755"/>
      <c r="N122" s="755">
        <v>0.67</v>
      </c>
      <c r="O122" s="755">
        <v>1814.38</v>
      </c>
      <c r="P122" s="744">
        <v>1.013693731947013</v>
      </c>
      <c r="Q122" s="756">
        <v>2708.0298507462685</v>
      </c>
    </row>
    <row r="123" spans="1:17" ht="14.4" customHeight="1" x14ac:dyDescent="0.3">
      <c r="A123" s="737" t="s">
        <v>4439</v>
      </c>
      <c r="B123" s="739" t="s">
        <v>4440</v>
      </c>
      <c r="C123" s="739" t="s">
        <v>3706</v>
      </c>
      <c r="D123" s="739" t="s">
        <v>4443</v>
      </c>
      <c r="E123" s="739" t="s">
        <v>4442</v>
      </c>
      <c r="F123" s="755"/>
      <c r="G123" s="755"/>
      <c r="H123" s="755"/>
      <c r="I123" s="755"/>
      <c r="J123" s="755">
        <v>0.2</v>
      </c>
      <c r="K123" s="755">
        <v>1277.6500000000001</v>
      </c>
      <c r="L123" s="755"/>
      <c r="M123" s="755">
        <v>6388.25</v>
      </c>
      <c r="N123" s="755">
        <v>0.2</v>
      </c>
      <c r="O123" s="755">
        <v>1354.02</v>
      </c>
      <c r="P123" s="744"/>
      <c r="Q123" s="756">
        <v>6770.0999999999995</v>
      </c>
    </row>
    <row r="124" spans="1:17" ht="14.4" customHeight="1" x14ac:dyDescent="0.3">
      <c r="A124" s="737" t="s">
        <v>4439</v>
      </c>
      <c r="B124" s="739" t="s">
        <v>4440</v>
      </c>
      <c r="C124" s="739" t="s">
        <v>3706</v>
      </c>
      <c r="D124" s="739" t="s">
        <v>4444</v>
      </c>
      <c r="E124" s="739" t="s">
        <v>4445</v>
      </c>
      <c r="F124" s="755">
        <v>1</v>
      </c>
      <c r="G124" s="755">
        <v>989.03</v>
      </c>
      <c r="H124" s="755">
        <v>1</v>
      </c>
      <c r="I124" s="755">
        <v>989.03</v>
      </c>
      <c r="J124" s="755"/>
      <c r="K124" s="755"/>
      <c r="L124" s="755"/>
      <c r="M124" s="755"/>
      <c r="N124" s="755">
        <v>1</v>
      </c>
      <c r="O124" s="755">
        <v>1004.83</v>
      </c>
      <c r="P124" s="744">
        <v>1.0159752484757794</v>
      </c>
      <c r="Q124" s="756">
        <v>1004.83</v>
      </c>
    </row>
    <row r="125" spans="1:17" ht="14.4" customHeight="1" x14ac:dyDescent="0.3">
      <c r="A125" s="737" t="s">
        <v>4439</v>
      </c>
      <c r="B125" s="739" t="s">
        <v>4440</v>
      </c>
      <c r="C125" s="739" t="s">
        <v>3706</v>
      </c>
      <c r="D125" s="739" t="s">
        <v>4446</v>
      </c>
      <c r="E125" s="739" t="s">
        <v>4447</v>
      </c>
      <c r="F125" s="755">
        <v>0.04</v>
      </c>
      <c r="G125" s="755">
        <v>413.5</v>
      </c>
      <c r="H125" s="755">
        <v>1</v>
      </c>
      <c r="I125" s="755">
        <v>10337.5</v>
      </c>
      <c r="J125" s="755"/>
      <c r="K125" s="755"/>
      <c r="L125" s="755"/>
      <c r="M125" s="755"/>
      <c r="N125" s="755">
        <v>0.12</v>
      </c>
      <c r="O125" s="755">
        <v>1186.55</v>
      </c>
      <c r="P125" s="744">
        <v>2.8695284159613057</v>
      </c>
      <c r="Q125" s="756">
        <v>9887.9166666666661</v>
      </c>
    </row>
    <row r="126" spans="1:17" ht="14.4" customHeight="1" x14ac:dyDescent="0.3">
      <c r="A126" s="737" t="s">
        <v>4439</v>
      </c>
      <c r="B126" s="739" t="s">
        <v>4440</v>
      </c>
      <c r="C126" s="739" t="s">
        <v>3706</v>
      </c>
      <c r="D126" s="739" t="s">
        <v>4448</v>
      </c>
      <c r="E126" s="739" t="s">
        <v>4449</v>
      </c>
      <c r="F126" s="755"/>
      <c r="G126" s="755"/>
      <c r="H126" s="755"/>
      <c r="I126" s="755"/>
      <c r="J126" s="755">
        <v>1</v>
      </c>
      <c r="K126" s="755">
        <v>932.82</v>
      </c>
      <c r="L126" s="755"/>
      <c r="M126" s="755">
        <v>932.82</v>
      </c>
      <c r="N126" s="755">
        <v>1</v>
      </c>
      <c r="O126" s="755">
        <v>932.82</v>
      </c>
      <c r="P126" s="744"/>
      <c r="Q126" s="756">
        <v>932.82</v>
      </c>
    </row>
    <row r="127" spans="1:17" ht="14.4" customHeight="1" x14ac:dyDescent="0.3">
      <c r="A127" s="737" t="s">
        <v>4439</v>
      </c>
      <c r="B127" s="739" t="s">
        <v>4440</v>
      </c>
      <c r="C127" s="739" t="s">
        <v>3706</v>
      </c>
      <c r="D127" s="739" t="s">
        <v>4450</v>
      </c>
      <c r="E127" s="739" t="s">
        <v>4210</v>
      </c>
      <c r="F127" s="755">
        <v>0.16</v>
      </c>
      <c r="G127" s="755">
        <v>873.72</v>
      </c>
      <c r="H127" s="755">
        <v>1</v>
      </c>
      <c r="I127" s="755">
        <v>5460.75</v>
      </c>
      <c r="J127" s="755"/>
      <c r="K127" s="755"/>
      <c r="L127" s="755"/>
      <c r="M127" s="755"/>
      <c r="N127" s="755"/>
      <c r="O127" s="755"/>
      <c r="P127" s="744"/>
      <c r="Q127" s="756"/>
    </row>
    <row r="128" spans="1:17" ht="14.4" customHeight="1" x14ac:dyDescent="0.3">
      <c r="A128" s="737" t="s">
        <v>4439</v>
      </c>
      <c r="B128" s="739" t="s">
        <v>4440</v>
      </c>
      <c r="C128" s="739" t="s">
        <v>3706</v>
      </c>
      <c r="D128" s="739" t="s">
        <v>4451</v>
      </c>
      <c r="E128" s="739" t="s">
        <v>4210</v>
      </c>
      <c r="F128" s="755">
        <v>0.29000000000000004</v>
      </c>
      <c r="G128" s="755">
        <v>3167.25</v>
      </c>
      <c r="H128" s="755">
        <v>1</v>
      </c>
      <c r="I128" s="755">
        <v>10921.551724137929</v>
      </c>
      <c r="J128" s="755">
        <v>0.06</v>
      </c>
      <c r="K128" s="755">
        <v>531.24</v>
      </c>
      <c r="L128" s="755">
        <v>0.16772910253374379</v>
      </c>
      <c r="M128" s="755">
        <v>8854</v>
      </c>
      <c r="N128" s="755">
        <v>0.11</v>
      </c>
      <c r="O128" s="755">
        <v>973.94</v>
      </c>
      <c r="P128" s="744">
        <v>0.30750335464519696</v>
      </c>
      <c r="Q128" s="756">
        <v>8854</v>
      </c>
    </row>
    <row r="129" spans="1:17" ht="14.4" customHeight="1" x14ac:dyDescent="0.3">
      <c r="A129" s="737" t="s">
        <v>4439</v>
      </c>
      <c r="B129" s="739" t="s">
        <v>4440</v>
      </c>
      <c r="C129" s="739" t="s">
        <v>3706</v>
      </c>
      <c r="D129" s="739" t="s">
        <v>4452</v>
      </c>
      <c r="E129" s="739" t="s">
        <v>4453</v>
      </c>
      <c r="F129" s="755">
        <v>0.2</v>
      </c>
      <c r="G129" s="755">
        <v>391.22</v>
      </c>
      <c r="H129" s="755">
        <v>1</v>
      </c>
      <c r="I129" s="755">
        <v>1956.1000000000001</v>
      </c>
      <c r="J129" s="755">
        <v>0.2</v>
      </c>
      <c r="K129" s="755">
        <v>389.86</v>
      </c>
      <c r="L129" s="755">
        <v>0.99652369510761207</v>
      </c>
      <c r="M129" s="755">
        <v>1949.3</v>
      </c>
      <c r="N129" s="755"/>
      <c r="O129" s="755"/>
      <c r="P129" s="744"/>
      <c r="Q129" s="756"/>
    </row>
    <row r="130" spans="1:17" ht="14.4" customHeight="1" x14ac:dyDescent="0.3">
      <c r="A130" s="737" t="s">
        <v>4439</v>
      </c>
      <c r="B130" s="739" t="s">
        <v>4440</v>
      </c>
      <c r="C130" s="739" t="s">
        <v>3706</v>
      </c>
      <c r="D130" s="739" t="s">
        <v>4209</v>
      </c>
      <c r="E130" s="739" t="s">
        <v>4210</v>
      </c>
      <c r="F130" s="755"/>
      <c r="G130" s="755"/>
      <c r="H130" s="755"/>
      <c r="I130" s="755"/>
      <c r="J130" s="755">
        <v>0.6</v>
      </c>
      <c r="K130" s="755">
        <v>1062.48</v>
      </c>
      <c r="L130" s="755"/>
      <c r="M130" s="755">
        <v>1770.8000000000002</v>
      </c>
      <c r="N130" s="755">
        <v>0.35</v>
      </c>
      <c r="O130" s="755">
        <v>619.78</v>
      </c>
      <c r="P130" s="744"/>
      <c r="Q130" s="756">
        <v>1770.8</v>
      </c>
    </row>
    <row r="131" spans="1:17" ht="14.4" customHeight="1" x14ac:dyDescent="0.3">
      <c r="A131" s="737" t="s">
        <v>4439</v>
      </c>
      <c r="B131" s="739" t="s">
        <v>4440</v>
      </c>
      <c r="C131" s="739" t="s">
        <v>3706</v>
      </c>
      <c r="D131" s="739" t="s">
        <v>4454</v>
      </c>
      <c r="E131" s="739" t="s">
        <v>4455</v>
      </c>
      <c r="F131" s="755">
        <v>0.02</v>
      </c>
      <c r="G131" s="755">
        <v>7.58</v>
      </c>
      <c r="H131" s="755">
        <v>1</v>
      </c>
      <c r="I131" s="755">
        <v>379</v>
      </c>
      <c r="J131" s="755"/>
      <c r="K131" s="755"/>
      <c r="L131" s="755"/>
      <c r="M131" s="755"/>
      <c r="N131" s="755"/>
      <c r="O131" s="755"/>
      <c r="P131" s="744"/>
      <c r="Q131" s="756"/>
    </row>
    <row r="132" spans="1:17" ht="14.4" customHeight="1" x14ac:dyDescent="0.3">
      <c r="A132" s="737" t="s">
        <v>4439</v>
      </c>
      <c r="B132" s="739" t="s">
        <v>4440</v>
      </c>
      <c r="C132" s="739" t="s">
        <v>3706</v>
      </c>
      <c r="D132" s="739" t="s">
        <v>4456</v>
      </c>
      <c r="E132" s="739" t="s">
        <v>4457</v>
      </c>
      <c r="F132" s="755">
        <v>0.05</v>
      </c>
      <c r="G132" s="755">
        <v>47.24</v>
      </c>
      <c r="H132" s="755">
        <v>1</v>
      </c>
      <c r="I132" s="755">
        <v>944.8</v>
      </c>
      <c r="J132" s="755">
        <v>0.1</v>
      </c>
      <c r="K132" s="755">
        <v>90.38</v>
      </c>
      <c r="L132" s="755">
        <v>1.9132091447925486</v>
      </c>
      <c r="M132" s="755">
        <v>903.8</v>
      </c>
      <c r="N132" s="755">
        <v>0.05</v>
      </c>
      <c r="O132" s="755">
        <v>45.19</v>
      </c>
      <c r="P132" s="744">
        <v>0.95660457239627428</v>
      </c>
      <c r="Q132" s="756">
        <v>903.8</v>
      </c>
    </row>
    <row r="133" spans="1:17" ht="14.4" customHeight="1" x14ac:dyDescent="0.3">
      <c r="A133" s="737" t="s">
        <v>4439</v>
      </c>
      <c r="B133" s="739" t="s">
        <v>4440</v>
      </c>
      <c r="C133" s="739" t="s">
        <v>3706</v>
      </c>
      <c r="D133" s="739" t="s">
        <v>4458</v>
      </c>
      <c r="E133" s="739" t="s">
        <v>4210</v>
      </c>
      <c r="F133" s="755"/>
      <c r="G133" s="755"/>
      <c r="H133" s="755"/>
      <c r="I133" s="755"/>
      <c r="J133" s="755">
        <v>7.0000000000000007E-2</v>
      </c>
      <c r="K133" s="755">
        <v>2372.88</v>
      </c>
      <c r="L133" s="755"/>
      <c r="M133" s="755">
        <v>33898.28571428571</v>
      </c>
      <c r="N133" s="755"/>
      <c r="O133" s="755"/>
      <c r="P133" s="744"/>
      <c r="Q133" s="756"/>
    </row>
    <row r="134" spans="1:17" ht="14.4" customHeight="1" x14ac:dyDescent="0.3">
      <c r="A134" s="737" t="s">
        <v>4439</v>
      </c>
      <c r="B134" s="739" t="s">
        <v>4440</v>
      </c>
      <c r="C134" s="739" t="s">
        <v>3837</v>
      </c>
      <c r="D134" s="739" t="s">
        <v>3838</v>
      </c>
      <c r="E134" s="739" t="s">
        <v>3839</v>
      </c>
      <c r="F134" s="755"/>
      <c r="G134" s="755"/>
      <c r="H134" s="755"/>
      <c r="I134" s="755"/>
      <c r="J134" s="755"/>
      <c r="K134" s="755"/>
      <c r="L134" s="755"/>
      <c r="M134" s="755"/>
      <c r="N134" s="755">
        <v>1</v>
      </c>
      <c r="O134" s="755">
        <v>1707.31</v>
      </c>
      <c r="P134" s="744"/>
      <c r="Q134" s="756">
        <v>1707.31</v>
      </c>
    </row>
    <row r="135" spans="1:17" ht="14.4" customHeight="1" x14ac:dyDescent="0.3">
      <c r="A135" s="737" t="s">
        <v>4439</v>
      </c>
      <c r="B135" s="739" t="s">
        <v>4440</v>
      </c>
      <c r="C135" s="739" t="s">
        <v>3837</v>
      </c>
      <c r="D135" s="739" t="s">
        <v>4459</v>
      </c>
      <c r="E135" s="739" t="s">
        <v>4460</v>
      </c>
      <c r="F135" s="755"/>
      <c r="G135" s="755"/>
      <c r="H135" s="755"/>
      <c r="I135" s="755"/>
      <c r="J135" s="755"/>
      <c r="K135" s="755"/>
      <c r="L135" s="755"/>
      <c r="M135" s="755"/>
      <c r="N135" s="755">
        <v>1</v>
      </c>
      <c r="O135" s="755">
        <v>2141.85</v>
      </c>
      <c r="P135" s="744"/>
      <c r="Q135" s="756">
        <v>2141.85</v>
      </c>
    </row>
    <row r="136" spans="1:17" ht="14.4" customHeight="1" x14ac:dyDescent="0.3">
      <c r="A136" s="737" t="s">
        <v>4439</v>
      </c>
      <c r="B136" s="739" t="s">
        <v>4440</v>
      </c>
      <c r="C136" s="739" t="s">
        <v>3837</v>
      </c>
      <c r="D136" s="739" t="s">
        <v>4461</v>
      </c>
      <c r="E136" s="739" t="s">
        <v>4462</v>
      </c>
      <c r="F136" s="755"/>
      <c r="G136" s="755"/>
      <c r="H136" s="755"/>
      <c r="I136" s="755"/>
      <c r="J136" s="755"/>
      <c r="K136" s="755"/>
      <c r="L136" s="755"/>
      <c r="M136" s="755"/>
      <c r="N136" s="755">
        <v>1</v>
      </c>
      <c r="O136" s="755">
        <v>6890.78</v>
      </c>
      <c r="P136" s="744"/>
      <c r="Q136" s="756">
        <v>6890.78</v>
      </c>
    </row>
    <row r="137" spans="1:17" ht="14.4" customHeight="1" x14ac:dyDescent="0.3">
      <c r="A137" s="737" t="s">
        <v>4439</v>
      </c>
      <c r="B137" s="739" t="s">
        <v>4440</v>
      </c>
      <c r="C137" s="739" t="s">
        <v>3837</v>
      </c>
      <c r="D137" s="739" t="s">
        <v>4463</v>
      </c>
      <c r="E137" s="739" t="s">
        <v>4464</v>
      </c>
      <c r="F137" s="755"/>
      <c r="G137" s="755"/>
      <c r="H137" s="755"/>
      <c r="I137" s="755"/>
      <c r="J137" s="755"/>
      <c r="K137" s="755"/>
      <c r="L137" s="755"/>
      <c r="M137" s="755"/>
      <c r="N137" s="755">
        <v>1</v>
      </c>
      <c r="O137" s="755">
        <v>1002.8</v>
      </c>
      <c r="P137" s="744"/>
      <c r="Q137" s="756">
        <v>1002.8</v>
      </c>
    </row>
    <row r="138" spans="1:17" ht="14.4" customHeight="1" x14ac:dyDescent="0.3">
      <c r="A138" s="737" t="s">
        <v>4439</v>
      </c>
      <c r="B138" s="739" t="s">
        <v>4440</v>
      </c>
      <c r="C138" s="739" t="s">
        <v>3837</v>
      </c>
      <c r="D138" s="739" t="s">
        <v>4465</v>
      </c>
      <c r="E138" s="739" t="s">
        <v>4466</v>
      </c>
      <c r="F138" s="755"/>
      <c r="G138" s="755"/>
      <c r="H138" s="755"/>
      <c r="I138" s="755"/>
      <c r="J138" s="755"/>
      <c r="K138" s="755"/>
      <c r="L138" s="755"/>
      <c r="M138" s="755"/>
      <c r="N138" s="755">
        <v>1</v>
      </c>
      <c r="O138" s="755">
        <v>7650</v>
      </c>
      <c r="P138" s="744"/>
      <c r="Q138" s="756">
        <v>7650</v>
      </c>
    </row>
    <row r="139" spans="1:17" ht="14.4" customHeight="1" x14ac:dyDescent="0.3">
      <c r="A139" s="737" t="s">
        <v>4439</v>
      </c>
      <c r="B139" s="739" t="s">
        <v>4440</v>
      </c>
      <c r="C139" s="739" t="s">
        <v>3837</v>
      </c>
      <c r="D139" s="739" t="s">
        <v>4467</v>
      </c>
      <c r="E139" s="739" t="s">
        <v>4468</v>
      </c>
      <c r="F139" s="755"/>
      <c r="G139" s="755"/>
      <c r="H139" s="755"/>
      <c r="I139" s="755"/>
      <c r="J139" s="755"/>
      <c r="K139" s="755"/>
      <c r="L139" s="755"/>
      <c r="M139" s="755"/>
      <c r="N139" s="755">
        <v>1</v>
      </c>
      <c r="O139" s="755">
        <v>1146.33</v>
      </c>
      <c r="P139" s="744"/>
      <c r="Q139" s="756">
        <v>1146.33</v>
      </c>
    </row>
    <row r="140" spans="1:17" ht="14.4" customHeight="1" x14ac:dyDescent="0.3">
      <c r="A140" s="737" t="s">
        <v>4439</v>
      </c>
      <c r="B140" s="739" t="s">
        <v>4440</v>
      </c>
      <c r="C140" s="739" t="s">
        <v>3837</v>
      </c>
      <c r="D140" s="739" t="s">
        <v>4469</v>
      </c>
      <c r="E140" s="739" t="s">
        <v>4470</v>
      </c>
      <c r="F140" s="755"/>
      <c r="G140" s="755"/>
      <c r="H140" s="755"/>
      <c r="I140" s="755"/>
      <c r="J140" s="755"/>
      <c r="K140" s="755"/>
      <c r="L140" s="755"/>
      <c r="M140" s="755"/>
      <c r="N140" s="755">
        <v>1</v>
      </c>
      <c r="O140" s="755">
        <v>6587.13</v>
      </c>
      <c r="P140" s="744"/>
      <c r="Q140" s="756">
        <v>6587.13</v>
      </c>
    </row>
    <row r="141" spans="1:17" ht="14.4" customHeight="1" x14ac:dyDescent="0.3">
      <c r="A141" s="737" t="s">
        <v>4439</v>
      </c>
      <c r="B141" s="739" t="s">
        <v>4440</v>
      </c>
      <c r="C141" s="739" t="s">
        <v>3837</v>
      </c>
      <c r="D141" s="739" t="s">
        <v>4471</v>
      </c>
      <c r="E141" s="739" t="s">
        <v>4472</v>
      </c>
      <c r="F141" s="755">
        <v>1</v>
      </c>
      <c r="G141" s="755">
        <v>1841.62</v>
      </c>
      <c r="H141" s="755">
        <v>1</v>
      </c>
      <c r="I141" s="755">
        <v>1841.62</v>
      </c>
      <c r="J141" s="755"/>
      <c r="K141" s="755"/>
      <c r="L141" s="755"/>
      <c r="M141" s="755"/>
      <c r="N141" s="755"/>
      <c r="O141" s="755"/>
      <c r="P141" s="744"/>
      <c r="Q141" s="756"/>
    </row>
    <row r="142" spans="1:17" ht="14.4" customHeight="1" x14ac:dyDescent="0.3">
      <c r="A142" s="737" t="s">
        <v>4439</v>
      </c>
      <c r="B142" s="739" t="s">
        <v>4440</v>
      </c>
      <c r="C142" s="739" t="s">
        <v>3837</v>
      </c>
      <c r="D142" s="739" t="s">
        <v>4473</v>
      </c>
      <c r="E142" s="739" t="s">
        <v>4474</v>
      </c>
      <c r="F142" s="755">
        <v>2</v>
      </c>
      <c r="G142" s="755">
        <v>1022</v>
      </c>
      <c r="H142" s="755">
        <v>1</v>
      </c>
      <c r="I142" s="755">
        <v>511</v>
      </c>
      <c r="J142" s="755"/>
      <c r="K142" s="755"/>
      <c r="L142" s="755"/>
      <c r="M142" s="755"/>
      <c r="N142" s="755"/>
      <c r="O142" s="755"/>
      <c r="P142" s="744"/>
      <c r="Q142" s="756"/>
    </row>
    <row r="143" spans="1:17" ht="14.4" customHeight="1" x14ac:dyDescent="0.3">
      <c r="A143" s="737" t="s">
        <v>4439</v>
      </c>
      <c r="B143" s="739" t="s">
        <v>4440</v>
      </c>
      <c r="C143" s="739" t="s">
        <v>3712</v>
      </c>
      <c r="D143" s="739" t="s">
        <v>4475</v>
      </c>
      <c r="E143" s="739" t="s">
        <v>4476</v>
      </c>
      <c r="F143" s="755">
        <v>1</v>
      </c>
      <c r="G143" s="755">
        <v>205</v>
      </c>
      <c r="H143" s="755">
        <v>1</v>
      </c>
      <c r="I143" s="755">
        <v>205</v>
      </c>
      <c r="J143" s="755">
        <v>1</v>
      </c>
      <c r="K143" s="755">
        <v>207</v>
      </c>
      <c r="L143" s="755">
        <v>1.0097560975609756</v>
      </c>
      <c r="M143" s="755">
        <v>207</v>
      </c>
      <c r="N143" s="755"/>
      <c r="O143" s="755"/>
      <c r="P143" s="744"/>
      <c r="Q143" s="756"/>
    </row>
    <row r="144" spans="1:17" ht="14.4" customHeight="1" x14ac:dyDescent="0.3">
      <c r="A144" s="737" t="s">
        <v>4439</v>
      </c>
      <c r="B144" s="739" t="s">
        <v>4440</v>
      </c>
      <c r="C144" s="739" t="s">
        <v>3712</v>
      </c>
      <c r="D144" s="739" t="s">
        <v>4477</v>
      </c>
      <c r="E144" s="739" t="s">
        <v>4478</v>
      </c>
      <c r="F144" s="755">
        <v>4</v>
      </c>
      <c r="G144" s="755">
        <v>600</v>
      </c>
      <c r="H144" s="755">
        <v>1</v>
      </c>
      <c r="I144" s="755">
        <v>150</v>
      </c>
      <c r="J144" s="755">
        <v>3</v>
      </c>
      <c r="K144" s="755">
        <v>453</v>
      </c>
      <c r="L144" s="755">
        <v>0.755</v>
      </c>
      <c r="M144" s="755">
        <v>151</v>
      </c>
      <c r="N144" s="755">
        <v>2</v>
      </c>
      <c r="O144" s="755">
        <v>310</v>
      </c>
      <c r="P144" s="744">
        <v>0.51666666666666672</v>
      </c>
      <c r="Q144" s="756">
        <v>155</v>
      </c>
    </row>
    <row r="145" spans="1:17" ht="14.4" customHeight="1" x14ac:dyDescent="0.3">
      <c r="A145" s="737" t="s">
        <v>4439</v>
      </c>
      <c r="B145" s="739" t="s">
        <v>4440</v>
      </c>
      <c r="C145" s="739" t="s">
        <v>3712</v>
      </c>
      <c r="D145" s="739" t="s">
        <v>4479</v>
      </c>
      <c r="E145" s="739" t="s">
        <v>4480</v>
      </c>
      <c r="F145" s="755">
        <v>11</v>
      </c>
      <c r="G145" s="755">
        <v>2002</v>
      </c>
      <c r="H145" s="755">
        <v>1</v>
      </c>
      <c r="I145" s="755">
        <v>182</v>
      </c>
      <c r="J145" s="755">
        <v>5</v>
      </c>
      <c r="K145" s="755">
        <v>915</v>
      </c>
      <c r="L145" s="755">
        <v>0.45704295704295705</v>
      </c>
      <c r="M145" s="755">
        <v>183</v>
      </c>
      <c r="N145" s="755">
        <v>8</v>
      </c>
      <c r="O145" s="755">
        <v>1496</v>
      </c>
      <c r="P145" s="744">
        <v>0.74725274725274726</v>
      </c>
      <c r="Q145" s="756">
        <v>187</v>
      </c>
    </row>
    <row r="146" spans="1:17" ht="14.4" customHeight="1" x14ac:dyDescent="0.3">
      <c r="A146" s="737" t="s">
        <v>4439</v>
      </c>
      <c r="B146" s="739" t="s">
        <v>4440</v>
      </c>
      <c r="C146" s="739" t="s">
        <v>3712</v>
      </c>
      <c r="D146" s="739" t="s">
        <v>4481</v>
      </c>
      <c r="E146" s="739" t="s">
        <v>4482</v>
      </c>
      <c r="F146" s="755">
        <v>25</v>
      </c>
      <c r="G146" s="755">
        <v>3100</v>
      </c>
      <c r="H146" s="755">
        <v>1</v>
      </c>
      <c r="I146" s="755">
        <v>124</v>
      </c>
      <c r="J146" s="755">
        <v>31</v>
      </c>
      <c r="K146" s="755">
        <v>3875</v>
      </c>
      <c r="L146" s="755">
        <v>1.25</v>
      </c>
      <c r="M146" s="755">
        <v>125</v>
      </c>
      <c r="N146" s="755">
        <v>21</v>
      </c>
      <c r="O146" s="755">
        <v>2688</v>
      </c>
      <c r="P146" s="744">
        <v>0.86709677419354836</v>
      </c>
      <c r="Q146" s="756">
        <v>128</v>
      </c>
    </row>
    <row r="147" spans="1:17" ht="14.4" customHeight="1" x14ac:dyDescent="0.3">
      <c r="A147" s="737" t="s">
        <v>4439</v>
      </c>
      <c r="B147" s="739" t="s">
        <v>4440</v>
      </c>
      <c r="C147" s="739" t="s">
        <v>3712</v>
      </c>
      <c r="D147" s="739" t="s">
        <v>4483</v>
      </c>
      <c r="E147" s="739" t="s">
        <v>4484</v>
      </c>
      <c r="F147" s="755">
        <v>13</v>
      </c>
      <c r="G147" s="755">
        <v>2821</v>
      </c>
      <c r="H147" s="755">
        <v>1</v>
      </c>
      <c r="I147" s="755">
        <v>217</v>
      </c>
      <c r="J147" s="755">
        <v>19</v>
      </c>
      <c r="K147" s="755">
        <v>4161</v>
      </c>
      <c r="L147" s="755">
        <v>1.4750088621056363</v>
      </c>
      <c r="M147" s="755">
        <v>219</v>
      </c>
      <c r="N147" s="755">
        <v>13</v>
      </c>
      <c r="O147" s="755">
        <v>2899</v>
      </c>
      <c r="P147" s="744">
        <v>1.0276497695852536</v>
      </c>
      <c r="Q147" s="756">
        <v>223</v>
      </c>
    </row>
    <row r="148" spans="1:17" ht="14.4" customHeight="1" x14ac:dyDescent="0.3">
      <c r="A148" s="737" t="s">
        <v>4439</v>
      </c>
      <c r="B148" s="739" t="s">
        <v>4440</v>
      </c>
      <c r="C148" s="739" t="s">
        <v>3712</v>
      </c>
      <c r="D148" s="739" t="s">
        <v>4485</v>
      </c>
      <c r="E148" s="739" t="s">
        <v>4486</v>
      </c>
      <c r="F148" s="755"/>
      <c r="G148" s="755"/>
      <c r="H148" s="755"/>
      <c r="I148" s="755"/>
      <c r="J148" s="755">
        <v>2</v>
      </c>
      <c r="K148" s="755">
        <v>438</v>
      </c>
      <c r="L148" s="755"/>
      <c r="M148" s="755">
        <v>219</v>
      </c>
      <c r="N148" s="755">
        <v>2</v>
      </c>
      <c r="O148" s="755">
        <v>446</v>
      </c>
      <c r="P148" s="744"/>
      <c r="Q148" s="756">
        <v>223</v>
      </c>
    </row>
    <row r="149" spans="1:17" ht="14.4" customHeight="1" x14ac:dyDescent="0.3">
      <c r="A149" s="737" t="s">
        <v>4439</v>
      </c>
      <c r="B149" s="739" t="s">
        <v>4440</v>
      </c>
      <c r="C149" s="739" t="s">
        <v>3712</v>
      </c>
      <c r="D149" s="739" t="s">
        <v>4487</v>
      </c>
      <c r="E149" s="739" t="s">
        <v>4488</v>
      </c>
      <c r="F149" s="755">
        <v>7</v>
      </c>
      <c r="G149" s="755">
        <v>1533</v>
      </c>
      <c r="H149" s="755">
        <v>1</v>
      </c>
      <c r="I149" s="755">
        <v>219</v>
      </c>
      <c r="J149" s="755">
        <v>5</v>
      </c>
      <c r="K149" s="755">
        <v>1105</v>
      </c>
      <c r="L149" s="755">
        <v>0.72080887149380302</v>
      </c>
      <c r="M149" s="755">
        <v>221</v>
      </c>
      <c r="N149" s="755">
        <v>9</v>
      </c>
      <c r="O149" s="755">
        <v>2025</v>
      </c>
      <c r="P149" s="744">
        <v>1.3209393346379648</v>
      </c>
      <c r="Q149" s="756">
        <v>225</v>
      </c>
    </row>
    <row r="150" spans="1:17" ht="14.4" customHeight="1" x14ac:dyDescent="0.3">
      <c r="A150" s="737" t="s">
        <v>4439</v>
      </c>
      <c r="B150" s="739" t="s">
        <v>4440</v>
      </c>
      <c r="C150" s="739" t="s">
        <v>3712</v>
      </c>
      <c r="D150" s="739" t="s">
        <v>4489</v>
      </c>
      <c r="E150" s="739" t="s">
        <v>4490</v>
      </c>
      <c r="F150" s="755">
        <v>2</v>
      </c>
      <c r="G150" s="755">
        <v>1218</v>
      </c>
      <c r="H150" s="755">
        <v>1</v>
      </c>
      <c r="I150" s="755">
        <v>609</v>
      </c>
      <c r="J150" s="755"/>
      <c r="K150" s="755"/>
      <c r="L150" s="755"/>
      <c r="M150" s="755"/>
      <c r="N150" s="755"/>
      <c r="O150" s="755"/>
      <c r="P150" s="744"/>
      <c r="Q150" s="756"/>
    </row>
    <row r="151" spans="1:17" ht="14.4" customHeight="1" x14ac:dyDescent="0.3">
      <c r="A151" s="737" t="s">
        <v>4439</v>
      </c>
      <c r="B151" s="739" t="s">
        <v>4440</v>
      </c>
      <c r="C151" s="739" t="s">
        <v>3712</v>
      </c>
      <c r="D151" s="739" t="s">
        <v>4491</v>
      </c>
      <c r="E151" s="739" t="s">
        <v>4492</v>
      </c>
      <c r="F151" s="755">
        <v>1</v>
      </c>
      <c r="G151" s="755">
        <v>326</v>
      </c>
      <c r="H151" s="755">
        <v>1</v>
      </c>
      <c r="I151" s="755">
        <v>326</v>
      </c>
      <c r="J151" s="755"/>
      <c r="K151" s="755"/>
      <c r="L151" s="755"/>
      <c r="M151" s="755"/>
      <c r="N151" s="755"/>
      <c r="O151" s="755"/>
      <c r="P151" s="744"/>
      <c r="Q151" s="756"/>
    </row>
    <row r="152" spans="1:17" ht="14.4" customHeight="1" x14ac:dyDescent="0.3">
      <c r="A152" s="737" t="s">
        <v>4439</v>
      </c>
      <c r="B152" s="739" t="s">
        <v>4440</v>
      </c>
      <c r="C152" s="739" t="s">
        <v>3712</v>
      </c>
      <c r="D152" s="739" t="s">
        <v>4493</v>
      </c>
      <c r="E152" s="739" t="s">
        <v>4494</v>
      </c>
      <c r="F152" s="755"/>
      <c r="G152" s="755"/>
      <c r="H152" s="755"/>
      <c r="I152" s="755"/>
      <c r="J152" s="755"/>
      <c r="K152" s="755"/>
      <c r="L152" s="755"/>
      <c r="M152" s="755"/>
      <c r="N152" s="755">
        <v>1</v>
      </c>
      <c r="O152" s="755">
        <v>4164</v>
      </c>
      <c r="P152" s="744"/>
      <c r="Q152" s="756">
        <v>4164</v>
      </c>
    </row>
    <row r="153" spans="1:17" ht="14.4" customHeight="1" x14ac:dyDescent="0.3">
      <c r="A153" s="737" t="s">
        <v>4439</v>
      </c>
      <c r="B153" s="739" t="s">
        <v>4440</v>
      </c>
      <c r="C153" s="739" t="s">
        <v>3712</v>
      </c>
      <c r="D153" s="739" t="s">
        <v>4495</v>
      </c>
      <c r="E153" s="739" t="s">
        <v>4496</v>
      </c>
      <c r="F153" s="755"/>
      <c r="G153" s="755"/>
      <c r="H153" s="755"/>
      <c r="I153" s="755"/>
      <c r="J153" s="755"/>
      <c r="K153" s="755"/>
      <c r="L153" s="755"/>
      <c r="M153" s="755"/>
      <c r="N153" s="755">
        <v>2</v>
      </c>
      <c r="O153" s="755">
        <v>7720</v>
      </c>
      <c r="P153" s="744"/>
      <c r="Q153" s="756">
        <v>3860</v>
      </c>
    </row>
    <row r="154" spans="1:17" ht="14.4" customHeight="1" x14ac:dyDescent="0.3">
      <c r="A154" s="737" t="s">
        <v>4439</v>
      </c>
      <c r="B154" s="739" t="s">
        <v>4440</v>
      </c>
      <c r="C154" s="739" t="s">
        <v>3712</v>
      </c>
      <c r="D154" s="739" t="s">
        <v>4497</v>
      </c>
      <c r="E154" s="739" t="s">
        <v>4498</v>
      </c>
      <c r="F154" s="755"/>
      <c r="G154" s="755"/>
      <c r="H154" s="755"/>
      <c r="I154" s="755"/>
      <c r="J154" s="755"/>
      <c r="K154" s="755"/>
      <c r="L154" s="755"/>
      <c r="M154" s="755"/>
      <c r="N154" s="755">
        <v>3</v>
      </c>
      <c r="O154" s="755">
        <v>23775</v>
      </c>
      <c r="P154" s="744"/>
      <c r="Q154" s="756">
        <v>7925</v>
      </c>
    </row>
    <row r="155" spans="1:17" ht="14.4" customHeight="1" x14ac:dyDescent="0.3">
      <c r="A155" s="737" t="s">
        <v>4439</v>
      </c>
      <c r="B155" s="739" t="s">
        <v>4440</v>
      </c>
      <c r="C155" s="739" t="s">
        <v>3712</v>
      </c>
      <c r="D155" s="739" t="s">
        <v>4499</v>
      </c>
      <c r="E155" s="739" t="s">
        <v>4500</v>
      </c>
      <c r="F155" s="755">
        <v>4</v>
      </c>
      <c r="G155" s="755">
        <v>5108</v>
      </c>
      <c r="H155" s="755">
        <v>1</v>
      </c>
      <c r="I155" s="755">
        <v>1277</v>
      </c>
      <c r="J155" s="755">
        <v>4</v>
      </c>
      <c r="K155" s="755">
        <v>5124</v>
      </c>
      <c r="L155" s="755">
        <v>1.0031323414252153</v>
      </c>
      <c r="M155" s="755">
        <v>1281</v>
      </c>
      <c r="N155" s="755">
        <v>1</v>
      </c>
      <c r="O155" s="755">
        <v>1293</v>
      </c>
      <c r="P155" s="744">
        <v>0.25313234142521535</v>
      </c>
      <c r="Q155" s="756">
        <v>1293</v>
      </c>
    </row>
    <row r="156" spans="1:17" ht="14.4" customHeight="1" x14ac:dyDescent="0.3">
      <c r="A156" s="737" t="s">
        <v>4439</v>
      </c>
      <c r="B156" s="739" t="s">
        <v>4440</v>
      </c>
      <c r="C156" s="739" t="s">
        <v>3712</v>
      </c>
      <c r="D156" s="739" t="s">
        <v>4501</v>
      </c>
      <c r="E156" s="739" t="s">
        <v>4502</v>
      </c>
      <c r="F156" s="755">
        <v>4</v>
      </c>
      <c r="G156" s="755">
        <v>4656</v>
      </c>
      <c r="H156" s="755">
        <v>1</v>
      </c>
      <c r="I156" s="755">
        <v>1164</v>
      </c>
      <c r="J156" s="755">
        <v>4</v>
      </c>
      <c r="K156" s="755">
        <v>4668</v>
      </c>
      <c r="L156" s="755">
        <v>1.0025773195876289</v>
      </c>
      <c r="M156" s="755">
        <v>1167</v>
      </c>
      <c r="N156" s="755">
        <v>1</v>
      </c>
      <c r="O156" s="755">
        <v>1177</v>
      </c>
      <c r="P156" s="744">
        <v>0.25279209621993126</v>
      </c>
      <c r="Q156" s="756">
        <v>1177</v>
      </c>
    </row>
    <row r="157" spans="1:17" ht="14.4" customHeight="1" x14ac:dyDescent="0.3">
      <c r="A157" s="737" t="s">
        <v>4439</v>
      </c>
      <c r="B157" s="739" t="s">
        <v>4440</v>
      </c>
      <c r="C157" s="739" t="s">
        <v>3712</v>
      </c>
      <c r="D157" s="739" t="s">
        <v>4503</v>
      </c>
      <c r="E157" s="739" t="s">
        <v>4504</v>
      </c>
      <c r="F157" s="755">
        <v>5</v>
      </c>
      <c r="G157" s="755">
        <v>25340</v>
      </c>
      <c r="H157" s="755">
        <v>1</v>
      </c>
      <c r="I157" s="755">
        <v>5068</v>
      </c>
      <c r="J157" s="755">
        <v>7</v>
      </c>
      <c r="K157" s="755">
        <v>35532</v>
      </c>
      <c r="L157" s="755">
        <v>1.4022099447513812</v>
      </c>
      <c r="M157" s="755">
        <v>5076</v>
      </c>
      <c r="N157" s="755">
        <v>3</v>
      </c>
      <c r="O157" s="755">
        <v>15471</v>
      </c>
      <c r="P157" s="744">
        <v>0.61053670086819256</v>
      </c>
      <c r="Q157" s="756">
        <v>5157</v>
      </c>
    </row>
    <row r="158" spans="1:17" ht="14.4" customHeight="1" x14ac:dyDescent="0.3">
      <c r="A158" s="737" t="s">
        <v>4439</v>
      </c>
      <c r="B158" s="739" t="s">
        <v>4440</v>
      </c>
      <c r="C158" s="739" t="s">
        <v>3712</v>
      </c>
      <c r="D158" s="739" t="s">
        <v>4505</v>
      </c>
      <c r="E158" s="739" t="s">
        <v>4506</v>
      </c>
      <c r="F158" s="755">
        <v>1</v>
      </c>
      <c r="G158" s="755">
        <v>5508</v>
      </c>
      <c r="H158" s="755">
        <v>1</v>
      </c>
      <c r="I158" s="755">
        <v>5508</v>
      </c>
      <c r="J158" s="755"/>
      <c r="K158" s="755"/>
      <c r="L158" s="755"/>
      <c r="M158" s="755"/>
      <c r="N158" s="755"/>
      <c r="O158" s="755"/>
      <c r="P158" s="744"/>
      <c r="Q158" s="756"/>
    </row>
    <row r="159" spans="1:17" ht="14.4" customHeight="1" x14ac:dyDescent="0.3">
      <c r="A159" s="737" t="s">
        <v>4439</v>
      </c>
      <c r="B159" s="739" t="s">
        <v>4440</v>
      </c>
      <c r="C159" s="739" t="s">
        <v>3712</v>
      </c>
      <c r="D159" s="739" t="s">
        <v>4507</v>
      </c>
      <c r="E159" s="739" t="s">
        <v>4508</v>
      </c>
      <c r="F159" s="755">
        <v>51</v>
      </c>
      <c r="G159" s="755">
        <v>8823</v>
      </c>
      <c r="H159" s="755">
        <v>1</v>
      </c>
      <c r="I159" s="755">
        <v>173</v>
      </c>
      <c r="J159" s="755">
        <v>54</v>
      </c>
      <c r="K159" s="755">
        <v>9450</v>
      </c>
      <c r="L159" s="755">
        <v>1.0710642638558314</v>
      </c>
      <c r="M159" s="755">
        <v>175</v>
      </c>
      <c r="N159" s="755">
        <v>66</v>
      </c>
      <c r="O159" s="755">
        <v>11682</v>
      </c>
      <c r="P159" s="744">
        <v>1.324039442366542</v>
      </c>
      <c r="Q159" s="756">
        <v>177</v>
      </c>
    </row>
    <row r="160" spans="1:17" ht="14.4" customHeight="1" x14ac:dyDescent="0.3">
      <c r="A160" s="737" t="s">
        <v>4439</v>
      </c>
      <c r="B160" s="739" t="s">
        <v>4440</v>
      </c>
      <c r="C160" s="739" t="s">
        <v>3712</v>
      </c>
      <c r="D160" s="739" t="s">
        <v>4509</v>
      </c>
      <c r="E160" s="739" t="s">
        <v>4510</v>
      </c>
      <c r="F160" s="755">
        <v>20</v>
      </c>
      <c r="G160" s="755">
        <v>39920</v>
      </c>
      <c r="H160" s="755">
        <v>1</v>
      </c>
      <c r="I160" s="755">
        <v>1996</v>
      </c>
      <c r="J160" s="755">
        <v>7</v>
      </c>
      <c r="K160" s="755">
        <v>14007</v>
      </c>
      <c r="L160" s="755">
        <v>0.35087675350701403</v>
      </c>
      <c r="M160" s="755">
        <v>2001</v>
      </c>
      <c r="N160" s="755">
        <v>20</v>
      </c>
      <c r="O160" s="755">
        <v>40960</v>
      </c>
      <c r="P160" s="744">
        <v>1.0260521042084167</v>
      </c>
      <c r="Q160" s="756">
        <v>2048</v>
      </c>
    </row>
    <row r="161" spans="1:17" ht="14.4" customHeight="1" x14ac:dyDescent="0.3">
      <c r="A161" s="737" t="s">
        <v>4439</v>
      </c>
      <c r="B161" s="739" t="s">
        <v>4440</v>
      </c>
      <c r="C161" s="739" t="s">
        <v>3712</v>
      </c>
      <c r="D161" s="739" t="s">
        <v>4511</v>
      </c>
      <c r="E161" s="739" t="s">
        <v>4512</v>
      </c>
      <c r="F161" s="755">
        <v>1</v>
      </c>
      <c r="G161" s="755">
        <v>2692</v>
      </c>
      <c r="H161" s="755">
        <v>1</v>
      </c>
      <c r="I161" s="755">
        <v>2692</v>
      </c>
      <c r="J161" s="755">
        <v>2</v>
      </c>
      <c r="K161" s="755">
        <v>5392</v>
      </c>
      <c r="L161" s="755">
        <v>2.0029717682020802</v>
      </c>
      <c r="M161" s="755">
        <v>2696</v>
      </c>
      <c r="N161" s="755">
        <v>3</v>
      </c>
      <c r="O161" s="755">
        <v>8208</v>
      </c>
      <c r="P161" s="744">
        <v>3.0490341753343237</v>
      </c>
      <c r="Q161" s="756">
        <v>2736</v>
      </c>
    </row>
    <row r="162" spans="1:17" ht="14.4" customHeight="1" x14ac:dyDescent="0.3">
      <c r="A162" s="737" t="s">
        <v>4439</v>
      </c>
      <c r="B162" s="739" t="s">
        <v>4440</v>
      </c>
      <c r="C162" s="739" t="s">
        <v>3712</v>
      </c>
      <c r="D162" s="739" t="s">
        <v>4513</v>
      </c>
      <c r="E162" s="739" t="s">
        <v>4514</v>
      </c>
      <c r="F162" s="755">
        <v>1</v>
      </c>
      <c r="G162" s="755">
        <v>5180</v>
      </c>
      <c r="H162" s="755">
        <v>1</v>
      </c>
      <c r="I162" s="755">
        <v>5180</v>
      </c>
      <c r="J162" s="755">
        <v>1</v>
      </c>
      <c r="K162" s="755">
        <v>5188</v>
      </c>
      <c r="L162" s="755">
        <v>1.0015444015444015</v>
      </c>
      <c r="M162" s="755">
        <v>5188</v>
      </c>
      <c r="N162" s="755"/>
      <c r="O162" s="755"/>
      <c r="P162" s="744"/>
      <c r="Q162" s="756"/>
    </row>
    <row r="163" spans="1:17" ht="14.4" customHeight="1" x14ac:dyDescent="0.3">
      <c r="A163" s="737" t="s">
        <v>4439</v>
      </c>
      <c r="B163" s="739" t="s">
        <v>4440</v>
      </c>
      <c r="C163" s="739" t="s">
        <v>3712</v>
      </c>
      <c r="D163" s="739" t="s">
        <v>4515</v>
      </c>
      <c r="E163" s="739" t="s">
        <v>4516</v>
      </c>
      <c r="F163" s="755">
        <v>2</v>
      </c>
      <c r="G163" s="755">
        <v>1316</v>
      </c>
      <c r="H163" s="755">
        <v>1</v>
      </c>
      <c r="I163" s="755">
        <v>658</v>
      </c>
      <c r="J163" s="755"/>
      <c r="K163" s="755"/>
      <c r="L163" s="755"/>
      <c r="M163" s="755"/>
      <c r="N163" s="755"/>
      <c r="O163" s="755"/>
      <c r="P163" s="744"/>
      <c r="Q163" s="756"/>
    </row>
    <row r="164" spans="1:17" ht="14.4" customHeight="1" x14ac:dyDescent="0.3">
      <c r="A164" s="737" t="s">
        <v>4439</v>
      </c>
      <c r="B164" s="739" t="s">
        <v>4440</v>
      </c>
      <c r="C164" s="739" t="s">
        <v>3712</v>
      </c>
      <c r="D164" s="739" t="s">
        <v>4517</v>
      </c>
      <c r="E164" s="739" t="s">
        <v>4518</v>
      </c>
      <c r="F164" s="755">
        <v>6</v>
      </c>
      <c r="G164" s="755">
        <v>900</v>
      </c>
      <c r="H164" s="755">
        <v>1</v>
      </c>
      <c r="I164" s="755">
        <v>150</v>
      </c>
      <c r="J164" s="755">
        <v>3</v>
      </c>
      <c r="K164" s="755">
        <v>453</v>
      </c>
      <c r="L164" s="755">
        <v>0.5033333333333333</v>
      </c>
      <c r="M164" s="755">
        <v>151</v>
      </c>
      <c r="N164" s="755">
        <v>4</v>
      </c>
      <c r="O164" s="755">
        <v>620</v>
      </c>
      <c r="P164" s="744">
        <v>0.68888888888888888</v>
      </c>
      <c r="Q164" s="756">
        <v>155</v>
      </c>
    </row>
    <row r="165" spans="1:17" ht="14.4" customHeight="1" x14ac:dyDescent="0.3">
      <c r="A165" s="737" t="s">
        <v>4439</v>
      </c>
      <c r="B165" s="739" t="s">
        <v>4440</v>
      </c>
      <c r="C165" s="739" t="s">
        <v>3712</v>
      </c>
      <c r="D165" s="739" t="s">
        <v>4519</v>
      </c>
      <c r="E165" s="739" t="s">
        <v>4520</v>
      </c>
      <c r="F165" s="755">
        <v>4</v>
      </c>
      <c r="G165" s="755">
        <v>772</v>
      </c>
      <c r="H165" s="755">
        <v>1</v>
      </c>
      <c r="I165" s="755">
        <v>193</v>
      </c>
      <c r="J165" s="755">
        <v>3</v>
      </c>
      <c r="K165" s="755">
        <v>585</v>
      </c>
      <c r="L165" s="755">
        <v>0.75777202072538863</v>
      </c>
      <c r="M165" s="755">
        <v>195</v>
      </c>
      <c r="N165" s="755">
        <v>4</v>
      </c>
      <c r="O165" s="755">
        <v>796</v>
      </c>
      <c r="P165" s="744">
        <v>1.0310880829015545</v>
      </c>
      <c r="Q165" s="756">
        <v>199</v>
      </c>
    </row>
    <row r="166" spans="1:17" ht="14.4" customHeight="1" x14ac:dyDescent="0.3">
      <c r="A166" s="737" t="s">
        <v>4439</v>
      </c>
      <c r="B166" s="739" t="s">
        <v>4440</v>
      </c>
      <c r="C166" s="739" t="s">
        <v>3712</v>
      </c>
      <c r="D166" s="739" t="s">
        <v>4521</v>
      </c>
      <c r="E166" s="739" t="s">
        <v>4522</v>
      </c>
      <c r="F166" s="755">
        <v>11</v>
      </c>
      <c r="G166" s="755">
        <v>2178</v>
      </c>
      <c r="H166" s="755">
        <v>1</v>
      </c>
      <c r="I166" s="755">
        <v>198</v>
      </c>
      <c r="J166" s="755"/>
      <c r="K166" s="755"/>
      <c r="L166" s="755"/>
      <c r="M166" s="755"/>
      <c r="N166" s="755">
        <v>3</v>
      </c>
      <c r="O166" s="755">
        <v>612</v>
      </c>
      <c r="P166" s="744">
        <v>0.28099173553719009</v>
      </c>
      <c r="Q166" s="756">
        <v>204</v>
      </c>
    </row>
    <row r="167" spans="1:17" ht="14.4" customHeight="1" x14ac:dyDescent="0.3">
      <c r="A167" s="737" t="s">
        <v>4439</v>
      </c>
      <c r="B167" s="739" t="s">
        <v>4440</v>
      </c>
      <c r="C167" s="739" t="s">
        <v>3712</v>
      </c>
      <c r="D167" s="739" t="s">
        <v>4523</v>
      </c>
      <c r="E167" s="739" t="s">
        <v>4524</v>
      </c>
      <c r="F167" s="755">
        <v>2</v>
      </c>
      <c r="G167" s="755">
        <v>830</v>
      </c>
      <c r="H167" s="755">
        <v>1</v>
      </c>
      <c r="I167" s="755">
        <v>415</v>
      </c>
      <c r="J167" s="755"/>
      <c r="K167" s="755"/>
      <c r="L167" s="755"/>
      <c r="M167" s="755"/>
      <c r="N167" s="755"/>
      <c r="O167" s="755"/>
      <c r="P167" s="744"/>
      <c r="Q167" s="756"/>
    </row>
    <row r="168" spans="1:17" ht="14.4" customHeight="1" x14ac:dyDescent="0.3">
      <c r="A168" s="737" t="s">
        <v>4439</v>
      </c>
      <c r="B168" s="739" t="s">
        <v>4440</v>
      </c>
      <c r="C168" s="739" t="s">
        <v>3712</v>
      </c>
      <c r="D168" s="739" t="s">
        <v>4525</v>
      </c>
      <c r="E168" s="739" t="s">
        <v>4526</v>
      </c>
      <c r="F168" s="755">
        <v>6</v>
      </c>
      <c r="G168" s="755">
        <v>948</v>
      </c>
      <c r="H168" s="755">
        <v>1</v>
      </c>
      <c r="I168" s="755">
        <v>158</v>
      </c>
      <c r="J168" s="755">
        <v>2</v>
      </c>
      <c r="K168" s="755">
        <v>318</v>
      </c>
      <c r="L168" s="755">
        <v>0.33544303797468356</v>
      </c>
      <c r="M168" s="755">
        <v>159</v>
      </c>
      <c r="N168" s="755">
        <v>1</v>
      </c>
      <c r="O168" s="755">
        <v>163</v>
      </c>
      <c r="P168" s="744">
        <v>0.1719409282700422</v>
      </c>
      <c r="Q168" s="756">
        <v>163</v>
      </c>
    </row>
    <row r="169" spans="1:17" ht="14.4" customHeight="1" x14ac:dyDescent="0.3">
      <c r="A169" s="737" t="s">
        <v>4439</v>
      </c>
      <c r="B169" s="739" t="s">
        <v>4440</v>
      </c>
      <c r="C169" s="739" t="s">
        <v>3712</v>
      </c>
      <c r="D169" s="739" t="s">
        <v>4527</v>
      </c>
      <c r="E169" s="739" t="s">
        <v>4528</v>
      </c>
      <c r="F169" s="755">
        <v>2</v>
      </c>
      <c r="G169" s="755">
        <v>850</v>
      </c>
      <c r="H169" s="755">
        <v>1</v>
      </c>
      <c r="I169" s="755">
        <v>425</v>
      </c>
      <c r="J169" s="755"/>
      <c r="K169" s="755"/>
      <c r="L169" s="755"/>
      <c r="M169" s="755"/>
      <c r="N169" s="755"/>
      <c r="O169" s="755"/>
      <c r="P169" s="744"/>
      <c r="Q169" s="756"/>
    </row>
    <row r="170" spans="1:17" ht="14.4" customHeight="1" x14ac:dyDescent="0.3">
      <c r="A170" s="737" t="s">
        <v>4439</v>
      </c>
      <c r="B170" s="739" t="s">
        <v>4440</v>
      </c>
      <c r="C170" s="739" t="s">
        <v>3712</v>
      </c>
      <c r="D170" s="739" t="s">
        <v>4529</v>
      </c>
      <c r="E170" s="739" t="s">
        <v>4530</v>
      </c>
      <c r="F170" s="755">
        <v>2</v>
      </c>
      <c r="G170" s="755">
        <v>4236</v>
      </c>
      <c r="H170" s="755">
        <v>1</v>
      </c>
      <c r="I170" s="755">
        <v>2118</v>
      </c>
      <c r="J170" s="755">
        <v>6</v>
      </c>
      <c r="K170" s="755">
        <v>12738</v>
      </c>
      <c r="L170" s="755">
        <v>3.0070821529745042</v>
      </c>
      <c r="M170" s="755">
        <v>2123</v>
      </c>
      <c r="N170" s="755">
        <v>6</v>
      </c>
      <c r="O170" s="755">
        <v>12924</v>
      </c>
      <c r="P170" s="744">
        <v>3.0509915014164304</v>
      </c>
      <c r="Q170" s="756">
        <v>2154</v>
      </c>
    </row>
    <row r="171" spans="1:17" ht="14.4" customHeight="1" x14ac:dyDescent="0.3">
      <c r="A171" s="737" t="s">
        <v>4439</v>
      </c>
      <c r="B171" s="739" t="s">
        <v>4440</v>
      </c>
      <c r="C171" s="739" t="s">
        <v>3712</v>
      </c>
      <c r="D171" s="739" t="s">
        <v>4531</v>
      </c>
      <c r="E171" s="739" t="s">
        <v>4496</v>
      </c>
      <c r="F171" s="755"/>
      <c r="G171" s="755"/>
      <c r="H171" s="755"/>
      <c r="I171" s="755"/>
      <c r="J171" s="755"/>
      <c r="K171" s="755"/>
      <c r="L171" s="755"/>
      <c r="M171" s="755"/>
      <c r="N171" s="755">
        <v>2</v>
      </c>
      <c r="O171" s="755">
        <v>3776</v>
      </c>
      <c r="P171" s="744"/>
      <c r="Q171" s="756">
        <v>1888</v>
      </c>
    </row>
    <row r="172" spans="1:17" ht="14.4" customHeight="1" x14ac:dyDescent="0.3">
      <c r="A172" s="737" t="s">
        <v>4439</v>
      </c>
      <c r="B172" s="739" t="s">
        <v>4440</v>
      </c>
      <c r="C172" s="739" t="s">
        <v>3712</v>
      </c>
      <c r="D172" s="739" t="s">
        <v>4532</v>
      </c>
      <c r="E172" s="739" t="s">
        <v>4533</v>
      </c>
      <c r="F172" s="755">
        <v>1</v>
      </c>
      <c r="G172" s="755">
        <v>158</v>
      </c>
      <c r="H172" s="755">
        <v>1</v>
      </c>
      <c r="I172" s="755">
        <v>158</v>
      </c>
      <c r="J172" s="755">
        <v>1</v>
      </c>
      <c r="K172" s="755">
        <v>159</v>
      </c>
      <c r="L172" s="755">
        <v>1.0063291139240507</v>
      </c>
      <c r="M172" s="755">
        <v>159</v>
      </c>
      <c r="N172" s="755"/>
      <c r="O172" s="755"/>
      <c r="P172" s="744"/>
      <c r="Q172" s="756"/>
    </row>
    <row r="173" spans="1:17" ht="14.4" customHeight="1" x14ac:dyDescent="0.3">
      <c r="A173" s="737" t="s">
        <v>4439</v>
      </c>
      <c r="B173" s="739" t="s">
        <v>4440</v>
      </c>
      <c r="C173" s="739" t="s">
        <v>3712</v>
      </c>
      <c r="D173" s="739" t="s">
        <v>4534</v>
      </c>
      <c r="E173" s="739" t="s">
        <v>4535</v>
      </c>
      <c r="F173" s="755"/>
      <c r="G173" s="755"/>
      <c r="H173" s="755"/>
      <c r="I173" s="755"/>
      <c r="J173" s="755"/>
      <c r="K173" s="755"/>
      <c r="L173" s="755"/>
      <c r="M173" s="755"/>
      <c r="N173" s="755">
        <v>1</v>
      </c>
      <c r="O173" s="755">
        <v>8459</v>
      </c>
      <c r="P173" s="744"/>
      <c r="Q173" s="756">
        <v>8459</v>
      </c>
    </row>
    <row r="174" spans="1:17" ht="14.4" customHeight="1" x14ac:dyDescent="0.3">
      <c r="A174" s="737" t="s">
        <v>4439</v>
      </c>
      <c r="B174" s="739" t="s">
        <v>4440</v>
      </c>
      <c r="C174" s="739" t="s">
        <v>3712</v>
      </c>
      <c r="D174" s="739" t="s">
        <v>4536</v>
      </c>
      <c r="E174" s="739" t="s">
        <v>4537</v>
      </c>
      <c r="F174" s="755">
        <v>1</v>
      </c>
      <c r="G174" s="755">
        <v>1993</v>
      </c>
      <c r="H174" s="755">
        <v>1</v>
      </c>
      <c r="I174" s="755">
        <v>1993</v>
      </c>
      <c r="J174" s="755"/>
      <c r="K174" s="755"/>
      <c r="L174" s="755"/>
      <c r="M174" s="755"/>
      <c r="N174" s="755"/>
      <c r="O174" s="755"/>
      <c r="P174" s="744"/>
      <c r="Q174" s="756"/>
    </row>
    <row r="175" spans="1:17" ht="14.4" customHeight="1" x14ac:dyDescent="0.3">
      <c r="A175" s="737" t="s">
        <v>4538</v>
      </c>
      <c r="B175" s="739" t="s">
        <v>4539</v>
      </c>
      <c r="C175" s="739" t="s">
        <v>3712</v>
      </c>
      <c r="D175" s="739" t="s">
        <v>4540</v>
      </c>
      <c r="E175" s="739" t="s">
        <v>4541</v>
      </c>
      <c r="F175" s="755">
        <v>3</v>
      </c>
      <c r="G175" s="755">
        <v>609</v>
      </c>
      <c r="H175" s="755">
        <v>1</v>
      </c>
      <c r="I175" s="755">
        <v>203</v>
      </c>
      <c r="J175" s="755">
        <v>11</v>
      </c>
      <c r="K175" s="755">
        <v>2266</v>
      </c>
      <c r="L175" s="755">
        <v>3.7208538587848934</v>
      </c>
      <c r="M175" s="755">
        <v>206</v>
      </c>
      <c r="N175" s="755"/>
      <c r="O175" s="755"/>
      <c r="P175" s="744"/>
      <c r="Q175" s="756"/>
    </row>
    <row r="176" spans="1:17" ht="14.4" customHeight="1" x14ac:dyDescent="0.3">
      <c r="A176" s="737" t="s">
        <v>4538</v>
      </c>
      <c r="B176" s="739" t="s">
        <v>4539</v>
      </c>
      <c r="C176" s="739" t="s">
        <v>3712</v>
      </c>
      <c r="D176" s="739" t="s">
        <v>4542</v>
      </c>
      <c r="E176" s="739" t="s">
        <v>4541</v>
      </c>
      <c r="F176" s="755"/>
      <c r="G176" s="755"/>
      <c r="H176" s="755"/>
      <c r="I176" s="755"/>
      <c r="J176" s="755">
        <v>1</v>
      </c>
      <c r="K176" s="755">
        <v>85</v>
      </c>
      <c r="L176" s="755"/>
      <c r="M176" s="755">
        <v>85</v>
      </c>
      <c r="N176" s="755">
        <v>1</v>
      </c>
      <c r="O176" s="755">
        <v>87</v>
      </c>
      <c r="P176" s="744"/>
      <c r="Q176" s="756">
        <v>87</v>
      </c>
    </row>
    <row r="177" spans="1:17" ht="14.4" customHeight="1" x14ac:dyDescent="0.3">
      <c r="A177" s="737" t="s">
        <v>4538</v>
      </c>
      <c r="B177" s="739" t="s">
        <v>4539</v>
      </c>
      <c r="C177" s="739" t="s">
        <v>3712</v>
      </c>
      <c r="D177" s="739" t="s">
        <v>4543</v>
      </c>
      <c r="E177" s="739" t="s">
        <v>4544</v>
      </c>
      <c r="F177" s="755"/>
      <c r="G177" s="755"/>
      <c r="H177" s="755"/>
      <c r="I177" s="755"/>
      <c r="J177" s="755">
        <v>102</v>
      </c>
      <c r="K177" s="755">
        <v>30090</v>
      </c>
      <c r="L177" s="755"/>
      <c r="M177" s="755">
        <v>295</v>
      </c>
      <c r="N177" s="755">
        <v>25</v>
      </c>
      <c r="O177" s="755">
        <v>7525</v>
      </c>
      <c r="P177" s="744"/>
      <c r="Q177" s="756">
        <v>301</v>
      </c>
    </row>
    <row r="178" spans="1:17" ht="14.4" customHeight="1" x14ac:dyDescent="0.3">
      <c r="A178" s="737" t="s">
        <v>4538</v>
      </c>
      <c r="B178" s="739" t="s">
        <v>4539</v>
      </c>
      <c r="C178" s="739" t="s">
        <v>3712</v>
      </c>
      <c r="D178" s="739" t="s">
        <v>4545</v>
      </c>
      <c r="E178" s="739" t="s">
        <v>4546</v>
      </c>
      <c r="F178" s="755"/>
      <c r="G178" s="755"/>
      <c r="H178" s="755"/>
      <c r="I178" s="755"/>
      <c r="J178" s="755">
        <v>7</v>
      </c>
      <c r="K178" s="755">
        <v>665</v>
      </c>
      <c r="L178" s="755"/>
      <c r="M178" s="755">
        <v>95</v>
      </c>
      <c r="N178" s="755"/>
      <c r="O178" s="755"/>
      <c r="P178" s="744"/>
      <c r="Q178" s="756"/>
    </row>
    <row r="179" spans="1:17" ht="14.4" customHeight="1" x14ac:dyDescent="0.3">
      <c r="A179" s="737" t="s">
        <v>4538</v>
      </c>
      <c r="B179" s="739" t="s">
        <v>4539</v>
      </c>
      <c r="C179" s="739" t="s">
        <v>3712</v>
      </c>
      <c r="D179" s="739" t="s">
        <v>4547</v>
      </c>
      <c r="E179" s="739" t="s">
        <v>4548</v>
      </c>
      <c r="F179" s="755"/>
      <c r="G179" s="755"/>
      <c r="H179" s="755"/>
      <c r="I179" s="755"/>
      <c r="J179" s="755">
        <v>1</v>
      </c>
      <c r="K179" s="755">
        <v>224</v>
      </c>
      <c r="L179" s="755"/>
      <c r="M179" s="755">
        <v>224</v>
      </c>
      <c r="N179" s="755"/>
      <c r="O179" s="755"/>
      <c r="P179" s="744"/>
      <c r="Q179" s="756"/>
    </row>
    <row r="180" spans="1:17" ht="14.4" customHeight="1" x14ac:dyDescent="0.3">
      <c r="A180" s="737" t="s">
        <v>4538</v>
      </c>
      <c r="B180" s="739" t="s">
        <v>4539</v>
      </c>
      <c r="C180" s="739" t="s">
        <v>3712</v>
      </c>
      <c r="D180" s="739" t="s">
        <v>4549</v>
      </c>
      <c r="E180" s="739" t="s">
        <v>4550</v>
      </c>
      <c r="F180" s="755">
        <v>10</v>
      </c>
      <c r="G180" s="755">
        <v>1340</v>
      </c>
      <c r="H180" s="755">
        <v>1</v>
      </c>
      <c r="I180" s="755">
        <v>134</v>
      </c>
      <c r="J180" s="755">
        <v>12</v>
      </c>
      <c r="K180" s="755">
        <v>1620</v>
      </c>
      <c r="L180" s="755">
        <v>1.208955223880597</v>
      </c>
      <c r="M180" s="755">
        <v>135</v>
      </c>
      <c r="N180" s="755">
        <v>11</v>
      </c>
      <c r="O180" s="755">
        <v>1507</v>
      </c>
      <c r="P180" s="744">
        <v>1.1246268656716418</v>
      </c>
      <c r="Q180" s="756">
        <v>137</v>
      </c>
    </row>
    <row r="181" spans="1:17" ht="14.4" customHeight="1" x14ac:dyDescent="0.3">
      <c r="A181" s="737" t="s">
        <v>4538</v>
      </c>
      <c r="B181" s="739" t="s">
        <v>4539</v>
      </c>
      <c r="C181" s="739" t="s">
        <v>3712</v>
      </c>
      <c r="D181" s="739" t="s">
        <v>4551</v>
      </c>
      <c r="E181" s="739" t="s">
        <v>4550</v>
      </c>
      <c r="F181" s="755"/>
      <c r="G181" s="755"/>
      <c r="H181" s="755"/>
      <c r="I181" s="755"/>
      <c r="J181" s="755">
        <v>1</v>
      </c>
      <c r="K181" s="755">
        <v>178</v>
      </c>
      <c r="L181" s="755"/>
      <c r="M181" s="755">
        <v>178</v>
      </c>
      <c r="N181" s="755">
        <v>2</v>
      </c>
      <c r="O181" s="755">
        <v>366</v>
      </c>
      <c r="P181" s="744"/>
      <c r="Q181" s="756">
        <v>183</v>
      </c>
    </row>
    <row r="182" spans="1:17" ht="14.4" customHeight="1" x14ac:dyDescent="0.3">
      <c r="A182" s="737" t="s">
        <v>4538</v>
      </c>
      <c r="B182" s="739" t="s">
        <v>4539</v>
      </c>
      <c r="C182" s="739" t="s">
        <v>3712</v>
      </c>
      <c r="D182" s="739" t="s">
        <v>4552</v>
      </c>
      <c r="E182" s="739" t="s">
        <v>4553</v>
      </c>
      <c r="F182" s="755"/>
      <c r="G182" s="755"/>
      <c r="H182" s="755"/>
      <c r="I182" s="755"/>
      <c r="J182" s="755">
        <v>1</v>
      </c>
      <c r="K182" s="755">
        <v>593</v>
      </c>
      <c r="L182" s="755"/>
      <c r="M182" s="755">
        <v>593</v>
      </c>
      <c r="N182" s="755"/>
      <c r="O182" s="755"/>
      <c r="P182" s="744"/>
      <c r="Q182" s="756"/>
    </row>
    <row r="183" spans="1:17" ht="14.4" customHeight="1" x14ac:dyDescent="0.3">
      <c r="A183" s="737" t="s">
        <v>4538</v>
      </c>
      <c r="B183" s="739" t="s">
        <v>4539</v>
      </c>
      <c r="C183" s="739" t="s">
        <v>3712</v>
      </c>
      <c r="D183" s="739" t="s">
        <v>4554</v>
      </c>
      <c r="E183" s="739" t="s">
        <v>4555</v>
      </c>
      <c r="F183" s="755"/>
      <c r="G183" s="755"/>
      <c r="H183" s="755"/>
      <c r="I183" s="755"/>
      <c r="J183" s="755">
        <v>5</v>
      </c>
      <c r="K183" s="755">
        <v>805</v>
      </c>
      <c r="L183" s="755"/>
      <c r="M183" s="755">
        <v>161</v>
      </c>
      <c r="N183" s="755">
        <v>1</v>
      </c>
      <c r="O183" s="755">
        <v>173</v>
      </c>
      <c r="P183" s="744"/>
      <c r="Q183" s="756">
        <v>173</v>
      </c>
    </row>
    <row r="184" spans="1:17" ht="14.4" customHeight="1" x14ac:dyDescent="0.3">
      <c r="A184" s="737" t="s">
        <v>4538</v>
      </c>
      <c r="B184" s="739" t="s">
        <v>4539</v>
      </c>
      <c r="C184" s="739" t="s">
        <v>3712</v>
      </c>
      <c r="D184" s="739" t="s">
        <v>4556</v>
      </c>
      <c r="E184" s="739" t="s">
        <v>4557</v>
      </c>
      <c r="F184" s="755">
        <v>2</v>
      </c>
      <c r="G184" s="755">
        <v>524</v>
      </c>
      <c r="H184" s="755">
        <v>1</v>
      </c>
      <c r="I184" s="755">
        <v>262</v>
      </c>
      <c r="J184" s="755">
        <v>3</v>
      </c>
      <c r="K184" s="755">
        <v>798</v>
      </c>
      <c r="L184" s="755">
        <v>1.5229007633587786</v>
      </c>
      <c r="M184" s="755">
        <v>266</v>
      </c>
      <c r="N184" s="755"/>
      <c r="O184" s="755"/>
      <c r="P184" s="744"/>
      <c r="Q184" s="756"/>
    </row>
    <row r="185" spans="1:17" ht="14.4" customHeight="1" x14ac:dyDescent="0.3">
      <c r="A185" s="737" t="s">
        <v>4538</v>
      </c>
      <c r="B185" s="739" t="s">
        <v>4539</v>
      </c>
      <c r="C185" s="739" t="s">
        <v>3712</v>
      </c>
      <c r="D185" s="739" t="s">
        <v>4558</v>
      </c>
      <c r="E185" s="739" t="s">
        <v>4559</v>
      </c>
      <c r="F185" s="755">
        <v>2</v>
      </c>
      <c r="G185" s="755">
        <v>282</v>
      </c>
      <c r="H185" s="755">
        <v>1</v>
      </c>
      <c r="I185" s="755">
        <v>141</v>
      </c>
      <c r="J185" s="755">
        <v>4</v>
      </c>
      <c r="K185" s="755">
        <v>564</v>
      </c>
      <c r="L185" s="755">
        <v>2</v>
      </c>
      <c r="M185" s="755">
        <v>141</v>
      </c>
      <c r="N185" s="755"/>
      <c r="O185" s="755"/>
      <c r="P185" s="744"/>
      <c r="Q185" s="756"/>
    </row>
    <row r="186" spans="1:17" ht="14.4" customHeight="1" x14ac:dyDescent="0.3">
      <c r="A186" s="737" t="s">
        <v>4538</v>
      </c>
      <c r="B186" s="739" t="s">
        <v>4539</v>
      </c>
      <c r="C186" s="739" t="s">
        <v>3712</v>
      </c>
      <c r="D186" s="739" t="s">
        <v>4560</v>
      </c>
      <c r="E186" s="739" t="s">
        <v>4559</v>
      </c>
      <c r="F186" s="755">
        <v>10</v>
      </c>
      <c r="G186" s="755">
        <v>780</v>
      </c>
      <c r="H186" s="755">
        <v>1</v>
      </c>
      <c r="I186" s="755">
        <v>78</v>
      </c>
      <c r="J186" s="755">
        <v>12</v>
      </c>
      <c r="K186" s="755">
        <v>936</v>
      </c>
      <c r="L186" s="755">
        <v>1.2</v>
      </c>
      <c r="M186" s="755">
        <v>78</v>
      </c>
      <c r="N186" s="755">
        <v>11</v>
      </c>
      <c r="O186" s="755">
        <v>858</v>
      </c>
      <c r="P186" s="744">
        <v>1.1000000000000001</v>
      </c>
      <c r="Q186" s="756">
        <v>78</v>
      </c>
    </row>
    <row r="187" spans="1:17" ht="14.4" customHeight="1" x14ac:dyDescent="0.3">
      <c r="A187" s="737" t="s">
        <v>4538</v>
      </c>
      <c r="B187" s="739" t="s">
        <v>4539</v>
      </c>
      <c r="C187" s="739" t="s">
        <v>3712</v>
      </c>
      <c r="D187" s="739" t="s">
        <v>4561</v>
      </c>
      <c r="E187" s="739" t="s">
        <v>4562</v>
      </c>
      <c r="F187" s="755">
        <v>2</v>
      </c>
      <c r="G187" s="755">
        <v>606</v>
      </c>
      <c r="H187" s="755">
        <v>1</v>
      </c>
      <c r="I187" s="755">
        <v>303</v>
      </c>
      <c r="J187" s="755">
        <v>4</v>
      </c>
      <c r="K187" s="755">
        <v>1228</v>
      </c>
      <c r="L187" s="755">
        <v>2.0264026402640263</v>
      </c>
      <c r="M187" s="755">
        <v>307</v>
      </c>
      <c r="N187" s="755"/>
      <c r="O187" s="755"/>
      <c r="P187" s="744"/>
      <c r="Q187" s="756"/>
    </row>
    <row r="188" spans="1:17" ht="14.4" customHeight="1" x14ac:dyDescent="0.3">
      <c r="A188" s="737" t="s">
        <v>4538</v>
      </c>
      <c r="B188" s="739" t="s">
        <v>4539</v>
      </c>
      <c r="C188" s="739" t="s">
        <v>3712</v>
      </c>
      <c r="D188" s="739" t="s">
        <v>4563</v>
      </c>
      <c r="E188" s="739" t="s">
        <v>4564</v>
      </c>
      <c r="F188" s="755">
        <v>6</v>
      </c>
      <c r="G188" s="755">
        <v>960</v>
      </c>
      <c r="H188" s="755">
        <v>1</v>
      </c>
      <c r="I188" s="755">
        <v>160</v>
      </c>
      <c r="J188" s="755">
        <v>5</v>
      </c>
      <c r="K188" s="755">
        <v>805</v>
      </c>
      <c r="L188" s="755">
        <v>0.83854166666666663</v>
      </c>
      <c r="M188" s="755">
        <v>161</v>
      </c>
      <c r="N188" s="755">
        <v>6</v>
      </c>
      <c r="O188" s="755">
        <v>978</v>
      </c>
      <c r="P188" s="744">
        <v>1.01875</v>
      </c>
      <c r="Q188" s="756">
        <v>163</v>
      </c>
    </row>
    <row r="189" spans="1:17" ht="14.4" customHeight="1" x14ac:dyDescent="0.3">
      <c r="A189" s="737" t="s">
        <v>4538</v>
      </c>
      <c r="B189" s="739" t="s">
        <v>4539</v>
      </c>
      <c r="C189" s="739" t="s">
        <v>3712</v>
      </c>
      <c r="D189" s="739" t="s">
        <v>4565</v>
      </c>
      <c r="E189" s="739" t="s">
        <v>4541</v>
      </c>
      <c r="F189" s="755">
        <v>15</v>
      </c>
      <c r="G189" s="755">
        <v>1050</v>
      </c>
      <c r="H189" s="755">
        <v>1</v>
      </c>
      <c r="I189" s="755">
        <v>70</v>
      </c>
      <c r="J189" s="755">
        <v>19</v>
      </c>
      <c r="K189" s="755">
        <v>1349</v>
      </c>
      <c r="L189" s="755">
        <v>1.2847619047619048</v>
      </c>
      <c r="M189" s="755">
        <v>71</v>
      </c>
      <c r="N189" s="755">
        <v>15</v>
      </c>
      <c r="O189" s="755">
        <v>1080</v>
      </c>
      <c r="P189" s="744">
        <v>1.0285714285714285</v>
      </c>
      <c r="Q189" s="756">
        <v>72</v>
      </c>
    </row>
    <row r="190" spans="1:17" ht="14.4" customHeight="1" x14ac:dyDescent="0.3">
      <c r="A190" s="737" t="s">
        <v>4538</v>
      </c>
      <c r="B190" s="739" t="s">
        <v>4539</v>
      </c>
      <c r="C190" s="739" t="s">
        <v>3712</v>
      </c>
      <c r="D190" s="739" t="s">
        <v>4566</v>
      </c>
      <c r="E190" s="739" t="s">
        <v>4567</v>
      </c>
      <c r="F190" s="755"/>
      <c r="G190" s="755"/>
      <c r="H190" s="755"/>
      <c r="I190" s="755"/>
      <c r="J190" s="755">
        <v>1</v>
      </c>
      <c r="K190" s="755">
        <v>220</v>
      </c>
      <c r="L190" s="755"/>
      <c r="M190" s="755">
        <v>220</v>
      </c>
      <c r="N190" s="755">
        <v>1</v>
      </c>
      <c r="O190" s="755">
        <v>229</v>
      </c>
      <c r="P190" s="744"/>
      <c r="Q190" s="756">
        <v>229</v>
      </c>
    </row>
    <row r="191" spans="1:17" ht="14.4" customHeight="1" x14ac:dyDescent="0.3">
      <c r="A191" s="737" t="s">
        <v>4538</v>
      </c>
      <c r="B191" s="739" t="s">
        <v>4539</v>
      </c>
      <c r="C191" s="739" t="s">
        <v>3712</v>
      </c>
      <c r="D191" s="739" t="s">
        <v>4568</v>
      </c>
      <c r="E191" s="739" t="s">
        <v>4569</v>
      </c>
      <c r="F191" s="755"/>
      <c r="G191" s="755"/>
      <c r="H191" s="755"/>
      <c r="I191" s="755"/>
      <c r="J191" s="755">
        <v>4</v>
      </c>
      <c r="K191" s="755">
        <v>4780</v>
      </c>
      <c r="L191" s="755"/>
      <c r="M191" s="755">
        <v>1195</v>
      </c>
      <c r="N191" s="755">
        <v>2</v>
      </c>
      <c r="O191" s="755">
        <v>2422</v>
      </c>
      <c r="P191" s="744"/>
      <c r="Q191" s="756">
        <v>1211</v>
      </c>
    </row>
    <row r="192" spans="1:17" ht="14.4" customHeight="1" x14ac:dyDescent="0.3">
      <c r="A192" s="737" t="s">
        <v>4538</v>
      </c>
      <c r="B192" s="739" t="s">
        <v>4539</v>
      </c>
      <c r="C192" s="739" t="s">
        <v>3712</v>
      </c>
      <c r="D192" s="739" t="s">
        <v>4570</v>
      </c>
      <c r="E192" s="739" t="s">
        <v>4571</v>
      </c>
      <c r="F192" s="755"/>
      <c r="G192" s="755"/>
      <c r="H192" s="755"/>
      <c r="I192" s="755"/>
      <c r="J192" s="755">
        <v>4</v>
      </c>
      <c r="K192" s="755">
        <v>440</v>
      </c>
      <c r="L192" s="755"/>
      <c r="M192" s="755">
        <v>110</v>
      </c>
      <c r="N192" s="755">
        <v>2</v>
      </c>
      <c r="O192" s="755">
        <v>228</v>
      </c>
      <c r="P192" s="744"/>
      <c r="Q192" s="756">
        <v>114</v>
      </c>
    </row>
    <row r="193" spans="1:17" ht="14.4" customHeight="1" x14ac:dyDescent="0.3">
      <c r="A193" s="737" t="s">
        <v>4538</v>
      </c>
      <c r="B193" s="739" t="s">
        <v>4539</v>
      </c>
      <c r="C193" s="739" t="s">
        <v>3712</v>
      </c>
      <c r="D193" s="739" t="s">
        <v>4572</v>
      </c>
      <c r="E193" s="739" t="s">
        <v>4573</v>
      </c>
      <c r="F193" s="755"/>
      <c r="G193" s="755"/>
      <c r="H193" s="755"/>
      <c r="I193" s="755"/>
      <c r="J193" s="755">
        <v>1</v>
      </c>
      <c r="K193" s="755">
        <v>323</v>
      </c>
      <c r="L193" s="755"/>
      <c r="M193" s="755">
        <v>323</v>
      </c>
      <c r="N193" s="755"/>
      <c r="O193" s="755"/>
      <c r="P193" s="744"/>
      <c r="Q193" s="756"/>
    </row>
    <row r="194" spans="1:17" ht="14.4" customHeight="1" x14ac:dyDescent="0.3">
      <c r="A194" s="737" t="s">
        <v>4538</v>
      </c>
      <c r="B194" s="739" t="s">
        <v>4539</v>
      </c>
      <c r="C194" s="739" t="s">
        <v>3712</v>
      </c>
      <c r="D194" s="739" t="s">
        <v>4574</v>
      </c>
      <c r="E194" s="739" t="s">
        <v>4575</v>
      </c>
      <c r="F194" s="755"/>
      <c r="G194" s="755"/>
      <c r="H194" s="755"/>
      <c r="I194" s="755"/>
      <c r="J194" s="755">
        <v>1</v>
      </c>
      <c r="K194" s="755">
        <v>1033</v>
      </c>
      <c r="L194" s="755"/>
      <c r="M194" s="755">
        <v>1033</v>
      </c>
      <c r="N194" s="755"/>
      <c r="O194" s="755"/>
      <c r="P194" s="744"/>
      <c r="Q194" s="756"/>
    </row>
    <row r="195" spans="1:17" ht="14.4" customHeight="1" x14ac:dyDescent="0.3">
      <c r="A195" s="737" t="s">
        <v>4538</v>
      </c>
      <c r="B195" s="739" t="s">
        <v>4539</v>
      </c>
      <c r="C195" s="739" t="s">
        <v>3712</v>
      </c>
      <c r="D195" s="739" t="s">
        <v>4576</v>
      </c>
      <c r="E195" s="739" t="s">
        <v>4577</v>
      </c>
      <c r="F195" s="755"/>
      <c r="G195" s="755"/>
      <c r="H195" s="755"/>
      <c r="I195" s="755"/>
      <c r="J195" s="755">
        <v>1</v>
      </c>
      <c r="K195" s="755">
        <v>294</v>
      </c>
      <c r="L195" s="755"/>
      <c r="M195" s="755">
        <v>294</v>
      </c>
      <c r="N195" s="755"/>
      <c r="O195" s="755"/>
      <c r="P195" s="744"/>
      <c r="Q195" s="756"/>
    </row>
    <row r="196" spans="1:17" ht="14.4" customHeight="1" x14ac:dyDescent="0.3">
      <c r="A196" s="737" t="s">
        <v>4578</v>
      </c>
      <c r="B196" s="739" t="s">
        <v>4579</v>
      </c>
      <c r="C196" s="739" t="s">
        <v>3712</v>
      </c>
      <c r="D196" s="739" t="s">
        <v>4580</v>
      </c>
      <c r="E196" s="739" t="s">
        <v>4581</v>
      </c>
      <c r="F196" s="755">
        <v>8</v>
      </c>
      <c r="G196" s="755">
        <v>424</v>
      </c>
      <c r="H196" s="755">
        <v>1</v>
      </c>
      <c r="I196" s="755">
        <v>53</v>
      </c>
      <c r="J196" s="755"/>
      <c r="K196" s="755"/>
      <c r="L196" s="755"/>
      <c r="M196" s="755"/>
      <c r="N196" s="755"/>
      <c r="O196" s="755"/>
      <c r="P196" s="744"/>
      <c r="Q196" s="756"/>
    </row>
    <row r="197" spans="1:17" ht="14.4" customHeight="1" x14ac:dyDescent="0.3">
      <c r="A197" s="737" t="s">
        <v>4578</v>
      </c>
      <c r="B197" s="739" t="s">
        <v>4579</v>
      </c>
      <c r="C197" s="739" t="s">
        <v>3712</v>
      </c>
      <c r="D197" s="739" t="s">
        <v>4582</v>
      </c>
      <c r="E197" s="739" t="s">
        <v>4583</v>
      </c>
      <c r="F197" s="755">
        <v>4</v>
      </c>
      <c r="G197" s="755">
        <v>672</v>
      </c>
      <c r="H197" s="755">
        <v>1</v>
      </c>
      <c r="I197" s="755">
        <v>168</v>
      </c>
      <c r="J197" s="755"/>
      <c r="K197" s="755"/>
      <c r="L197" s="755"/>
      <c r="M197" s="755"/>
      <c r="N197" s="755"/>
      <c r="O197" s="755"/>
      <c r="P197" s="744"/>
      <c r="Q197" s="756"/>
    </row>
    <row r="198" spans="1:17" ht="14.4" customHeight="1" x14ac:dyDescent="0.3">
      <c r="A198" s="737" t="s">
        <v>4578</v>
      </c>
      <c r="B198" s="739" t="s">
        <v>4579</v>
      </c>
      <c r="C198" s="739" t="s">
        <v>3712</v>
      </c>
      <c r="D198" s="739" t="s">
        <v>4584</v>
      </c>
      <c r="E198" s="739" t="s">
        <v>4585</v>
      </c>
      <c r="F198" s="755">
        <v>1</v>
      </c>
      <c r="G198" s="755">
        <v>316</v>
      </c>
      <c r="H198" s="755">
        <v>1</v>
      </c>
      <c r="I198" s="755">
        <v>316</v>
      </c>
      <c r="J198" s="755"/>
      <c r="K198" s="755"/>
      <c r="L198" s="755"/>
      <c r="M198" s="755"/>
      <c r="N198" s="755"/>
      <c r="O198" s="755"/>
      <c r="P198" s="744"/>
      <c r="Q198" s="756"/>
    </row>
    <row r="199" spans="1:17" ht="14.4" customHeight="1" x14ac:dyDescent="0.3">
      <c r="A199" s="737" t="s">
        <v>4578</v>
      </c>
      <c r="B199" s="739" t="s">
        <v>4579</v>
      </c>
      <c r="C199" s="739" t="s">
        <v>3712</v>
      </c>
      <c r="D199" s="739" t="s">
        <v>4586</v>
      </c>
      <c r="E199" s="739" t="s">
        <v>4587</v>
      </c>
      <c r="F199" s="755">
        <v>19</v>
      </c>
      <c r="G199" s="755">
        <v>6422</v>
      </c>
      <c r="H199" s="755">
        <v>1</v>
      </c>
      <c r="I199" s="755">
        <v>338</v>
      </c>
      <c r="J199" s="755"/>
      <c r="K199" s="755"/>
      <c r="L199" s="755"/>
      <c r="M199" s="755"/>
      <c r="N199" s="755"/>
      <c r="O199" s="755"/>
      <c r="P199" s="744"/>
      <c r="Q199" s="756"/>
    </row>
    <row r="200" spans="1:17" ht="14.4" customHeight="1" x14ac:dyDescent="0.3">
      <c r="A200" s="737" t="s">
        <v>4578</v>
      </c>
      <c r="B200" s="739" t="s">
        <v>4579</v>
      </c>
      <c r="C200" s="739" t="s">
        <v>3712</v>
      </c>
      <c r="D200" s="739" t="s">
        <v>4588</v>
      </c>
      <c r="E200" s="739" t="s">
        <v>4589</v>
      </c>
      <c r="F200" s="755">
        <v>2</v>
      </c>
      <c r="G200" s="755">
        <v>730</v>
      </c>
      <c r="H200" s="755">
        <v>1</v>
      </c>
      <c r="I200" s="755">
        <v>365</v>
      </c>
      <c r="J200" s="755"/>
      <c r="K200" s="755"/>
      <c r="L200" s="755"/>
      <c r="M200" s="755"/>
      <c r="N200" s="755"/>
      <c r="O200" s="755"/>
      <c r="P200" s="744"/>
      <c r="Q200" s="756"/>
    </row>
    <row r="201" spans="1:17" ht="14.4" customHeight="1" x14ac:dyDescent="0.3">
      <c r="A201" s="737" t="s">
        <v>4578</v>
      </c>
      <c r="B201" s="739" t="s">
        <v>4579</v>
      </c>
      <c r="C201" s="739" t="s">
        <v>3712</v>
      </c>
      <c r="D201" s="739" t="s">
        <v>4590</v>
      </c>
      <c r="E201" s="739" t="s">
        <v>4591</v>
      </c>
      <c r="F201" s="755">
        <v>2</v>
      </c>
      <c r="G201" s="755">
        <v>1328</v>
      </c>
      <c r="H201" s="755">
        <v>1</v>
      </c>
      <c r="I201" s="755">
        <v>664</v>
      </c>
      <c r="J201" s="755"/>
      <c r="K201" s="755"/>
      <c r="L201" s="755"/>
      <c r="M201" s="755"/>
      <c r="N201" s="755"/>
      <c r="O201" s="755"/>
      <c r="P201" s="744"/>
      <c r="Q201" s="756"/>
    </row>
    <row r="202" spans="1:17" ht="14.4" customHeight="1" x14ac:dyDescent="0.3">
      <c r="A202" s="737" t="s">
        <v>4578</v>
      </c>
      <c r="B202" s="739" t="s">
        <v>4579</v>
      </c>
      <c r="C202" s="739" t="s">
        <v>3712</v>
      </c>
      <c r="D202" s="739" t="s">
        <v>4592</v>
      </c>
      <c r="E202" s="739" t="s">
        <v>4593</v>
      </c>
      <c r="F202" s="755">
        <v>2</v>
      </c>
      <c r="G202" s="755">
        <v>562</v>
      </c>
      <c r="H202" s="755">
        <v>1</v>
      </c>
      <c r="I202" s="755">
        <v>281</v>
      </c>
      <c r="J202" s="755"/>
      <c r="K202" s="755"/>
      <c r="L202" s="755"/>
      <c r="M202" s="755"/>
      <c r="N202" s="755"/>
      <c r="O202" s="755"/>
      <c r="P202" s="744"/>
      <c r="Q202" s="756"/>
    </row>
    <row r="203" spans="1:17" ht="14.4" customHeight="1" x14ac:dyDescent="0.3">
      <c r="A203" s="737" t="s">
        <v>4578</v>
      </c>
      <c r="B203" s="739" t="s">
        <v>4579</v>
      </c>
      <c r="C203" s="739" t="s">
        <v>3712</v>
      </c>
      <c r="D203" s="739" t="s">
        <v>4594</v>
      </c>
      <c r="E203" s="739" t="s">
        <v>4595</v>
      </c>
      <c r="F203" s="755">
        <v>3</v>
      </c>
      <c r="G203" s="755">
        <v>1368</v>
      </c>
      <c r="H203" s="755">
        <v>1</v>
      </c>
      <c r="I203" s="755">
        <v>456</v>
      </c>
      <c r="J203" s="755">
        <v>1</v>
      </c>
      <c r="K203" s="755">
        <v>462</v>
      </c>
      <c r="L203" s="755">
        <v>0.33771929824561403</v>
      </c>
      <c r="M203" s="755">
        <v>462</v>
      </c>
      <c r="N203" s="755">
        <v>2</v>
      </c>
      <c r="O203" s="755">
        <v>988</v>
      </c>
      <c r="P203" s="744">
        <v>0.72222222222222221</v>
      </c>
      <c r="Q203" s="756">
        <v>494</v>
      </c>
    </row>
    <row r="204" spans="1:17" ht="14.4" customHeight="1" x14ac:dyDescent="0.3">
      <c r="A204" s="737" t="s">
        <v>4578</v>
      </c>
      <c r="B204" s="739" t="s">
        <v>4579</v>
      </c>
      <c r="C204" s="739" t="s">
        <v>3712</v>
      </c>
      <c r="D204" s="739" t="s">
        <v>4596</v>
      </c>
      <c r="E204" s="739" t="s">
        <v>4597</v>
      </c>
      <c r="F204" s="755">
        <v>5</v>
      </c>
      <c r="G204" s="755">
        <v>1740</v>
      </c>
      <c r="H204" s="755">
        <v>1</v>
      </c>
      <c r="I204" s="755">
        <v>348</v>
      </c>
      <c r="J204" s="755">
        <v>1</v>
      </c>
      <c r="K204" s="755">
        <v>356</v>
      </c>
      <c r="L204" s="755">
        <v>0.2045977011494253</v>
      </c>
      <c r="M204" s="755">
        <v>356</v>
      </c>
      <c r="N204" s="755">
        <v>2</v>
      </c>
      <c r="O204" s="755">
        <v>740</v>
      </c>
      <c r="P204" s="744">
        <v>0.42528735632183906</v>
      </c>
      <c r="Q204" s="756">
        <v>370</v>
      </c>
    </row>
    <row r="205" spans="1:17" ht="14.4" customHeight="1" x14ac:dyDescent="0.3">
      <c r="A205" s="737" t="s">
        <v>4578</v>
      </c>
      <c r="B205" s="739" t="s">
        <v>4579</v>
      </c>
      <c r="C205" s="739" t="s">
        <v>3712</v>
      </c>
      <c r="D205" s="739" t="s">
        <v>4598</v>
      </c>
      <c r="E205" s="739" t="s">
        <v>4599</v>
      </c>
      <c r="F205" s="755">
        <v>1</v>
      </c>
      <c r="G205" s="755">
        <v>103</v>
      </c>
      <c r="H205" s="755">
        <v>1</v>
      </c>
      <c r="I205" s="755">
        <v>103</v>
      </c>
      <c r="J205" s="755"/>
      <c r="K205" s="755"/>
      <c r="L205" s="755"/>
      <c r="M205" s="755"/>
      <c r="N205" s="755">
        <v>1</v>
      </c>
      <c r="O205" s="755">
        <v>111</v>
      </c>
      <c r="P205" s="744">
        <v>1.0776699029126213</v>
      </c>
      <c r="Q205" s="756">
        <v>111</v>
      </c>
    </row>
    <row r="206" spans="1:17" ht="14.4" customHeight="1" x14ac:dyDescent="0.3">
      <c r="A206" s="737" t="s">
        <v>4578</v>
      </c>
      <c r="B206" s="739" t="s">
        <v>4579</v>
      </c>
      <c r="C206" s="739" t="s">
        <v>3712</v>
      </c>
      <c r="D206" s="739" t="s">
        <v>4600</v>
      </c>
      <c r="E206" s="739" t="s">
        <v>4601</v>
      </c>
      <c r="F206" s="755">
        <v>2</v>
      </c>
      <c r="G206" s="755">
        <v>858</v>
      </c>
      <c r="H206" s="755">
        <v>1</v>
      </c>
      <c r="I206" s="755">
        <v>429</v>
      </c>
      <c r="J206" s="755"/>
      <c r="K206" s="755"/>
      <c r="L206" s="755"/>
      <c r="M206" s="755"/>
      <c r="N206" s="755">
        <v>1</v>
      </c>
      <c r="O206" s="755">
        <v>456</v>
      </c>
      <c r="P206" s="744">
        <v>0.53146853146853146</v>
      </c>
      <c r="Q206" s="756">
        <v>456</v>
      </c>
    </row>
    <row r="207" spans="1:17" ht="14.4" customHeight="1" x14ac:dyDescent="0.3">
      <c r="A207" s="737" t="s">
        <v>4578</v>
      </c>
      <c r="B207" s="739" t="s">
        <v>4579</v>
      </c>
      <c r="C207" s="739" t="s">
        <v>3712</v>
      </c>
      <c r="D207" s="739" t="s">
        <v>4602</v>
      </c>
      <c r="E207" s="739" t="s">
        <v>4603</v>
      </c>
      <c r="F207" s="755">
        <v>8</v>
      </c>
      <c r="G207" s="755">
        <v>424</v>
      </c>
      <c r="H207" s="755">
        <v>1</v>
      </c>
      <c r="I207" s="755">
        <v>53</v>
      </c>
      <c r="J207" s="755">
        <v>4</v>
      </c>
      <c r="K207" s="755">
        <v>216</v>
      </c>
      <c r="L207" s="755">
        <v>0.50943396226415094</v>
      </c>
      <c r="M207" s="755">
        <v>54</v>
      </c>
      <c r="N207" s="755">
        <v>6</v>
      </c>
      <c r="O207" s="755">
        <v>348</v>
      </c>
      <c r="P207" s="744">
        <v>0.82075471698113212</v>
      </c>
      <c r="Q207" s="756">
        <v>58</v>
      </c>
    </row>
    <row r="208" spans="1:17" ht="14.4" customHeight="1" x14ac:dyDescent="0.3">
      <c r="A208" s="737" t="s">
        <v>4578</v>
      </c>
      <c r="B208" s="739" t="s">
        <v>4579</v>
      </c>
      <c r="C208" s="739" t="s">
        <v>3712</v>
      </c>
      <c r="D208" s="739" t="s">
        <v>4604</v>
      </c>
      <c r="E208" s="739" t="s">
        <v>4605</v>
      </c>
      <c r="F208" s="755">
        <v>1</v>
      </c>
      <c r="G208" s="755">
        <v>2164</v>
      </c>
      <c r="H208" s="755">
        <v>1</v>
      </c>
      <c r="I208" s="755">
        <v>2164</v>
      </c>
      <c r="J208" s="755"/>
      <c r="K208" s="755"/>
      <c r="L208" s="755"/>
      <c r="M208" s="755"/>
      <c r="N208" s="755"/>
      <c r="O208" s="755"/>
      <c r="P208" s="744"/>
      <c r="Q208" s="756"/>
    </row>
    <row r="209" spans="1:17" ht="14.4" customHeight="1" x14ac:dyDescent="0.3">
      <c r="A209" s="737" t="s">
        <v>4578</v>
      </c>
      <c r="B209" s="739" t="s">
        <v>4579</v>
      </c>
      <c r="C209" s="739" t="s">
        <v>3712</v>
      </c>
      <c r="D209" s="739" t="s">
        <v>4606</v>
      </c>
      <c r="E209" s="739" t="s">
        <v>4607</v>
      </c>
      <c r="F209" s="755">
        <v>3</v>
      </c>
      <c r="G209" s="755">
        <v>495</v>
      </c>
      <c r="H209" s="755">
        <v>1</v>
      </c>
      <c r="I209" s="755">
        <v>165</v>
      </c>
      <c r="J209" s="755"/>
      <c r="K209" s="755"/>
      <c r="L209" s="755"/>
      <c r="M209" s="755"/>
      <c r="N209" s="755"/>
      <c r="O209" s="755"/>
      <c r="P209" s="744"/>
      <c r="Q209" s="756"/>
    </row>
    <row r="210" spans="1:17" ht="14.4" customHeight="1" x14ac:dyDescent="0.3">
      <c r="A210" s="737" t="s">
        <v>4578</v>
      </c>
      <c r="B210" s="739" t="s">
        <v>4579</v>
      </c>
      <c r="C210" s="739" t="s">
        <v>3712</v>
      </c>
      <c r="D210" s="739" t="s">
        <v>4608</v>
      </c>
      <c r="E210" s="739" t="s">
        <v>4609</v>
      </c>
      <c r="F210" s="755">
        <v>4</v>
      </c>
      <c r="G210" s="755">
        <v>316</v>
      </c>
      <c r="H210" s="755">
        <v>1</v>
      </c>
      <c r="I210" s="755">
        <v>79</v>
      </c>
      <c r="J210" s="755"/>
      <c r="K210" s="755"/>
      <c r="L210" s="755"/>
      <c r="M210" s="755"/>
      <c r="N210" s="755"/>
      <c r="O210" s="755"/>
      <c r="P210" s="744"/>
      <c r="Q210" s="756"/>
    </row>
    <row r="211" spans="1:17" ht="14.4" customHeight="1" x14ac:dyDescent="0.3">
      <c r="A211" s="737" t="s">
        <v>4578</v>
      </c>
      <c r="B211" s="739" t="s">
        <v>4579</v>
      </c>
      <c r="C211" s="739" t="s">
        <v>3712</v>
      </c>
      <c r="D211" s="739" t="s">
        <v>4610</v>
      </c>
      <c r="E211" s="739" t="s">
        <v>4611</v>
      </c>
      <c r="F211" s="755">
        <v>2</v>
      </c>
      <c r="G211" s="755">
        <v>486</v>
      </c>
      <c r="H211" s="755">
        <v>1</v>
      </c>
      <c r="I211" s="755">
        <v>243</v>
      </c>
      <c r="J211" s="755"/>
      <c r="K211" s="755"/>
      <c r="L211" s="755"/>
      <c r="M211" s="755"/>
      <c r="N211" s="755"/>
      <c r="O211" s="755"/>
      <c r="P211" s="744"/>
      <c r="Q211" s="756"/>
    </row>
    <row r="212" spans="1:17" ht="14.4" customHeight="1" x14ac:dyDescent="0.3">
      <c r="A212" s="737" t="s">
        <v>4578</v>
      </c>
      <c r="B212" s="739" t="s">
        <v>4579</v>
      </c>
      <c r="C212" s="739" t="s">
        <v>3712</v>
      </c>
      <c r="D212" s="739" t="s">
        <v>4612</v>
      </c>
      <c r="E212" s="739" t="s">
        <v>4613</v>
      </c>
      <c r="F212" s="755">
        <v>12</v>
      </c>
      <c r="G212" s="755">
        <v>23916</v>
      </c>
      <c r="H212" s="755">
        <v>1</v>
      </c>
      <c r="I212" s="755">
        <v>1993</v>
      </c>
      <c r="J212" s="755"/>
      <c r="K212" s="755"/>
      <c r="L212" s="755"/>
      <c r="M212" s="755"/>
      <c r="N212" s="755"/>
      <c r="O212" s="755"/>
      <c r="P212" s="744"/>
      <c r="Q212" s="756"/>
    </row>
    <row r="213" spans="1:17" ht="14.4" customHeight="1" x14ac:dyDescent="0.3">
      <c r="A213" s="737" t="s">
        <v>4578</v>
      </c>
      <c r="B213" s="739" t="s">
        <v>4579</v>
      </c>
      <c r="C213" s="739" t="s">
        <v>3712</v>
      </c>
      <c r="D213" s="739" t="s">
        <v>4614</v>
      </c>
      <c r="E213" s="739" t="s">
        <v>4615</v>
      </c>
      <c r="F213" s="755">
        <v>2</v>
      </c>
      <c r="G213" s="755">
        <v>532</v>
      </c>
      <c r="H213" s="755">
        <v>1</v>
      </c>
      <c r="I213" s="755">
        <v>266</v>
      </c>
      <c r="J213" s="755"/>
      <c r="K213" s="755"/>
      <c r="L213" s="755"/>
      <c r="M213" s="755"/>
      <c r="N213" s="755"/>
      <c r="O213" s="755"/>
      <c r="P213" s="744"/>
      <c r="Q213" s="756"/>
    </row>
    <row r="214" spans="1:17" ht="14.4" customHeight="1" x14ac:dyDescent="0.3">
      <c r="A214" s="737" t="s">
        <v>4616</v>
      </c>
      <c r="B214" s="739" t="s">
        <v>4617</v>
      </c>
      <c r="C214" s="739" t="s">
        <v>3712</v>
      </c>
      <c r="D214" s="739" t="s">
        <v>4618</v>
      </c>
      <c r="E214" s="739" t="s">
        <v>4619</v>
      </c>
      <c r="F214" s="755">
        <v>49</v>
      </c>
      <c r="G214" s="755">
        <v>7791</v>
      </c>
      <c r="H214" s="755">
        <v>1</v>
      </c>
      <c r="I214" s="755">
        <v>159</v>
      </c>
      <c r="J214" s="755">
        <v>48</v>
      </c>
      <c r="K214" s="755">
        <v>7728</v>
      </c>
      <c r="L214" s="755">
        <v>0.99191374663072773</v>
      </c>
      <c r="M214" s="755">
        <v>161</v>
      </c>
      <c r="N214" s="755">
        <v>143</v>
      </c>
      <c r="O214" s="755">
        <v>24739</v>
      </c>
      <c r="P214" s="744">
        <v>3.1753305095623157</v>
      </c>
      <c r="Q214" s="756">
        <v>173</v>
      </c>
    </row>
    <row r="215" spans="1:17" ht="14.4" customHeight="1" x14ac:dyDescent="0.3">
      <c r="A215" s="737" t="s">
        <v>4616</v>
      </c>
      <c r="B215" s="739" t="s">
        <v>4617</v>
      </c>
      <c r="C215" s="739" t="s">
        <v>3712</v>
      </c>
      <c r="D215" s="739" t="s">
        <v>4620</v>
      </c>
      <c r="E215" s="739" t="s">
        <v>4621</v>
      </c>
      <c r="F215" s="755"/>
      <c r="G215" s="755"/>
      <c r="H215" s="755"/>
      <c r="I215" s="755"/>
      <c r="J215" s="755">
        <v>5</v>
      </c>
      <c r="K215" s="755">
        <v>5845</v>
      </c>
      <c r="L215" s="755"/>
      <c r="M215" s="755">
        <v>1169</v>
      </c>
      <c r="N215" s="755">
        <v>5</v>
      </c>
      <c r="O215" s="755">
        <v>5865</v>
      </c>
      <c r="P215" s="744"/>
      <c r="Q215" s="756">
        <v>1173</v>
      </c>
    </row>
    <row r="216" spans="1:17" ht="14.4" customHeight="1" x14ac:dyDescent="0.3">
      <c r="A216" s="737" t="s">
        <v>4616</v>
      </c>
      <c r="B216" s="739" t="s">
        <v>4617</v>
      </c>
      <c r="C216" s="739" t="s">
        <v>3712</v>
      </c>
      <c r="D216" s="739" t="s">
        <v>4622</v>
      </c>
      <c r="E216" s="739" t="s">
        <v>4623</v>
      </c>
      <c r="F216" s="755">
        <v>75</v>
      </c>
      <c r="G216" s="755">
        <v>2925</v>
      </c>
      <c r="H216" s="755">
        <v>1</v>
      </c>
      <c r="I216" s="755">
        <v>39</v>
      </c>
      <c r="J216" s="755">
        <v>64</v>
      </c>
      <c r="K216" s="755">
        <v>2560</v>
      </c>
      <c r="L216" s="755">
        <v>0.87521367521367521</v>
      </c>
      <c r="M216" s="755">
        <v>40</v>
      </c>
      <c r="N216" s="755">
        <v>131</v>
      </c>
      <c r="O216" s="755">
        <v>5371</v>
      </c>
      <c r="P216" s="744">
        <v>1.8362393162393162</v>
      </c>
      <c r="Q216" s="756">
        <v>41</v>
      </c>
    </row>
    <row r="217" spans="1:17" ht="14.4" customHeight="1" x14ac:dyDescent="0.3">
      <c r="A217" s="737" t="s">
        <v>4616</v>
      </c>
      <c r="B217" s="739" t="s">
        <v>4617</v>
      </c>
      <c r="C217" s="739" t="s">
        <v>3712</v>
      </c>
      <c r="D217" s="739" t="s">
        <v>4624</v>
      </c>
      <c r="E217" s="739" t="s">
        <v>4625</v>
      </c>
      <c r="F217" s="755"/>
      <c r="G217" s="755"/>
      <c r="H217" s="755"/>
      <c r="I217" s="755"/>
      <c r="J217" s="755"/>
      <c r="K217" s="755"/>
      <c r="L217" s="755"/>
      <c r="M217" s="755"/>
      <c r="N217" s="755">
        <v>16</v>
      </c>
      <c r="O217" s="755">
        <v>6144</v>
      </c>
      <c r="P217" s="744"/>
      <c r="Q217" s="756">
        <v>384</v>
      </c>
    </row>
    <row r="218" spans="1:17" ht="14.4" customHeight="1" x14ac:dyDescent="0.3">
      <c r="A218" s="737" t="s">
        <v>4616</v>
      </c>
      <c r="B218" s="739" t="s">
        <v>4617</v>
      </c>
      <c r="C218" s="739" t="s">
        <v>3712</v>
      </c>
      <c r="D218" s="739" t="s">
        <v>4626</v>
      </c>
      <c r="E218" s="739" t="s">
        <v>4627</v>
      </c>
      <c r="F218" s="755"/>
      <c r="G218" s="755"/>
      <c r="H218" s="755"/>
      <c r="I218" s="755"/>
      <c r="J218" s="755"/>
      <c r="K218" s="755"/>
      <c r="L218" s="755"/>
      <c r="M218" s="755"/>
      <c r="N218" s="755">
        <v>11</v>
      </c>
      <c r="O218" s="755">
        <v>407</v>
      </c>
      <c r="P218" s="744"/>
      <c r="Q218" s="756">
        <v>37</v>
      </c>
    </row>
    <row r="219" spans="1:17" ht="14.4" customHeight="1" x14ac:dyDescent="0.3">
      <c r="A219" s="737" t="s">
        <v>4616</v>
      </c>
      <c r="B219" s="739" t="s">
        <v>4617</v>
      </c>
      <c r="C219" s="739" t="s">
        <v>3712</v>
      </c>
      <c r="D219" s="739" t="s">
        <v>4628</v>
      </c>
      <c r="E219" s="739" t="s">
        <v>4629</v>
      </c>
      <c r="F219" s="755">
        <v>3</v>
      </c>
      <c r="G219" s="755">
        <v>1332</v>
      </c>
      <c r="H219" s="755">
        <v>1</v>
      </c>
      <c r="I219" s="755">
        <v>444</v>
      </c>
      <c r="J219" s="755"/>
      <c r="K219" s="755"/>
      <c r="L219" s="755"/>
      <c r="M219" s="755"/>
      <c r="N219" s="755">
        <v>3</v>
      </c>
      <c r="O219" s="755">
        <v>1338</v>
      </c>
      <c r="P219" s="744">
        <v>1.0045045045045045</v>
      </c>
      <c r="Q219" s="756">
        <v>446</v>
      </c>
    </row>
    <row r="220" spans="1:17" ht="14.4" customHeight="1" x14ac:dyDescent="0.3">
      <c r="A220" s="737" t="s">
        <v>4616</v>
      </c>
      <c r="B220" s="739" t="s">
        <v>4617</v>
      </c>
      <c r="C220" s="739" t="s">
        <v>3712</v>
      </c>
      <c r="D220" s="739" t="s">
        <v>4630</v>
      </c>
      <c r="E220" s="739" t="s">
        <v>4631</v>
      </c>
      <c r="F220" s="755">
        <v>5</v>
      </c>
      <c r="G220" s="755">
        <v>2450</v>
      </c>
      <c r="H220" s="755">
        <v>1</v>
      </c>
      <c r="I220" s="755">
        <v>490</v>
      </c>
      <c r="J220" s="755">
        <v>9</v>
      </c>
      <c r="K220" s="755">
        <v>4419</v>
      </c>
      <c r="L220" s="755">
        <v>1.8036734693877552</v>
      </c>
      <c r="M220" s="755">
        <v>491</v>
      </c>
      <c r="N220" s="755">
        <v>18</v>
      </c>
      <c r="O220" s="755">
        <v>8856</v>
      </c>
      <c r="P220" s="744">
        <v>3.6146938775510202</v>
      </c>
      <c r="Q220" s="756">
        <v>492</v>
      </c>
    </row>
    <row r="221" spans="1:17" ht="14.4" customHeight="1" x14ac:dyDescent="0.3">
      <c r="A221" s="737" t="s">
        <v>4616</v>
      </c>
      <c r="B221" s="739" t="s">
        <v>4617</v>
      </c>
      <c r="C221" s="739" t="s">
        <v>3712</v>
      </c>
      <c r="D221" s="739" t="s">
        <v>4632</v>
      </c>
      <c r="E221" s="739" t="s">
        <v>4633</v>
      </c>
      <c r="F221" s="755">
        <v>2</v>
      </c>
      <c r="G221" s="755">
        <v>62</v>
      </c>
      <c r="H221" s="755">
        <v>1</v>
      </c>
      <c r="I221" s="755">
        <v>31</v>
      </c>
      <c r="J221" s="755"/>
      <c r="K221" s="755"/>
      <c r="L221" s="755"/>
      <c r="M221" s="755"/>
      <c r="N221" s="755">
        <v>11</v>
      </c>
      <c r="O221" s="755">
        <v>341</v>
      </c>
      <c r="P221" s="744">
        <v>5.5</v>
      </c>
      <c r="Q221" s="756">
        <v>31</v>
      </c>
    </row>
    <row r="222" spans="1:17" ht="14.4" customHeight="1" x14ac:dyDescent="0.3">
      <c r="A222" s="737" t="s">
        <v>4616</v>
      </c>
      <c r="B222" s="739" t="s">
        <v>4617</v>
      </c>
      <c r="C222" s="739" t="s">
        <v>3712</v>
      </c>
      <c r="D222" s="739" t="s">
        <v>4634</v>
      </c>
      <c r="E222" s="739" t="s">
        <v>4635</v>
      </c>
      <c r="F222" s="755">
        <v>149</v>
      </c>
      <c r="G222" s="755">
        <v>16837</v>
      </c>
      <c r="H222" s="755">
        <v>1</v>
      </c>
      <c r="I222" s="755">
        <v>113</v>
      </c>
      <c r="J222" s="755">
        <v>152</v>
      </c>
      <c r="K222" s="755">
        <v>17632</v>
      </c>
      <c r="L222" s="755">
        <v>1.0472174377858288</v>
      </c>
      <c r="M222" s="755">
        <v>116</v>
      </c>
      <c r="N222" s="755">
        <v>279</v>
      </c>
      <c r="O222" s="755">
        <v>32643</v>
      </c>
      <c r="P222" s="744">
        <v>1.938765813387183</v>
      </c>
      <c r="Q222" s="756">
        <v>117</v>
      </c>
    </row>
    <row r="223" spans="1:17" ht="14.4" customHeight="1" x14ac:dyDescent="0.3">
      <c r="A223" s="737" t="s">
        <v>4616</v>
      </c>
      <c r="B223" s="739" t="s">
        <v>4617</v>
      </c>
      <c r="C223" s="739" t="s">
        <v>3712</v>
      </c>
      <c r="D223" s="739" t="s">
        <v>4636</v>
      </c>
      <c r="E223" s="739" t="s">
        <v>4637</v>
      </c>
      <c r="F223" s="755">
        <v>20</v>
      </c>
      <c r="G223" s="755">
        <v>1680</v>
      </c>
      <c r="H223" s="755">
        <v>1</v>
      </c>
      <c r="I223" s="755">
        <v>84</v>
      </c>
      <c r="J223" s="755">
        <v>16</v>
      </c>
      <c r="K223" s="755">
        <v>1360</v>
      </c>
      <c r="L223" s="755">
        <v>0.80952380952380953</v>
      </c>
      <c r="M223" s="755">
        <v>85</v>
      </c>
      <c r="N223" s="755">
        <v>50</v>
      </c>
      <c r="O223" s="755">
        <v>4550</v>
      </c>
      <c r="P223" s="744">
        <v>2.7083333333333335</v>
      </c>
      <c r="Q223" s="756">
        <v>91</v>
      </c>
    </row>
    <row r="224" spans="1:17" ht="14.4" customHeight="1" x14ac:dyDescent="0.3">
      <c r="A224" s="737" t="s">
        <v>4616</v>
      </c>
      <c r="B224" s="739" t="s">
        <v>4617</v>
      </c>
      <c r="C224" s="739" t="s">
        <v>3712</v>
      </c>
      <c r="D224" s="739" t="s">
        <v>4638</v>
      </c>
      <c r="E224" s="739" t="s">
        <v>4639</v>
      </c>
      <c r="F224" s="755">
        <v>7</v>
      </c>
      <c r="G224" s="755">
        <v>147</v>
      </c>
      <c r="H224" s="755">
        <v>1</v>
      </c>
      <c r="I224" s="755">
        <v>21</v>
      </c>
      <c r="J224" s="755">
        <v>4</v>
      </c>
      <c r="K224" s="755">
        <v>84</v>
      </c>
      <c r="L224" s="755">
        <v>0.5714285714285714</v>
      </c>
      <c r="M224" s="755">
        <v>21</v>
      </c>
      <c r="N224" s="755">
        <v>9</v>
      </c>
      <c r="O224" s="755">
        <v>189</v>
      </c>
      <c r="P224" s="744">
        <v>1.2857142857142858</v>
      </c>
      <c r="Q224" s="756">
        <v>21</v>
      </c>
    </row>
    <row r="225" spans="1:17" ht="14.4" customHeight="1" x14ac:dyDescent="0.3">
      <c r="A225" s="737" t="s">
        <v>4616</v>
      </c>
      <c r="B225" s="739" t="s">
        <v>4617</v>
      </c>
      <c r="C225" s="739" t="s">
        <v>3712</v>
      </c>
      <c r="D225" s="739" t="s">
        <v>4640</v>
      </c>
      <c r="E225" s="739" t="s">
        <v>4641</v>
      </c>
      <c r="F225" s="755">
        <v>55</v>
      </c>
      <c r="G225" s="755">
        <v>26730</v>
      </c>
      <c r="H225" s="755">
        <v>1</v>
      </c>
      <c r="I225" s="755">
        <v>486</v>
      </c>
      <c r="J225" s="755">
        <v>38</v>
      </c>
      <c r="K225" s="755">
        <v>18506</v>
      </c>
      <c r="L225" s="755">
        <v>0.69233071455293682</v>
      </c>
      <c r="M225" s="755">
        <v>487</v>
      </c>
      <c r="N225" s="755">
        <v>88</v>
      </c>
      <c r="O225" s="755">
        <v>42944</v>
      </c>
      <c r="P225" s="744">
        <v>1.6065843621399176</v>
      </c>
      <c r="Q225" s="756">
        <v>488</v>
      </c>
    </row>
    <row r="226" spans="1:17" ht="14.4" customHeight="1" x14ac:dyDescent="0.3">
      <c r="A226" s="737" t="s">
        <v>4616</v>
      </c>
      <c r="B226" s="739" t="s">
        <v>4617</v>
      </c>
      <c r="C226" s="739" t="s">
        <v>3712</v>
      </c>
      <c r="D226" s="739" t="s">
        <v>4642</v>
      </c>
      <c r="E226" s="739" t="s">
        <v>4643</v>
      </c>
      <c r="F226" s="755">
        <v>8</v>
      </c>
      <c r="G226" s="755">
        <v>320</v>
      </c>
      <c r="H226" s="755">
        <v>1</v>
      </c>
      <c r="I226" s="755">
        <v>40</v>
      </c>
      <c r="J226" s="755">
        <v>5</v>
      </c>
      <c r="K226" s="755">
        <v>205</v>
      </c>
      <c r="L226" s="755">
        <v>0.640625</v>
      </c>
      <c r="M226" s="755">
        <v>41</v>
      </c>
      <c r="N226" s="755">
        <v>22</v>
      </c>
      <c r="O226" s="755">
        <v>902</v>
      </c>
      <c r="P226" s="744">
        <v>2.8187500000000001</v>
      </c>
      <c r="Q226" s="756">
        <v>41</v>
      </c>
    </row>
    <row r="227" spans="1:17" ht="14.4" customHeight="1" x14ac:dyDescent="0.3">
      <c r="A227" s="737" t="s">
        <v>4616</v>
      </c>
      <c r="B227" s="739" t="s">
        <v>4617</v>
      </c>
      <c r="C227" s="739" t="s">
        <v>3712</v>
      </c>
      <c r="D227" s="739" t="s">
        <v>4644</v>
      </c>
      <c r="E227" s="739" t="s">
        <v>4645</v>
      </c>
      <c r="F227" s="755"/>
      <c r="G227" s="755"/>
      <c r="H227" s="755"/>
      <c r="I227" s="755"/>
      <c r="J227" s="755">
        <v>1</v>
      </c>
      <c r="K227" s="755">
        <v>762</v>
      </c>
      <c r="L227" s="755"/>
      <c r="M227" s="755">
        <v>762</v>
      </c>
      <c r="N227" s="755"/>
      <c r="O227" s="755"/>
      <c r="P227" s="744"/>
      <c r="Q227" s="756"/>
    </row>
    <row r="228" spans="1:17" ht="14.4" customHeight="1" x14ac:dyDescent="0.3">
      <c r="A228" s="737" t="s">
        <v>4616</v>
      </c>
      <c r="B228" s="739" t="s">
        <v>4617</v>
      </c>
      <c r="C228" s="739" t="s">
        <v>3712</v>
      </c>
      <c r="D228" s="739" t="s">
        <v>4646</v>
      </c>
      <c r="E228" s="739" t="s">
        <v>4647</v>
      </c>
      <c r="F228" s="755">
        <v>25</v>
      </c>
      <c r="G228" s="755">
        <v>15100</v>
      </c>
      <c r="H228" s="755">
        <v>1</v>
      </c>
      <c r="I228" s="755">
        <v>604</v>
      </c>
      <c r="J228" s="755">
        <v>10</v>
      </c>
      <c r="K228" s="755">
        <v>6080</v>
      </c>
      <c r="L228" s="755">
        <v>0.40264900662251657</v>
      </c>
      <c r="M228" s="755">
        <v>608</v>
      </c>
      <c r="N228" s="755">
        <v>25</v>
      </c>
      <c r="O228" s="755">
        <v>15350</v>
      </c>
      <c r="P228" s="744">
        <v>1.0165562913907285</v>
      </c>
      <c r="Q228" s="756">
        <v>614</v>
      </c>
    </row>
    <row r="229" spans="1:17" ht="14.4" customHeight="1" x14ac:dyDescent="0.3">
      <c r="A229" s="737" t="s">
        <v>4616</v>
      </c>
      <c r="B229" s="739" t="s">
        <v>4617</v>
      </c>
      <c r="C229" s="739" t="s">
        <v>3712</v>
      </c>
      <c r="D229" s="739" t="s">
        <v>4648</v>
      </c>
      <c r="E229" s="739" t="s">
        <v>4649</v>
      </c>
      <c r="F229" s="755">
        <v>8</v>
      </c>
      <c r="G229" s="755">
        <v>1216</v>
      </c>
      <c r="H229" s="755">
        <v>1</v>
      </c>
      <c r="I229" s="755">
        <v>152</v>
      </c>
      <c r="J229" s="755"/>
      <c r="K229" s="755"/>
      <c r="L229" s="755"/>
      <c r="M229" s="755"/>
      <c r="N229" s="755"/>
      <c r="O229" s="755"/>
      <c r="P229" s="744"/>
      <c r="Q229" s="756"/>
    </row>
    <row r="230" spans="1:17" ht="14.4" customHeight="1" x14ac:dyDescent="0.3">
      <c r="A230" s="737" t="s">
        <v>4650</v>
      </c>
      <c r="B230" s="739" t="s">
        <v>4436</v>
      </c>
      <c r="C230" s="739" t="s">
        <v>3712</v>
      </c>
      <c r="D230" s="739" t="s">
        <v>4651</v>
      </c>
      <c r="E230" s="739" t="s">
        <v>4652</v>
      </c>
      <c r="F230" s="755"/>
      <c r="G230" s="755"/>
      <c r="H230" s="755"/>
      <c r="I230" s="755"/>
      <c r="J230" s="755">
        <v>1</v>
      </c>
      <c r="K230" s="755">
        <v>1184</v>
      </c>
      <c r="L230" s="755"/>
      <c r="M230" s="755">
        <v>1184</v>
      </c>
      <c r="N230" s="755"/>
      <c r="O230" s="755"/>
      <c r="P230" s="744"/>
      <c r="Q230" s="756"/>
    </row>
    <row r="231" spans="1:17" ht="14.4" customHeight="1" x14ac:dyDescent="0.3">
      <c r="A231" s="737" t="s">
        <v>4650</v>
      </c>
      <c r="B231" s="739" t="s">
        <v>4436</v>
      </c>
      <c r="C231" s="739" t="s">
        <v>3712</v>
      </c>
      <c r="D231" s="739" t="s">
        <v>4653</v>
      </c>
      <c r="E231" s="739" t="s">
        <v>4654</v>
      </c>
      <c r="F231" s="755">
        <v>1</v>
      </c>
      <c r="G231" s="755">
        <v>172</v>
      </c>
      <c r="H231" s="755">
        <v>1</v>
      </c>
      <c r="I231" s="755">
        <v>172</v>
      </c>
      <c r="J231" s="755"/>
      <c r="K231" s="755"/>
      <c r="L231" s="755"/>
      <c r="M231" s="755"/>
      <c r="N231" s="755"/>
      <c r="O231" s="755"/>
      <c r="P231" s="744"/>
      <c r="Q231" s="756"/>
    </row>
    <row r="232" spans="1:17" ht="14.4" customHeight="1" x14ac:dyDescent="0.3">
      <c r="A232" s="737" t="s">
        <v>4650</v>
      </c>
      <c r="B232" s="739" t="s">
        <v>4436</v>
      </c>
      <c r="C232" s="739" t="s">
        <v>3712</v>
      </c>
      <c r="D232" s="739" t="s">
        <v>4655</v>
      </c>
      <c r="E232" s="739" t="s">
        <v>4656</v>
      </c>
      <c r="F232" s="755"/>
      <c r="G232" s="755"/>
      <c r="H232" s="755"/>
      <c r="I232" s="755"/>
      <c r="J232" s="755">
        <v>1</v>
      </c>
      <c r="K232" s="755">
        <v>351</v>
      </c>
      <c r="L232" s="755"/>
      <c r="M232" s="755">
        <v>351</v>
      </c>
      <c r="N232" s="755"/>
      <c r="O232" s="755"/>
      <c r="P232" s="744"/>
      <c r="Q232" s="756"/>
    </row>
    <row r="233" spans="1:17" ht="14.4" customHeight="1" x14ac:dyDescent="0.3">
      <c r="A233" s="737" t="s">
        <v>4650</v>
      </c>
      <c r="B233" s="739" t="s">
        <v>4436</v>
      </c>
      <c r="C233" s="739" t="s">
        <v>3712</v>
      </c>
      <c r="D233" s="739" t="s">
        <v>4657</v>
      </c>
      <c r="E233" s="739" t="s">
        <v>4658</v>
      </c>
      <c r="F233" s="755">
        <v>2</v>
      </c>
      <c r="G233" s="755">
        <v>1090</v>
      </c>
      <c r="H233" s="755">
        <v>1</v>
      </c>
      <c r="I233" s="755">
        <v>545</v>
      </c>
      <c r="J233" s="755"/>
      <c r="K233" s="755"/>
      <c r="L233" s="755"/>
      <c r="M233" s="755"/>
      <c r="N233" s="755"/>
      <c r="O233" s="755"/>
      <c r="P233" s="744"/>
      <c r="Q233" s="756"/>
    </row>
    <row r="234" spans="1:17" ht="14.4" customHeight="1" x14ac:dyDescent="0.3">
      <c r="A234" s="737" t="s">
        <v>4650</v>
      </c>
      <c r="B234" s="739" t="s">
        <v>4436</v>
      </c>
      <c r="C234" s="739" t="s">
        <v>3712</v>
      </c>
      <c r="D234" s="739" t="s">
        <v>4659</v>
      </c>
      <c r="E234" s="739" t="s">
        <v>4660</v>
      </c>
      <c r="F234" s="755">
        <v>1</v>
      </c>
      <c r="G234" s="755">
        <v>674</v>
      </c>
      <c r="H234" s="755">
        <v>1</v>
      </c>
      <c r="I234" s="755">
        <v>674</v>
      </c>
      <c r="J234" s="755"/>
      <c r="K234" s="755"/>
      <c r="L234" s="755"/>
      <c r="M234" s="755"/>
      <c r="N234" s="755"/>
      <c r="O234" s="755"/>
      <c r="P234" s="744"/>
      <c r="Q234" s="756"/>
    </row>
    <row r="235" spans="1:17" ht="14.4" customHeight="1" x14ac:dyDescent="0.3">
      <c r="A235" s="737" t="s">
        <v>4650</v>
      </c>
      <c r="B235" s="739" t="s">
        <v>4436</v>
      </c>
      <c r="C235" s="739" t="s">
        <v>3712</v>
      </c>
      <c r="D235" s="739" t="s">
        <v>4661</v>
      </c>
      <c r="E235" s="739" t="s">
        <v>4662</v>
      </c>
      <c r="F235" s="755"/>
      <c r="G235" s="755"/>
      <c r="H235" s="755"/>
      <c r="I235" s="755"/>
      <c r="J235" s="755">
        <v>1</v>
      </c>
      <c r="K235" s="755">
        <v>511</v>
      </c>
      <c r="L235" s="755"/>
      <c r="M235" s="755">
        <v>511</v>
      </c>
      <c r="N235" s="755"/>
      <c r="O235" s="755"/>
      <c r="P235" s="744"/>
      <c r="Q235" s="756"/>
    </row>
    <row r="236" spans="1:17" ht="14.4" customHeight="1" x14ac:dyDescent="0.3">
      <c r="A236" s="737" t="s">
        <v>4650</v>
      </c>
      <c r="B236" s="739" t="s">
        <v>4436</v>
      </c>
      <c r="C236" s="739" t="s">
        <v>3712</v>
      </c>
      <c r="D236" s="739" t="s">
        <v>4663</v>
      </c>
      <c r="E236" s="739" t="s">
        <v>4664</v>
      </c>
      <c r="F236" s="755"/>
      <c r="G236" s="755"/>
      <c r="H236" s="755"/>
      <c r="I236" s="755"/>
      <c r="J236" s="755">
        <v>1</v>
      </c>
      <c r="K236" s="755">
        <v>421</v>
      </c>
      <c r="L236" s="755"/>
      <c r="M236" s="755">
        <v>421</v>
      </c>
      <c r="N236" s="755"/>
      <c r="O236" s="755"/>
      <c r="P236" s="744"/>
      <c r="Q236" s="756"/>
    </row>
    <row r="237" spans="1:17" ht="14.4" customHeight="1" x14ac:dyDescent="0.3">
      <c r="A237" s="737" t="s">
        <v>4650</v>
      </c>
      <c r="B237" s="739" t="s">
        <v>4436</v>
      </c>
      <c r="C237" s="739" t="s">
        <v>3712</v>
      </c>
      <c r="D237" s="739" t="s">
        <v>4665</v>
      </c>
      <c r="E237" s="739" t="s">
        <v>4666</v>
      </c>
      <c r="F237" s="755">
        <v>2</v>
      </c>
      <c r="G237" s="755">
        <v>688</v>
      </c>
      <c r="H237" s="755">
        <v>1</v>
      </c>
      <c r="I237" s="755">
        <v>344</v>
      </c>
      <c r="J237" s="755"/>
      <c r="K237" s="755"/>
      <c r="L237" s="755"/>
      <c r="M237" s="755"/>
      <c r="N237" s="755"/>
      <c r="O237" s="755"/>
      <c r="P237" s="744"/>
      <c r="Q237" s="756"/>
    </row>
    <row r="238" spans="1:17" ht="14.4" customHeight="1" x14ac:dyDescent="0.3">
      <c r="A238" s="737" t="s">
        <v>4650</v>
      </c>
      <c r="B238" s="739" t="s">
        <v>4436</v>
      </c>
      <c r="C238" s="739" t="s">
        <v>3712</v>
      </c>
      <c r="D238" s="739" t="s">
        <v>4667</v>
      </c>
      <c r="E238" s="739" t="s">
        <v>4668</v>
      </c>
      <c r="F238" s="755">
        <v>1</v>
      </c>
      <c r="G238" s="755">
        <v>110</v>
      </c>
      <c r="H238" s="755">
        <v>1</v>
      </c>
      <c r="I238" s="755">
        <v>110</v>
      </c>
      <c r="J238" s="755">
        <v>1</v>
      </c>
      <c r="K238" s="755">
        <v>111</v>
      </c>
      <c r="L238" s="755">
        <v>1.009090909090909</v>
      </c>
      <c r="M238" s="755">
        <v>111</v>
      </c>
      <c r="N238" s="755"/>
      <c r="O238" s="755"/>
      <c r="P238" s="744"/>
      <c r="Q238" s="756"/>
    </row>
    <row r="239" spans="1:17" ht="14.4" customHeight="1" x14ac:dyDescent="0.3">
      <c r="A239" s="737" t="s">
        <v>4650</v>
      </c>
      <c r="B239" s="739" t="s">
        <v>4436</v>
      </c>
      <c r="C239" s="739" t="s">
        <v>3712</v>
      </c>
      <c r="D239" s="739" t="s">
        <v>4669</v>
      </c>
      <c r="E239" s="739" t="s">
        <v>4670</v>
      </c>
      <c r="F239" s="755">
        <v>2</v>
      </c>
      <c r="G239" s="755">
        <v>408</v>
      </c>
      <c r="H239" s="755">
        <v>1</v>
      </c>
      <c r="I239" s="755">
        <v>204</v>
      </c>
      <c r="J239" s="755"/>
      <c r="K239" s="755"/>
      <c r="L239" s="755"/>
      <c r="M239" s="755"/>
      <c r="N239" s="755"/>
      <c r="O239" s="755"/>
      <c r="P239" s="744"/>
      <c r="Q239" s="756"/>
    </row>
    <row r="240" spans="1:17" ht="14.4" customHeight="1" x14ac:dyDescent="0.3">
      <c r="A240" s="737" t="s">
        <v>4650</v>
      </c>
      <c r="B240" s="739" t="s">
        <v>4436</v>
      </c>
      <c r="C240" s="739" t="s">
        <v>3712</v>
      </c>
      <c r="D240" s="739" t="s">
        <v>4671</v>
      </c>
      <c r="E240" s="739" t="s">
        <v>4672</v>
      </c>
      <c r="F240" s="755">
        <v>1</v>
      </c>
      <c r="G240" s="755">
        <v>38</v>
      </c>
      <c r="H240" s="755">
        <v>1</v>
      </c>
      <c r="I240" s="755">
        <v>38</v>
      </c>
      <c r="J240" s="755"/>
      <c r="K240" s="755"/>
      <c r="L240" s="755"/>
      <c r="M240" s="755"/>
      <c r="N240" s="755"/>
      <c r="O240" s="755"/>
      <c r="P240" s="744"/>
      <c r="Q240" s="756"/>
    </row>
    <row r="241" spans="1:17" ht="14.4" customHeight="1" x14ac:dyDescent="0.3">
      <c r="A241" s="737" t="s">
        <v>4650</v>
      </c>
      <c r="B241" s="739" t="s">
        <v>4436</v>
      </c>
      <c r="C241" s="739" t="s">
        <v>3712</v>
      </c>
      <c r="D241" s="739" t="s">
        <v>4673</v>
      </c>
      <c r="E241" s="739" t="s">
        <v>4674</v>
      </c>
      <c r="F241" s="755">
        <v>1</v>
      </c>
      <c r="G241" s="755">
        <v>4993</v>
      </c>
      <c r="H241" s="755">
        <v>1</v>
      </c>
      <c r="I241" s="755">
        <v>4993</v>
      </c>
      <c r="J241" s="755"/>
      <c r="K241" s="755"/>
      <c r="L241" s="755"/>
      <c r="M241" s="755"/>
      <c r="N241" s="755"/>
      <c r="O241" s="755"/>
      <c r="P241" s="744"/>
      <c r="Q241" s="756"/>
    </row>
    <row r="242" spans="1:17" ht="14.4" customHeight="1" x14ac:dyDescent="0.3">
      <c r="A242" s="737" t="s">
        <v>4650</v>
      </c>
      <c r="B242" s="739" t="s">
        <v>4436</v>
      </c>
      <c r="C242" s="739" t="s">
        <v>3712</v>
      </c>
      <c r="D242" s="739" t="s">
        <v>4675</v>
      </c>
      <c r="E242" s="739" t="s">
        <v>4676</v>
      </c>
      <c r="F242" s="755">
        <v>1</v>
      </c>
      <c r="G242" s="755">
        <v>674</v>
      </c>
      <c r="H242" s="755">
        <v>1</v>
      </c>
      <c r="I242" s="755">
        <v>674</v>
      </c>
      <c r="J242" s="755"/>
      <c r="K242" s="755"/>
      <c r="L242" s="755"/>
      <c r="M242" s="755"/>
      <c r="N242" s="755"/>
      <c r="O242" s="755"/>
      <c r="P242" s="744"/>
      <c r="Q242" s="756"/>
    </row>
    <row r="243" spans="1:17" ht="14.4" customHeight="1" x14ac:dyDescent="0.3">
      <c r="A243" s="737" t="s">
        <v>4650</v>
      </c>
      <c r="B243" s="739" t="s">
        <v>4436</v>
      </c>
      <c r="C243" s="739" t="s">
        <v>3712</v>
      </c>
      <c r="D243" s="739" t="s">
        <v>4677</v>
      </c>
      <c r="E243" s="739" t="s">
        <v>4678</v>
      </c>
      <c r="F243" s="755">
        <v>1</v>
      </c>
      <c r="G243" s="755">
        <v>473</v>
      </c>
      <c r="H243" s="755">
        <v>1</v>
      </c>
      <c r="I243" s="755">
        <v>473</v>
      </c>
      <c r="J243" s="755"/>
      <c r="K243" s="755"/>
      <c r="L243" s="755"/>
      <c r="M243" s="755"/>
      <c r="N243" s="755"/>
      <c r="O243" s="755"/>
      <c r="P243" s="744"/>
      <c r="Q243" s="756"/>
    </row>
    <row r="244" spans="1:17" ht="14.4" customHeight="1" x14ac:dyDescent="0.3">
      <c r="A244" s="737" t="s">
        <v>4650</v>
      </c>
      <c r="B244" s="739" t="s">
        <v>4436</v>
      </c>
      <c r="C244" s="739" t="s">
        <v>3712</v>
      </c>
      <c r="D244" s="739" t="s">
        <v>4679</v>
      </c>
      <c r="E244" s="739" t="s">
        <v>4680</v>
      </c>
      <c r="F244" s="755"/>
      <c r="G244" s="755"/>
      <c r="H244" s="755"/>
      <c r="I244" s="755"/>
      <c r="J244" s="755">
        <v>1</v>
      </c>
      <c r="K244" s="755">
        <v>289</v>
      </c>
      <c r="L244" s="755"/>
      <c r="M244" s="755">
        <v>289</v>
      </c>
      <c r="N244" s="755"/>
      <c r="O244" s="755"/>
      <c r="P244" s="744"/>
      <c r="Q244" s="756"/>
    </row>
    <row r="245" spans="1:17" ht="14.4" customHeight="1" x14ac:dyDescent="0.3">
      <c r="A245" s="737" t="s">
        <v>4650</v>
      </c>
      <c r="B245" s="739" t="s">
        <v>4436</v>
      </c>
      <c r="C245" s="739" t="s">
        <v>3712</v>
      </c>
      <c r="D245" s="739" t="s">
        <v>4681</v>
      </c>
      <c r="E245" s="739" t="s">
        <v>4682</v>
      </c>
      <c r="F245" s="755">
        <v>1</v>
      </c>
      <c r="G245" s="755">
        <v>166</v>
      </c>
      <c r="H245" s="755">
        <v>1</v>
      </c>
      <c r="I245" s="755">
        <v>166</v>
      </c>
      <c r="J245" s="755"/>
      <c r="K245" s="755"/>
      <c r="L245" s="755"/>
      <c r="M245" s="755"/>
      <c r="N245" s="755"/>
      <c r="O245" s="755"/>
      <c r="P245" s="744"/>
      <c r="Q245" s="756"/>
    </row>
    <row r="246" spans="1:17" ht="14.4" customHeight="1" thickBot="1" x14ac:dyDescent="0.35">
      <c r="A246" s="745" t="s">
        <v>4683</v>
      </c>
      <c r="B246" s="746" t="s">
        <v>4238</v>
      </c>
      <c r="C246" s="746" t="s">
        <v>3712</v>
      </c>
      <c r="D246" s="746" t="s">
        <v>4239</v>
      </c>
      <c r="E246" s="746" t="s">
        <v>4240</v>
      </c>
      <c r="F246" s="757">
        <v>3</v>
      </c>
      <c r="G246" s="757">
        <v>28011</v>
      </c>
      <c r="H246" s="757">
        <v>1</v>
      </c>
      <c r="I246" s="757">
        <v>9337</v>
      </c>
      <c r="J246" s="757"/>
      <c r="K246" s="757"/>
      <c r="L246" s="757"/>
      <c r="M246" s="757"/>
      <c r="N246" s="757"/>
      <c r="O246" s="757"/>
      <c r="P246" s="751"/>
      <c r="Q246" s="758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598" t="s">
        <v>181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  <c r="N1" s="599"/>
    </row>
    <row r="2" spans="1:14" ht="14.4" customHeight="1" thickBot="1" x14ac:dyDescent="0.35">
      <c r="A2" s="382" t="s">
        <v>307</v>
      </c>
      <c r="B2" s="193"/>
      <c r="C2" s="193"/>
      <c r="D2" s="193"/>
      <c r="E2" s="193"/>
      <c r="F2" s="193"/>
      <c r="G2" s="440"/>
      <c r="H2" s="440"/>
      <c r="I2" s="440"/>
      <c r="J2" s="193"/>
      <c r="K2" s="440"/>
      <c r="L2" s="440"/>
      <c r="M2" s="440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2909</v>
      </c>
      <c r="D3" s="197">
        <f>SUBTOTAL(9,D6:D1048576)</f>
        <v>3070</v>
      </c>
      <c r="E3" s="197">
        <f>SUBTOTAL(9,E6:E1048576)</f>
        <v>2820</v>
      </c>
      <c r="F3" s="198">
        <f>IF(OR(E3=0,C3=0),"",E3/C3)</f>
        <v>0.96940529391543484</v>
      </c>
      <c r="G3" s="441">
        <f>SUBTOTAL(9,G6:G1048576)</f>
        <v>2878.8102000000008</v>
      </c>
      <c r="H3" s="442">
        <f>SUBTOTAL(9,H6:H1048576)</f>
        <v>3015.2943000000005</v>
      </c>
      <c r="I3" s="442">
        <f>SUBTOTAL(9,I6:I1048576)</f>
        <v>2807.3025000000007</v>
      </c>
      <c r="J3" s="198">
        <f>IF(OR(I3=0,G3=0),"",I3/G3)</f>
        <v>0.97516067575417087</v>
      </c>
      <c r="K3" s="441">
        <f>SUBTOTAL(9,K6:K1048576)</f>
        <v>232.72</v>
      </c>
      <c r="L3" s="442">
        <f>SUBTOTAL(9,L6:L1048576)</f>
        <v>245.6</v>
      </c>
      <c r="M3" s="442">
        <f>SUBTOTAL(9,M6:M1048576)</f>
        <v>225.6</v>
      </c>
      <c r="N3" s="199">
        <f>IF(OR(M3=0,E3=0),"",M3/E3)</f>
        <v>0.08</v>
      </c>
    </row>
    <row r="4" spans="1:14" ht="14.4" customHeight="1" x14ac:dyDescent="0.3">
      <c r="A4" s="600" t="s">
        <v>90</v>
      </c>
      <c r="B4" s="601" t="s">
        <v>11</v>
      </c>
      <c r="C4" s="602" t="s">
        <v>91</v>
      </c>
      <c r="D4" s="602"/>
      <c r="E4" s="602"/>
      <c r="F4" s="603"/>
      <c r="G4" s="604" t="s">
        <v>14</v>
      </c>
      <c r="H4" s="602"/>
      <c r="I4" s="602"/>
      <c r="J4" s="603"/>
      <c r="K4" s="604" t="s">
        <v>92</v>
      </c>
      <c r="L4" s="602"/>
      <c r="M4" s="602"/>
      <c r="N4" s="605"/>
    </row>
    <row r="5" spans="1:14" ht="14.4" customHeight="1" thickBot="1" x14ac:dyDescent="0.35">
      <c r="A5" s="919"/>
      <c r="B5" s="920"/>
      <c r="C5" s="923">
        <v>2014</v>
      </c>
      <c r="D5" s="923">
        <v>2015</v>
      </c>
      <c r="E5" s="923">
        <v>2016</v>
      </c>
      <c r="F5" s="924" t="s">
        <v>2</v>
      </c>
      <c r="G5" s="928">
        <v>2014</v>
      </c>
      <c r="H5" s="923">
        <v>2015</v>
      </c>
      <c r="I5" s="923">
        <v>2016</v>
      </c>
      <c r="J5" s="924" t="s">
        <v>2</v>
      </c>
      <c r="K5" s="928">
        <v>2014</v>
      </c>
      <c r="L5" s="923">
        <v>2015</v>
      </c>
      <c r="M5" s="923">
        <v>2016</v>
      </c>
      <c r="N5" s="929" t="s">
        <v>93</v>
      </c>
    </row>
    <row r="6" spans="1:14" ht="14.4" customHeight="1" thickBot="1" x14ac:dyDescent="0.35">
      <c r="A6" s="921" t="s">
        <v>3840</v>
      </c>
      <c r="B6" s="922" t="s">
        <v>4685</v>
      </c>
      <c r="C6" s="925">
        <v>2909</v>
      </c>
      <c r="D6" s="926">
        <v>3070</v>
      </c>
      <c r="E6" s="926">
        <v>2820</v>
      </c>
      <c r="F6" s="927">
        <v>0.96940529391543484</v>
      </c>
      <c r="G6" s="925">
        <v>2878.8102000000008</v>
      </c>
      <c r="H6" s="926">
        <v>3015.2943000000005</v>
      </c>
      <c r="I6" s="926">
        <v>2807.3025000000007</v>
      </c>
      <c r="J6" s="927">
        <v>0.97516067575417087</v>
      </c>
      <c r="K6" s="925">
        <v>232.72</v>
      </c>
      <c r="L6" s="926">
        <v>245.6</v>
      </c>
      <c r="M6" s="926">
        <v>225.6</v>
      </c>
      <c r="N6" s="930">
        <v>80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68" t="s">
        <v>128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3" ht="14.4" customHeight="1" x14ac:dyDescent="0.3">
      <c r="A2" s="382" t="s">
        <v>307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7"/>
      <c r="B3" s="328" t="s">
        <v>103</v>
      </c>
      <c r="C3" s="329" t="s">
        <v>104</v>
      </c>
      <c r="D3" s="329" t="s">
        <v>105</v>
      </c>
      <c r="E3" s="328" t="s">
        <v>106</v>
      </c>
      <c r="F3" s="329" t="s">
        <v>107</v>
      </c>
      <c r="G3" s="329" t="s">
        <v>108</v>
      </c>
      <c r="H3" s="329" t="s">
        <v>109</v>
      </c>
      <c r="I3" s="329" t="s">
        <v>110</v>
      </c>
      <c r="J3" s="329" t="s">
        <v>111</v>
      </c>
      <c r="K3" s="329" t="s">
        <v>112</v>
      </c>
      <c r="L3" s="329" t="s">
        <v>113</v>
      </c>
      <c r="M3" s="329" t="s">
        <v>114</v>
      </c>
    </row>
    <row r="4" spans="1:13" ht="14.4" customHeight="1" x14ac:dyDescent="0.3">
      <c r="A4" s="327" t="s">
        <v>102</v>
      </c>
      <c r="B4" s="330">
        <f>(B10+B8)/B6</f>
        <v>0.77520962072480815</v>
      </c>
      <c r="C4" s="330">
        <f t="shared" ref="C4:M4" si="0">(C10+C8)/C6</f>
        <v>1.0780529268670156</v>
      </c>
      <c r="D4" s="330">
        <f t="shared" si="0"/>
        <v>1.2714030860182166</v>
      </c>
      <c r="E4" s="330">
        <f t="shared" si="0"/>
        <v>6.4985725880151576E-3</v>
      </c>
      <c r="F4" s="330">
        <f t="shared" si="0"/>
        <v>6.4985725880151576E-3</v>
      </c>
      <c r="G4" s="330">
        <f t="shared" si="0"/>
        <v>6.4985725880151576E-3</v>
      </c>
      <c r="H4" s="330">
        <f t="shared" si="0"/>
        <v>6.4985725880151576E-3</v>
      </c>
      <c r="I4" s="330">
        <f t="shared" si="0"/>
        <v>6.4985725880151576E-3</v>
      </c>
      <c r="J4" s="330">
        <f t="shared" si="0"/>
        <v>6.4985725880151576E-3</v>
      </c>
      <c r="K4" s="330">
        <f t="shared" si="0"/>
        <v>6.4985725880151576E-3</v>
      </c>
      <c r="L4" s="330">
        <f t="shared" si="0"/>
        <v>6.4985725880151576E-3</v>
      </c>
      <c r="M4" s="330">
        <f t="shared" si="0"/>
        <v>6.4985725880151576E-3</v>
      </c>
    </row>
    <row r="5" spans="1:13" ht="14.4" customHeight="1" x14ac:dyDescent="0.3">
      <c r="A5" s="331" t="s">
        <v>53</v>
      </c>
      <c r="B5" s="330">
        <f>IF(ISERROR(VLOOKUP($A5,'Man Tab'!$A:$Q,COLUMN()+2,0)),0,VLOOKUP($A5,'Man Tab'!$A:$Q,COLUMN()+2,0))</f>
        <v>2638.1754500000002</v>
      </c>
      <c r="C5" s="330">
        <f>IF(ISERROR(VLOOKUP($A5,'Man Tab'!$A:$Q,COLUMN()+2,0)),0,VLOOKUP($A5,'Man Tab'!$A:$Q,COLUMN()+2,0))</f>
        <v>2562.8242599999999</v>
      </c>
      <c r="D5" s="330">
        <f>IF(ISERROR(VLOOKUP($A5,'Man Tab'!$A:$Q,COLUMN()+2,0)),0,VLOOKUP($A5,'Man Tab'!$A:$Q,COLUMN()+2,0))</f>
        <v>2816.2932099999998</v>
      </c>
      <c r="E5" s="330">
        <f>IF(ISERROR(VLOOKUP($A5,'Man Tab'!$A:$Q,COLUMN()+2,0)),0,VLOOKUP($A5,'Man Tab'!$A:$Q,COLUMN()+2,0))</f>
        <v>0</v>
      </c>
      <c r="F5" s="330">
        <f>IF(ISERROR(VLOOKUP($A5,'Man Tab'!$A:$Q,COLUMN()+2,0)),0,VLOOKUP($A5,'Man Tab'!$A:$Q,COLUMN()+2,0))</f>
        <v>0</v>
      </c>
      <c r="G5" s="330">
        <f>IF(ISERROR(VLOOKUP($A5,'Man Tab'!$A:$Q,COLUMN()+2,0)),0,VLOOKUP($A5,'Man Tab'!$A:$Q,COLUMN()+2,0))</f>
        <v>0</v>
      </c>
      <c r="H5" s="330">
        <f>IF(ISERROR(VLOOKUP($A5,'Man Tab'!$A:$Q,COLUMN()+2,0)),0,VLOOKUP($A5,'Man Tab'!$A:$Q,COLUMN()+2,0))</f>
        <v>0</v>
      </c>
      <c r="I5" s="330">
        <f>IF(ISERROR(VLOOKUP($A5,'Man Tab'!$A:$Q,COLUMN()+2,0)),0,VLOOKUP($A5,'Man Tab'!$A:$Q,COLUMN()+2,0))</f>
        <v>0</v>
      </c>
      <c r="J5" s="330">
        <f>IF(ISERROR(VLOOKUP($A5,'Man Tab'!$A:$Q,COLUMN()+2,0)),0,VLOOKUP($A5,'Man Tab'!$A:$Q,COLUMN()+2,0))</f>
        <v>0</v>
      </c>
      <c r="K5" s="330">
        <f>IF(ISERROR(VLOOKUP($A5,'Man Tab'!$A:$Q,COLUMN()+2,0)),0,VLOOKUP($A5,'Man Tab'!$A:$Q,COLUMN()+2,0))</f>
        <v>0</v>
      </c>
      <c r="L5" s="330">
        <f>IF(ISERROR(VLOOKUP($A5,'Man Tab'!$A:$Q,COLUMN()+2,0)),0,VLOOKUP($A5,'Man Tab'!$A:$Q,COLUMN()+2,0))</f>
        <v>0</v>
      </c>
      <c r="M5" s="330">
        <f>IF(ISERROR(VLOOKUP($A5,'Man Tab'!$A:$Q,COLUMN()+2,0)),0,VLOOKUP($A5,'Man Tab'!$A:$Q,COLUMN()+2,0))</f>
        <v>0</v>
      </c>
    </row>
    <row r="6" spans="1:13" ht="14.4" customHeight="1" x14ac:dyDescent="0.3">
      <c r="A6" s="331" t="s">
        <v>98</v>
      </c>
      <c r="B6" s="332">
        <f>B5</f>
        <v>2638.1754500000002</v>
      </c>
      <c r="C6" s="332">
        <f t="shared" ref="C6:M6" si="1">C5+B6</f>
        <v>5200.9997100000001</v>
      </c>
      <c r="D6" s="332">
        <f t="shared" si="1"/>
        <v>8017.2929199999999</v>
      </c>
      <c r="E6" s="332">
        <f t="shared" si="1"/>
        <v>8017.2929199999999</v>
      </c>
      <c r="F6" s="332">
        <f t="shared" si="1"/>
        <v>8017.2929199999999</v>
      </c>
      <c r="G6" s="332">
        <f t="shared" si="1"/>
        <v>8017.2929199999999</v>
      </c>
      <c r="H6" s="332">
        <f t="shared" si="1"/>
        <v>8017.2929199999999</v>
      </c>
      <c r="I6" s="332">
        <f t="shared" si="1"/>
        <v>8017.2929199999999</v>
      </c>
      <c r="J6" s="332">
        <f t="shared" si="1"/>
        <v>8017.2929199999999</v>
      </c>
      <c r="K6" s="332">
        <f t="shared" si="1"/>
        <v>8017.2929199999999</v>
      </c>
      <c r="L6" s="332">
        <f t="shared" si="1"/>
        <v>8017.2929199999999</v>
      </c>
      <c r="M6" s="332">
        <f t="shared" si="1"/>
        <v>8017.2929199999999</v>
      </c>
    </row>
    <row r="7" spans="1:13" ht="14.4" customHeight="1" x14ac:dyDescent="0.3">
      <c r="A7" s="331" t="s">
        <v>126</v>
      </c>
      <c r="B7" s="331">
        <v>67.563000000000002</v>
      </c>
      <c r="C7" s="331">
        <v>185.751</v>
      </c>
      <c r="D7" s="331">
        <v>338.03699999999998</v>
      </c>
      <c r="E7" s="331"/>
      <c r="F7" s="331"/>
      <c r="G7" s="331"/>
      <c r="H7" s="331"/>
      <c r="I7" s="331"/>
      <c r="J7" s="331"/>
      <c r="K7" s="331"/>
      <c r="L7" s="331"/>
      <c r="M7" s="331"/>
    </row>
    <row r="8" spans="1:13" ht="14.4" customHeight="1" x14ac:dyDescent="0.3">
      <c r="A8" s="331" t="s">
        <v>99</v>
      </c>
      <c r="B8" s="332">
        <f>B7*30</f>
        <v>2026.89</v>
      </c>
      <c r="C8" s="332">
        <f t="shared" ref="C8:M8" si="2">C7*30</f>
        <v>5572.53</v>
      </c>
      <c r="D8" s="332">
        <f t="shared" si="2"/>
        <v>10141.109999999999</v>
      </c>
      <c r="E8" s="332">
        <f t="shared" si="2"/>
        <v>0</v>
      </c>
      <c r="F8" s="332">
        <f t="shared" si="2"/>
        <v>0</v>
      </c>
      <c r="G8" s="332">
        <f t="shared" si="2"/>
        <v>0</v>
      </c>
      <c r="H8" s="332">
        <f t="shared" si="2"/>
        <v>0</v>
      </c>
      <c r="I8" s="332">
        <f t="shared" si="2"/>
        <v>0</v>
      </c>
      <c r="J8" s="332">
        <f t="shared" si="2"/>
        <v>0</v>
      </c>
      <c r="K8" s="332">
        <f t="shared" si="2"/>
        <v>0</v>
      </c>
      <c r="L8" s="332">
        <f t="shared" si="2"/>
        <v>0</v>
      </c>
      <c r="M8" s="332">
        <f t="shared" si="2"/>
        <v>0</v>
      </c>
    </row>
    <row r="9" spans="1:13" ht="14.4" customHeight="1" x14ac:dyDescent="0.3">
      <c r="A9" s="331" t="s">
        <v>127</v>
      </c>
      <c r="B9" s="331">
        <v>18248.989999999998</v>
      </c>
      <c r="C9" s="331">
        <v>16173.97</v>
      </c>
      <c r="D9" s="331">
        <v>17678</v>
      </c>
      <c r="E9" s="331">
        <v>0</v>
      </c>
      <c r="F9" s="331">
        <v>0</v>
      </c>
      <c r="G9" s="331">
        <v>0</v>
      </c>
      <c r="H9" s="331">
        <v>0</v>
      </c>
      <c r="I9" s="331">
        <v>0</v>
      </c>
      <c r="J9" s="331">
        <v>0</v>
      </c>
      <c r="K9" s="331">
        <v>0</v>
      </c>
      <c r="L9" s="331">
        <v>0</v>
      </c>
      <c r="M9" s="331">
        <v>0</v>
      </c>
    </row>
    <row r="10" spans="1:13" ht="14.4" customHeight="1" x14ac:dyDescent="0.3">
      <c r="A10" s="331" t="s">
        <v>100</v>
      </c>
      <c r="B10" s="332">
        <f>B9/1000</f>
        <v>18.248989999999999</v>
      </c>
      <c r="C10" s="332">
        <f t="shared" ref="C10:M10" si="3">C9/1000+B10</f>
        <v>34.422960000000003</v>
      </c>
      <c r="D10" s="332">
        <f t="shared" si="3"/>
        <v>52.100960000000001</v>
      </c>
      <c r="E10" s="332">
        <f t="shared" si="3"/>
        <v>52.100960000000001</v>
      </c>
      <c r="F10" s="332">
        <f t="shared" si="3"/>
        <v>52.100960000000001</v>
      </c>
      <c r="G10" s="332">
        <f t="shared" si="3"/>
        <v>52.100960000000001</v>
      </c>
      <c r="H10" s="332">
        <f t="shared" si="3"/>
        <v>52.100960000000001</v>
      </c>
      <c r="I10" s="332">
        <f t="shared" si="3"/>
        <v>52.100960000000001</v>
      </c>
      <c r="J10" s="332">
        <f t="shared" si="3"/>
        <v>52.100960000000001</v>
      </c>
      <c r="K10" s="332">
        <f t="shared" si="3"/>
        <v>52.100960000000001</v>
      </c>
      <c r="L10" s="332">
        <f t="shared" si="3"/>
        <v>52.100960000000001</v>
      </c>
      <c r="M10" s="332">
        <f t="shared" si="3"/>
        <v>52.100960000000001</v>
      </c>
    </row>
    <row r="11" spans="1:13" ht="14.4" customHeight="1" x14ac:dyDescent="0.3">
      <c r="A11" s="327"/>
      <c r="B11" s="327" t="s">
        <v>116</v>
      </c>
      <c r="C11" s="327">
        <f ca="1">IF(MONTH(TODAY())=1,12,MONTH(TODAY())-1)</f>
        <v>3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</row>
    <row r="12" spans="1:13" ht="14.4" customHeight="1" x14ac:dyDescent="0.3">
      <c r="A12" s="327">
        <v>0</v>
      </c>
      <c r="B12" s="330">
        <f>IF(ISERROR(HI!F15),#REF!,HI!F15)</f>
        <v>1.3620166891058401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</row>
    <row r="13" spans="1:13" ht="14.4" customHeight="1" x14ac:dyDescent="0.3">
      <c r="A13" s="327">
        <v>1</v>
      </c>
      <c r="B13" s="330">
        <f>IF(ISERROR(HI!F15),#REF!,HI!F15)</f>
        <v>1.3620166891058401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3" customFormat="1" ht="18.600000000000001" customHeight="1" thickBot="1" x14ac:dyDescent="0.4">
      <c r="A1" s="477" t="s">
        <v>310</v>
      </c>
      <c r="B1" s="477"/>
      <c r="C1" s="477"/>
      <c r="D1" s="477"/>
      <c r="E1" s="477"/>
      <c r="F1" s="477"/>
      <c r="G1" s="477"/>
      <c r="H1" s="468"/>
      <c r="I1" s="468"/>
      <c r="J1" s="468"/>
      <c r="K1" s="468"/>
      <c r="L1" s="468"/>
      <c r="M1" s="468"/>
      <c r="N1" s="468"/>
      <c r="O1" s="468"/>
      <c r="P1" s="468"/>
      <c r="Q1" s="468"/>
    </row>
    <row r="2" spans="1:17" s="333" customFormat="1" ht="14.4" customHeight="1" thickBot="1" x14ac:dyDescent="0.3">
      <c r="A2" s="382" t="s">
        <v>307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14.4" customHeight="1" x14ac:dyDescent="0.3">
      <c r="A3" s="101"/>
      <c r="B3" s="478" t="s">
        <v>29</v>
      </c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263"/>
      <c r="Q3" s="265"/>
    </row>
    <row r="4" spans="1:17" ht="14.4" customHeight="1" x14ac:dyDescent="0.3">
      <c r="A4" s="102"/>
      <c r="B4" s="24">
        <v>2016</v>
      </c>
      <c r="C4" s="264" t="s">
        <v>30</v>
      </c>
      <c r="D4" s="242" t="s">
        <v>282</v>
      </c>
      <c r="E4" s="242" t="s">
        <v>283</v>
      </c>
      <c r="F4" s="242" t="s">
        <v>284</v>
      </c>
      <c r="G4" s="242" t="s">
        <v>285</v>
      </c>
      <c r="H4" s="242" t="s">
        <v>286</v>
      </c>
      <c r="I4" s="242" t="s">
        <v>287</v>
      </c>
      <c r="J4" s="242" t="s">
        <v>288</v>
      </c>
      <c r="K4" s="242" t="s">
        <v>289</v>
      </c>
      <c r="L4" s="242" t="s">
        <v>290</v>
      </c>
      <c r="M4" s="242" t="s">
        <v>291</v>
      </c>
      <c r="N4" s="242" t="s">
        <v>292</v>
      </c>
      <c r="O4" s="242" t="s">
        <v>293</v>
      </c>
      <c r="P4" s="480" t="s">
        <v>3</v>
      </c>
      <c r="Q4" s="48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308</v>
      </c>
    </row>
    <row r="7" spans="1:17" ht="14.4" customHeight="1" x14ac:dyDescent="0.3">
      <c r="A7" s="19" t="s">
        <v>35</v>
      </c>
      <c r="B7" s="55">
        <v>2523.3713372765701</v>
      </c>
      <c r="C7" s="56">
        <v>210.28094477304799</v>
      </c>
      <c r="D7" s="56">
        <v>251.62970999999999</v>
      </c>
      <c r="E7" s="56">
        <v>239.96292</v>
      </c>
      <c r="F7" s="56">
        <v>214.66650999999999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706.25914</v>
      </c>
      <c r="Q7" s="189">
        <v>1.119548485895</v>
      </c>
    </row>
    <row r="8" spans="1:17" ht="14.4" customHeight="1" x14ac:dyDescent="0.3">
      <c r="A8" s="19" t="s">
        <v>36</v>
      </c>
      <c r="B8" s="55">
        <v>107.81637451837</v>
      </c>
      <c r="C8" s="56">
        <v>8.9846978765299994</v>
      </c>
      <c r="D8" s="56">
        <v>12</v>
      </c>
      <c r="E8" s="56">
        <v>8</v>
      </c>
      <c r="F8" s="56">
        <v>6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26</v>
      </c>
      <c r="Q8" s="189">
        <v>0.96460301567899998</v>
      </c>
    </row>
    <row r="9" spans="1:17" ht="14.4" customHeight="1" x14ac:dyDescent="0.3">
      <c r="A9" s="19" t="s">
        <v>37</v>
      </c>
      <c r="B9" s="55">
        <v>797.21598374949701</v>
      </c>
      <c r="C9" s="56">
        <v>66.434665312457994</v>
      </c>
      <c r="D9" s="56">
        <v>55.734749999999998</v>
      </c>
      <c r="E9" s="56">
        <v>66.015929999999997</v>
      </c>
      <c r="F9" s="56">
        <v>90.096729999999994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211.84741</v>
      </c>
      <c r="Q9" s="189">
        <v>1.062936089181</v>
      </c>
    </row>
    <row r="10" spans="1:17" ht="14.4" customHeight="1" x14ac:dyDescent="0.3">
      <c r="A10" s="19" t="s">
        <v>38</v>
      </c>
      <c r="B10" s="55">
        <v>985.11825646945204</v>
      </c>
      <c r="C10" s="56">
        <v>82.093188039121003</v>
      </c>
      <c r="D10" s="56">
        <v>76.468940000000003</v>
      </c>
      <c r="E10" s="56">
        <v>77.642949999999999</v>
      </c>
      <c r="F10" s="56">
        <v>87.754000000000005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241.86589000000001</v>
      </c>
      <c r="Q10" s="189">
        <v>0.98207860187999996</v>
      </c>
    </row>
    <row r="11" spans="1:17" ht="14.4" customHeight="1" x14ac:dyDescent="0.3">
      <c r="A11" s="19" t="s">
        <v>39</v>
      </c>
      <c r="B11" s="55">
        <v>426.095749918661</v>
      </c>
      <c r="C11" s="56">
        <v>35.507979159888002</v>
      </c>
      <c r="D11" s="56">
        <v>30.196149999999999</v>
      </c>
      <c r="E11" s="56">
        <v>41.386270000000003</v>
      </c>
      <c r="F11" s="56">
        <v>26.83907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98.421490000000006</v>
      </c>
      <c r="Q11" s="189">
        <v>0.92393777707199998</v>
      </c>
    </row>
    <row r="12" spans="1:17" ht="14.4" customHeight="1" x14ac:dyDescent="0.3">
      <c r="A12" s="19" t="s">
        <v>40</v>
      </c>
      <c r="B12" s="55">
        <v>11.527805484642</v>
      </c>
      <c r="C12" s="56">
        <v>0.96065045705300001</v>
      </c>
      <c r="D12" s="56">
        <v>1.19103</v>
      </c>
      <c r="E12" s="56">
        <v>2.0720299999999998</v>
      </c>
      <c r="F12" s="56">
        <v>1.0186999999999999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4.2817600000000002</v>
      </c>
      <c r="Q12" s="189">
        <v>1.485715561631</v>
      </c>
    </row>
    <row r="13" spans="1:17" ht="14.4" customHeight="1" x14ac:dyDescent="0.3">
      <c r="A13" s="19" t="s">
        <v>41</v>
      </c>
      <c r="B13" s="55">
        <v>327.10683003636399</v>
      </c>
      <c r="C13" s="56">
        <v>27.258902503030001</v>
      </c>
      <c r="D13" s="56">
        <v>28.481269999999999</v>
      </c>
      <c r="E13" s="56">
        <v>15.92778</v>
      </c>
      <c r="F13" s="56">
        <v>34.211150000000004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78.620199999999997</v>
      </c>
      <c r="Q13" s="189">
        <v>0.96140089757500002</v>
      </c>
    </row>
    <row r="14" spans="1:17" ht="14.4" customHeight="1" x14ac:dyDescent="0.3">
      <c r="A14" s="19" t="s">
        <v>42</v>
      </c>
      <c r="B14" s="55">
        <v>907.11965597875098</v>
      </c>
      <c r="C14" s="56">
        <v>75.593304664895001</v>
      </c>
      <c r="D14" s="56">
        <v>119.39700000000001</v>
      </c>
      <c r="E14" s="56">
        <v>90.427999999999997</v>
      </c>
      <c r="F14" s="56">
        <v>97.64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307.46499999999997</v>
      </c>
      <c r="Q14" s="189">
        <v>1.3557858567979999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308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308</v>
      </c>
    </row>
    <row r="17" spans="1:17" ht="14.4" customHeight="1" x14ac:dyDescent="0.3">
      <c r="A17" s="19" t="s">
        <v>45</v>
      </c>
      <c r="B17" s="55">
        <v>187.83220237691199</v>
      </c>
      <c r="C17" s="56">
        <v>15.652683531409</v>
      </c>
      <c r="D17" s="56">
        <v>11.88475</v>
      </c>
      <c r="E17" s="56">
        <v>25.475490000000001</v>
      </c>
      <c r="F17" s="56">
        <v>16.332519999999999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53.69276</v>
      </c>
      <c r="Q17" s="189">
        <v>1.1434196973790001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1.1719999999999999</v>
      </c>
      <c r="E18" s="56">
        <v>2.4700000000000002</v>
      </c>
      <c r="F18" s="56">
        <v>6.6079999999999997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10.25</v>
      </c>
      <c r="Q18" s="189" t="s">
        <v>308</v>
      </c>
    </row>
    <row r="19" spans="1:17" ht="14.4" customHeight="1" x14ac:dyDescent="0.3">
      <c r="A19" s="19" t="s">
        <v>47</v>
      </c>
      <c r="B19" s="55">
        <v>1077.8980419475199</v>
      </c>
      <c r="C19" s="56">
        <v>89.824836828960002</v>
      </c>
      <c r="D19" s="56">
        <v>89.105599999999995</v>
      </c>
      <c r="E19" s="56">
        <v>74.858549999999994</v>
      </c>
      <c r="F19" s="56">
        <v>87.926469999999995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251.89062000000001</v>
      </c>
      <c r="Q19" s="189">
        <v>0.93474748147700004</v>
      </c>
    </row>
    <row r="20" spans="1:17" ht="14.4" customHeight="1" x14ac:dyDescent="0.3">
      <c r="A20" s="19" t="s">
        <v>48</v>
      </c>
      <c r="B20" s="55">
        <v>23762.0065501303</v>
      </c>
      <c r="C20" s="56">
        <v>1980.1672125108601</v>
      </c>
      <c r="D20" s="56">
        <v>1932.5562399999999</v>
      </c>
      <c r="E20" s="56">
        <v>1886.4953399999999</v>
      </c>
      <c r="F20" s="56">
        <v>2114.1214300000001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5933.1730100000004</v>
      </c>
      <c r="Q20" s="189">
        <v>0.99876632850500002</v>
      </c>
    </row>
    <row r="21" spans="1:17" ht="14.4" customHeight="1" x14ac:dyDescent="0.3">
      <c r="A21" s="20" t="s">
        <v>49</v>
      </c>
      <c r="B21" s="55">
        <v>337.000840692417</v>
      </c>
      <c r="C21" s="56">
        <v>28.083403391034</v>
      </c>
      <c r="D21" s="56">
        <v>28.084</v>
      </c>
      <c r="E21" s="56">
        <v>28.084</v>
      </c>
      <c r="F21" s="56">
        <v>28.084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84.251999999999995</v>
      </c>
      <c r="Q21" s="189">
        <v>1.0000212441830001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0</v>
      </c>
      <c r="Q22" s="189" t="s">
        <v>308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308</v>
      </c>
    </row>
    <row r="24" spans="1:17" ht="14.4" customHeight="1" x14ac:dyDescent="0.3">
      <c r="A24" s="20" t="s">
        <v>52</v>
      </c>
      <c r="B24" s="55">
        <v>40.708614005972002</v>
      </c>
      <c r="C24" s="56">
        <v>3.3923845004970001</v>
      </c>
      <c r="D24" s="56">
        <v>0.274009999999</v>
      </c>
      <c r="E24" s="56">
        <v>4.0049999999989998</v>
      </c>
      <c r="F24" s="56">
        <v>4.9946299999989998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9.2736399999980001</v>
      </c>
      <c r="Q24" s="189">
        <v>0.91122139394199997</v>
      </c>
    </row>
    <row r="25" spans="1:17" ht="14.4" customHeight="1" x14ac:dyDescent="0.3">
      <c r="A25" s="21" t="s">
        <v>53</v>
      </c>
      <c r="B25" s="58">
        <v>31490.818242585399</v>
      </c>
      <c r="C25" s="59">
        <v>2624.2348535487799</v>
      </c>
      <c r="D25" s="59">
        <v>2638.1754500000002</v>
      </c>
      <c r="E25" s="59">
        <v>2562.8242599999999</v>
      </c>
      <c r="F25" s="59">
        <v>2816.2932099999998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8017.2929199999999</v>
      </c>
      <c r="Q25" s="190">
        <v>1.0183657799220001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410.31394</v>
      </c>
      <c r="E26" s="56">
        <v>389.96863999999999</v>
      </c>
      <c r="F26" s="56">
        <v>464.52222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1264.8047999999999</v>
      </c>
      <c r="Q26" s="189" t="s">
        <v>308</v>
      </c>
    </row>
    <row r="27" spans="1:17" ht="14.4" customHeight="1" x14ac:dyDescent="0.3">
      <c r="A27" s="22" t="s">
        <v>55</v>
      </c>
      <c r="B27" s="58">
        <v>31490.818242585399</v>
      </c>
      <c r="C27" s="59">
        <v>2624.2348535487799</v>
      </c>
      <c r="D27" s="59">
        <v>3048.4893900000002</v>
      </c>
      <c r="E27" s="59">
        <v>2952.7928999999999</v>
      </c>
      <c r="F27" s="59">
        <v>3280.8154300000001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9282.0977199999998</v>
      </c>
      <c r="Q27" s="190">
        <v>1.1790227422470001</v>
      </c>
    </row>
    <row r="28" spans="1:17" ht="14.4" customHeight="1" x14ac:dyDescent="0.3">
      <c r="A28" s="20" t="s">
        <v>56</v>
      </c>
      <c r="B28" s="55">
        <v>0</v>
      </c>
      <c r="C28" s="56">
        <v>0</v>
      </c>
      <c r="D28" s="56">
        <v>0.249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0.249</v>
      </c>
      <c r="Q28" s="189" t="s">
        <v>309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308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10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0.27400999999999998</v>
      </c>
      <c r="E31" s="62">
        <v>0</v>
      </c>
      <c r="F31" s="62">
        <v>0.29899999999999999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0.57301000000000002</v>
      </c>
      <c r="Q31" s="191" t="s">
        <v>308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294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77" t="s">
        <v>61</v>
      </c>
      <c r="B1" s="477"/>
      <c r="C1" s="477"/>
      <c r="D1" s="477"/>
      <c r="E1" s="477"/>
      <c r="F1" s="477"/>
      <c r="G1" s="477"/>
      <c r="H1" s="482"/>
      <c r="I1" s="482"/>
      <c r="J1" s="482"/>
      <c r="K1" s="482"/>
    </row>
    <row r="2" spans="1:11" s="64" customFormat="1" ht="14.4" customHeight="1" thickBot="1" x14ac:dyDescent="0.35">
      <c r="A2" s="382" t="s">
        <v>307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78" t="s">
        <v>62</v>
      </c>
      <c r="C3" s="479"/>
      <c r="D3" s="479"/>
      <c r="E3" s="479"/>
      <c r="F3" s="485" t="s">
        <v>63</v>
      </c>
      <c r="G3" s="479"/>
      <c r="H3" s="479"/>
      <c r="I3" s="479"/>
      <c r="J3" s="479"/>
      <c r="K3" s="486"/>
    </row>
    <row r="4" spans="1:11" ht="14.4" customHeight="1" x14ac:dyDescent="0.3">
      <c r="A4" s="102"/>
      <c r="B4" s="483"/>
      <c r="C4" s="484"/>
      <c r="D4" s="484"/>
      <c r="E4" s="484"/>
      <c r="F4" s="487" t="s">
        <v>299</v>
      </c>
      <c r="G4" s="489" t="s">
        <v>64</v>
      </c>
      <c r="H4" s="266" t="s">
        <v>183</v>
      </c>
      <c r="I4" s="487" t="s">
        <v>65</v>
      </c>
      <c r="J4" s="489" t="s">
        <v>271</v>
      </c>
      <c r="K4" s="490" t="s">
        <v>301</v>
      </c>
    </row>
    <row r="5" spans="1:11" ht="42" thickBot="1" x14ac:dyDescent="0.35">
      <c r="A5" s="103"/>
      <c r="B5" s="28" t="s">
        <v>295</v>
      </c>
      <c r="C5" s="29" t="s">
        <v>296</v>
      </c>
      <c r="D5" s="30" t="s">
        <v>297</v>
      </c>
      <c r="E5" s="30" t="s">
        <v>298</v>
      </c>
      <c r="F5" s="488"/>
      <c r="G5" s="488"/>
      <c r="H5" s="29" t="s">
        <v>300</v>
      </c>
      <c r="I5" s="488"/>
      <c r="J5" s="488"/>
      <c r="K5" s="491"/>
    </row>
    <row r="6" spans="1:11" ht="14.4" customHeight="1" thickBot="1" x14ac:dyDescent="0.35">
      <c r="A6" s="624" t="s">
        <v>311</v>
      </c>
      <c r="B6" s="606">
        <v>30909.093259698398</v>
      </c>
      <c r="C6" s="606">
        <v>31662.444159999999</v>
      </c>
      <c r="D6" s="607">
        <v>753.35090030158597</v>
      </c>
      <c r="E6" s="608">
        <v>1.0243731155089999</v>
      </c>
      <c r="F6" s="606">
        <v>31490.818242585399</v>
      </c>
      <c r="G6" s="607">
        <v>7872.7045606463498</v>
      </c>
      <c r="H6" s="609">
        <v>2816.2932099999998</v>
      </c>
      <c r="I6" s="606">
        <v>8017.2929199999999</v>
      </c>
      <c r="J6" s="607">
        <v>144.58835935364701</v>
      </c>
      <c r="K6" s="610">
        <v>0.25459144498000003</v>
      </c>
    </row>
    <row r="7" spans="1:11" ht="14.4" customHeight="1" thickBot="1" x14ac:dyDescent="0.35">
      <c r="A7" s="625" t="s">
        <v>312</v>
      </c>
      <c r="B7" s="606">
        <v>5838.8077963363003</v>
      </c>
      <c r="C7" s="606">
        <v>5846.6325900000002</v>
      </c>
      <c r="D7" s="607">
        <v>7.824793663696</v>
      </c>
      <c r="E7" s="608">
        <v>1.0013401355089999</v>
      </c>
      <c r="F7" s="606">
        <v>6085.3719934323099</v>
      </c>
      <c r="G7" s="607">
        <v>1521.34299835808</v>
      </c>
      <c r="H7" s="609">
        <v>558.52516000000003</v>
      </c>
      <c r="I7" s="606">
        <v>1675.3339000000001</v>
      </c>
      <c r="J7" s="607">
        <v>153.99090164192299</v>
      </c>
      <c r="K7" s="610">
        <v>0.27530509257399999</v>
      </c>
    </row>
    <row r="8" spans="1:11" ht="14.4" customHeight="1" thickBot="1" x14ac:dyDescent="0.35">
      <c r="A8" s="626" t="s">
        <v>313</v>
      </c>
      <c r="B8" s="606">
        <v>4890.8530044340996</v>
      </c>
      <c r="C8" s="606">
        <v>4925.2855900000004</v>
      </c>
      <c r="D8" s="607">
        <v>34.432585565901</v>
      </c>
      <c r="E8" s="608">
        <v>1.0070402004579999</v>
      </c>
      <c r="F8" s="606">
        <v>5178.2523374535604</v>
      </c>
      <c r="G8" s="607">
        <v>1294.5630843633901</v>
      </c>
      <c r="H8" s="609">
        <v>460.88515999999998</v>
      </c>
      <c r="I8" s="606">
        <v>1367.8688999999999</v>
      </c>
      <c r="J8" s="607">
        <v>73.305815636610006</v>
      </c>
      <c r="K8" s="610">
        <v>0.26415647806600001</v>
      </c>
    </row>
    <row r="9" spans="1:11" ht="14.4" customHeight="1" thickBot="1" x14ac:dyDescent="0.35">
      <c r="A9" s="627" t="s">
        <v>314</v>
      </c>
      <c r="B9" s="611">
        <v>0</v>
      </c>
      <c r="C9" s="611">
        <v>5.1999999999999995E-4</v>
      </c>
      <c r="D9" s="612">
        <v>5.1999999999999995E-4</v>
      </c>
      <c r="E9" s="613" t="s">
        <v>308</v>
      </c>
      <c r="F9" s="611">
        <v>0</v>
      </c>
      <c r="G9" s="612">
        <v>0</v>
      </c>
      <c r="H9" s="614">
        <v>0</v>
      </c>
      <c r="I9" s="611">
        <v>0</v>
      </c>
      <c r="J9" s="612">
        <v>0</v>
      </c>
      <c r="K9" s="615" t="s">
        <v>308</v>
      </c>
    </row>
    <row r="10" spans="1:11" ht="14.4" customHeight="1" thickBot="1" x14ac:dyDescent="0.35">
      <c r="A10" s="628" t="s">
        <v>315</v>
      </c>
      <c r="B10" s="606">
        <v>0</v>
      </c>
      <c r="C10" s="606">
        <v>5.1999999999999995E-4</v>
      </c>
      <c r="D10" s="607">
        <v>5.1999999999999995E-4</v>
      </c>
      <c r="E10" s="616" t="s">
        <v>308</v>
      </c>
      <c r="F10" s="606">
        <v>0</v>
      </c>
      <c r="G10" s="607">
        <v>0</v>
      </c>
      <c r="H10" s="609">
        <v>0</v>
      </c>
      <c r="I10" s="606">
        <v>0</v>
      </c>
      <c r="J10" s="607">
        <v>0</v>
      </c>
      <c r="K10" s="617" t="s">
        <v>308</v>
      </c>
    </row>
    <row r="11" spans="1:11" ht="14.4" customHeight="1" thickBot="1" x14ac:dyDescent="0.35">
      <c r="A11" s="627" t="s">
        <v>316</v>
      </c>
      <c r="B11" s="611">
        <v>2372.64103537347</v>
      </c>
      <c r="C11" s="611">
        <v>2309.77594</v>
      </c>
      <c r="D11" s="612">
        <v>-62.865095373472002</v>
      </c>
      <c r="E11" s="618">
        <v>0.97350416922000005</v>
      </c>
      <c r="F11" s="611">
        <v>2523.3713372765701</v>
      </c>
      <c r="G11" s="612">
        <v>630.84283431914298</v>
      </c>
      <c r="H11" s="614">
        <v>214.66650999999999</v>
      </c>
      <c r="I11" s="611">
        <v>706.25914</v>
      </c>
      <c r="J11" s="612">
        <v>75.416305680856993</v>
      </c>
      <c r="K11" s="619">
        <v>0.27988712147299999</v>
      </c>
    </row>
    <row r="12" spans="1:11" ht="14.4" customHeight="1" thickBot="1" x14ac:dyDescent="0.35">
      <c r="A12" s="628" t="s">
        <v>317</v>
      </c>
      <c r="B12" s="606">
        <v>1760.9604636240199</v>
      </c>
      <c r="C12" s="606">
        <v>1739.95631</v>
      </c>
      <c r="D12" s="607">
        <v>-21.004153624021001</v>
      </c>
      <c r="E12" s="608">
        <v>0.98807233094699998</v>
      </c>
      <c r="F12" s="606">
        <v>1790.0004934236499</v>
      </c>
      <c r="G12" s="607">
        <v>447.50012335591299</v>
      </c>
      <c r="H12" s="609">
        <v>150.49325999999999</v>
      </c>
      <c r="I12" s="606">
        <v>463.20688000000001</v>
      </c>
      <c r="J12" s="607">
        <v>15.706756644086999</v>
      </c>
      <c r="K12" s="610">
        <v>0.258774721963</v>
      </c>
    </row>
    <row r="13" spans="1:11" ht="14.4" customHeight="1" thickBot="1" x14ac:dyDescent="0.35">
      <c r="A13" s="628" t="s">
        <v>318</v>
      </c>
      <c r="B13" s="606">
        <v>45</v>
      </c>
      <c r="C13" s="606">
        <v>56.052579999999999</v>
      </c>
      <c r="D13" s="607">
        <v>11.052580000000001</v>
      </c>
      <c r="E13" s="608">
        <v>1.245612888888</v>
      </c>
      <c r="F13" s="606">
        <v>87.000023982043004</v>
      </c>
      <c r="G13" s="607">
        <v>21.750005995510001</v>
      </c>
      <c r="H13" s="609">
        <v>3.0989</v>
      </c>
      <c r="I13" s="606">
        <v>16.42417</v>
      </c>
      <c r="J13" s="607">
        <v>-5.3258359955100003</v>
      </c>
      <c r="K13" s="610">
        <v>0.188783511179</v>
      </c>
    </row>
    <row r="14" spans="1:11" ht="14.4" customHeight="1" thickBot="1" x14ac:dyDescent="0.35">
      <c r="A14" s="628" t="s">
        <v>319</v>
      </c>
      <c r="B14" s="606">
        <v>128</v>
      </c>
      <c r="C14" s="606">
        <v>124.16782000000001</v>
      </c>
      <c r="D14" s="607">
        <v>-3.8321800000000001</v>
      </c>
      <c r="E14" s="608">
        <v>0.97006109375000005</v>
      </c>
      <c r="F14" s="606">
        <v>177.014492247193</v>
      </c>
      <c r="G14" s="607">
        <v>44.253623061798002</v>
      </c>
      <c r="H14" s="609">
        <v>21.222339999999999</v>
      </c>
      <c r="I14" s="606">
        <v>61.81015</v>
      </c>
      <c r="J14" s="607">
        <v>17.556526938200999</v>
      </c>
      <c r="K14" s="610">
        <v>0.34918129705200002</v>
      </c>
    </row>
    <row r="15" spans="1:11" ht="14.4" customHeight="1" thickBot="1" x14ac:dyDescent="0.35">
      <c r="A15" s="628" t="s">
        <v>320</v>
      </c>
      <c r="B15" s="606">
        <v>17.217311066657</v>
      </c>
      <c r="C15" s="606">
        <v>0</v>
      </c>
      <c r="D15" s="607">
        <v>-17.217311066657</v>
      </c>
      <c r="E15" s="608">
        <v>0</v>
      </c>
      <c r="F15" s="606">
        <v>0</v>
      </c>
      <c r="G15" s="607">
        <v>0</v>
      </c>
      <c r="H15" s="609">
        <v>0</v>
      </c>
      <c r="I15" s="606">
        <v>0</v>
      </c>
      <c r="J15" s="607">
        <v>0</v>
      </c>
      <c r="K15" s="610">
        <v>3</v>
      </c>
    </row>
    <row r="16" spans="1:11" ht="14.4" customHeight="1" thickBot="1" x14ac:dyDescent="0.35">
      <c r="A16" s="628" t="s">
        <v>321</v>
      </c>
      <c r="B16" s="606">
        <v>329.99035355252602</v>
      </c>
      <c r="C16" s="606">
        <v>264.95330999999999</v>
      </c>
      <c r="D16" s="607">
        <v>-65.037043552525006</v>
      </c>
      <c r="E16" s="608">
        <v>0.80291228863999997</v>
      </c>
      <c r="F16" s="606">
        <v>370.356300333771</v>
      </c>
      <c r="G16" s="607">
        <v>92.589075083441998</v>
      </c>
      <c r="H16" s="609">
        <v>33.922020000000003</v>
      </c>
      <c r="I16" s="606">
        <v>143.63158999999999</v>
      </c>
      <c r="J16" s="607">
        <v>51.042514916557003</v>
      </c>
      <c r="K16" s="610">
        <v>0.38782002593300002</v>
      </c>
    </row>
    <row r="17" spans="1:11" ht="14.4" customHeight="1" thickBot="1" x14ac:dyDescent="0.35">
      <c r="A17" s="628" t="s">
        <v>322</v>
      </c>
      <c r="B17" s="606">
        <v>55.478355254451998</v>
      </c>
      <c r="C17" s="606">
        <v>91.199219999999997</v>
      </c>
      <c r="D17" s="607">
        <v>35.720864745547999</v>
      </c>
      <c r="E17" s="608">
        <v>1.6438702910659999</v>
      </c>
      <c r="F17" s="606">
        <v>65.000017917617996</v>
      </c>
      <c r="G17" s="607">
        <v>16.250004479404002</v>
      </c>
      <c r="H17" s="609">
        <v>3.7529599999999999</v>
      </c>
      <c r="I17" s="606">
        <v>10.263070000000001</v>
      </c>
      <c r="J17" s="607">
        <v>-5.9869344794039998</v>
      </c>
      <c r="K17" s="610">
        <v>0.15789334109100001</v>
      </c>
    </row>
    <row r="18" spans="1:11" ht="14.4" customHeight="1" thickBot="1" x14ac:dyDescent="0.35">
      <c r="A18" s="628" t="s">
        <v>323</v>
      </c>
      <c r="B18" s="606">
        <v>35.994551875814999</v>
      </c>
      <c r="C18" s="606">
        <v>33.4467</v>
      </c>
      <c r="D18" s="607">
        <v>-2.5478518758150002</v>
      </c>
      <c r="E18" s="608">
        <v>0.92921562450299999</v>
      </c>
      <c r="F18" s="606">
        <v>34.000009372291998</v>
      </c>
      <c r="G18" s="607">
        <v>8.5000023430729996</v>
      </c>
      <c r="H18" s="609">
        <v>2.1770299999999998</v>
      </c>
      <c r="I18" s="606">
        <v>10.92328</v>
      </c>
      <c r="J18" s="607">
        <v>2.4232776569259999</v>
      </c>
      <c r="K18" s="610">
        <v>0.32127285261499999</v>
      </c>
    </row>
    <row r="19" spans="1:11" ht="14.4" customHeight="1" thickBot="1" x14ac:dyDescent="0.35">
      <c r="A19" s="627" t="s">
        <v>324</v>
      </c>
      <c r="B19" s="611">
        <v>86.537765246438994</v>
      </c>
      <c r="C19" s="611">
        <v>100.17</v>
      </c>
      <c r="D19" s="612">
        <v>13.632234753560001</v>
      </c>
      <c r="E19" s="618">
        <v>1.157529313528</v>
      </c>
      <c r="F19" s="611">
        <v>107.81637451837</v>
      </c>
      <c r="G19" s="612">
        <v>26.954093629591998</v>
      </c>
      <c r="H19" s="614">
        <v>6</v>
      </c>
      <c r="I19" s="611">
        <v>26</v>
      </c>
      <c r="J19" s="612">
        <v>-0.95409362959199995</v>
      </c>
      <c r="K19" s="619">
        <v>0.24115075391900001</v>
      </c>
    </row>
    <row r="20" spans="1:11" ht="14.4" customHeight="1" thickBot="1" x14ac:dyDescent="0.35">
      <c r="A20" s="628" t="s">
        <v>325</v>
      </c>
      <c r="B20" s="606">
        <v>79.252901456238007</v>
      </c>
      <c r="C20" s="606">
        <v>98.07</v>
      </c>
      <c r="D20" s="607">
        <v>18.817098543760999</v>
      </c>
      <c r="E20" s="608">
        <v>1.237431036567</v>
      </c>
      <c r="F20" s="606">
        <v>105.80575571006401</v>
      </c>
      <c r="G20" s="607">
        <v>26.451438927516001</v>
      </c>
      <c r="H20" s="609">
        <v>6</v>
      </c>
      <c r="I20" s="606">
        <v>26</v>
      </c>
      <c r="J20" s="607">
        <v>-0.45143892751499998</v>
      </c>
      <c r="K20" s="610">
        <v>0.245733323537</v>
      </c>
    </row>
    <row r="21" spans="1:11" ht="14.4" customHeight="1" thickBot="1" x14ac:dyDescent="0.35">
      <c r="A21" s="628" t="s">
        <v>326</v>
      </c>
      <c r="B21" s="606">
        <v>7.2848637902000002</v>
      </c>
      <c r="C21" s="606">
        <v>2.1</v>
      </c>
      <c r="D21" s="607">
        <v>-5.1848637901999997</v>
      </c>
      <c r="E21" s="608">
        <v>0.28826894510000001</v>
      </c>
      <c r="F21" s="606">
        <v>2.0106188083049998</v>
      </c>
      <c r="G21" s="607">
        <v>0.50265470207600005</v>
      </c>
      <c r="H21" s="609">
        <v>0</v>
      </c>
      <c r="I21" s="606">
        <v>0</v>
      </c>
      <c r="J21" s="607">
        <v>-0.50265470207600005</v>
      </c>
      <c r="K21" s="610">
        <v>0</v>
      </c>
    </row>
    <row r="22" spans="1:11" ht="14.4" customHeight="1" thickBot="1" x14ac:dyDescent="0.35">
      <c r="A22" s="627" t="s">
        <v>327</v>
      </c>
      <c r="B22" s="611">
        <v>697.12203804234503</v>
      </c>
      <c r="C22" s="611">
        <v>700.10703999999998</v>
      </c>
      <c r="D22" s="612">
        <v>2.9850019576540001</v>
      </c>
      <c r="E22" s="618">
        <v>1.0042818929749999</v>
      </c>
      <c r="F22" s="611">
        <v>797.21598374949701</v>
      </c>
      <c r="G22" s="612">
        <v>199.303995937374</v>
      </c>
      <c r="H22" s="614">
        <v>90.096729999999994</v>
      </c>
      <c r="I22" s="611">
        <v>211.84741</v>
      </c>
      <c r="J22" s="612">
        <v>12.543414062625001</v>
      </c>
      <c r="K22" s="619">
        <v>0.26573402229499998</v>
      </c>
    </row>
    <row r="23" spans="1:11" ht="14.4" customHeight="1" thickBot="1" x14ac:dyDescent="0.35">
      <c r="A23" s="628" t="s">
        <v>328</v>
      </c>
      <c r="B23" s="606">
        <v>7.9999997480190004</v>
      </c>
      <c r="C23" s="606">
        <v>8.1400299999999994</v>
      </c>
      <c r="D23" s="607">
        <v>0.14003025197999999</v>
      </c>
      <c r="E23" s="608">
        <v>1.017503782048</v>
      </c>
      <c r="F23" s="606">
        <v>8.0000022052449999</v>
      </c>
      <c r="G23" s="607">
        <v>2.000000551311</v>
      </c>
      <c r="H23" s="609">
        <v>0.14277999999999999</v>
      </c>
      <c r="I23" s="606">
        <v>3.2104599999999999</v>
      </c>
      <c r="J23" s="607">
        <v>1.210459448688</v>
      </c>
      <c r="K23" s="610">
        <v>0.401307389377</v>
      </c>
    </row>
    <row r="24" spans="1:11" ht="14.4" customHeight="1" thickBot="1" x14ac:dyDescent="0.35">
      <c r="A24" s="628" t="s">
        <v>329</v>
      </c>
      <c r="B24" s="606">
        <v>0.99999996850200001</v>
      </c>
      <c r="C24" s="606">
        <v>0.79088999999999998</v>
      </c>
      <c r="D24" s="607">
        <v>-0.209109968502</v>
      </c>
      <c r="E24" s="608">
        <v>0.79089002491100002</v>
      </c>
      <c r="F24" s="606">
        <v>0.79089021801299997</v>
      </c>
      <c r="G24" s="607">
        <v>0.197722554503</v>
      </c>
      <c r="H24" s="609">
        <v>0</v>
      </c>
      <c r="I24" s="606">
        <v>0.27588000000000001</v>
      </c>
      <c r="J24" s="607">
        <v>7.8157445495999997E-2</v>
      </c>
      <c r="K24" s="610">
        <v>0.34882211679500003</v>
      </c>
    </row>
    <row r="25" spans="1:11" ht="14.4" customHeight="1" thickBot="1" x14ac:dyDescent="0.35">
      <c r="A25" s="628" t="s">
        <v>330</v>
      </c>
      <c r="B25" s="606">
        <v>255.12205196427399</v>
      </c>
      <c r="C25" s="606">
        <v>260.23865000000001</v>
      </c>
      <c r="D25" s="607">
        <v>5.1165980357259997</v>
      </c>
      <c r="E25" s="608">
        <v>1.020055491073</v>
      </c>
      <c r="F25" s="606">
        <v>251.00006918957399</v>
      </c>
      <c r="G25" s="607">
        <v>62.750017297393001</v>
      </c>
      <c r="H25" s="609">
        <v>34.6586</v>
      </c>
      <c r="I25" s="606">
        <v>74.809420000000003</v>
      </c>
      <c r="J25" s="607">
        <v>12.059402702606</v>
      </c>
      <c r="K25" s="610">
        <v>0.29804541585</v>
      </c>
    </row>
    <row r="26" spans="1:11" ht="14.4" customHeight="1" thickBot="1" x14ac:dyDescent="0.35">
      <c r="A26" s="628" t="s">
        <v>331</v>
      </c>
      <c r="B26" s="606">
        <v>248.999992157104</v>
      </c>
      <c r="C26" s="606">
        <v>260.63128</v>
      </c>
      <c r="D26" s="607">
        <v>11.631287842896</v>
      </c>
      <c r="E26" s="608">
        <v>1.0467120008399999</v>
      </c>
      <c r="F26" s="606">
        <v>350.26957054621698</v>
      </c>
      <c r="G26" s="607">
        <v>87.567392636554004</v>
      </c>
      <c r="H26" s="609">
        <v>34.693350000000002</v>
      </c>
      <c r="I26" s="606">
        <v>88.113550000000004</v>
      </c>
      <c r="J26" s="607">
        <v>0.54615736344499999</v>
      </c>
      <c r="K26" s="610">
        <v>0.25155924867399998</v>
      </c>
    </row>
    <row r="27" spans="1:11" ht="14.4" customHeight="1" thickBot="1" x14ac:dyDescent="0.35">
      <c r="A27" s="628" t="s">
        <v>332</v>
      </c>
      <c r="B27" s="606">
        <v>49.999998425120999</v>
      </c>
      <c r="C27" s="606">
        <v>44.666600000000003</v>
      </c>
      <c r="D27" s="607">
        <v>-5.3333984251209996</v>
      </c>
      <c r="E27" s="608">
        <v>0.89333202813699997</v>
      </c>
      <c r="F27" s="606">
        <v>50.000013782783</v>
      </c>
      <c r="G27" s="607">
        <v>12.500003445695</v>
      </c>
      <c r="H27" s="609">
        <v>4.9020000000000001</v>
      </c>
      <c r="I27" s="606">
        <v>12.250999999999999</v>
      </c>
      <c r="J27" s="607">
        <v>-0.24900344569499999</v>
      </c>
      <c r="K27" s="610">
        <v>0.24501993245799999</v>
      </c>
    </row>
    <row r="28" spans="1:11" ht="14.4" customHeight="1" thickBot="1" x14ac:dyDescent="0.35">
      <c r="A28" s="628" t="s">
        <v>333</v>
      </c>
      <c r="B28" s="606">
        <v>0.99999996850200001</v>
      </c>
      <c r="C28" s="606">
        <v>0</v>
      </c>
      <c r="D28" s="607">
        <v>-0.99999996850200001</v>
      </c>
      <c r="E28" s="608">
        <v>0</v>
      </c>
      <c r="F28" s="606">
        <v>0</v>
      </c>
      <c r="G28" s="607">
        <v>0</v>
      </c>
      <c r="H28" s="609">
        <v>0</v>
      </c>
      <c r="I28" s="606">
        <v>0</v>
      </c>
      <c r="J28" s="607">
        <v>0</v>
      </c>
      <c r="K28" s="610">
        <v>3</v>
      </c>
    </row>
    <row r="29" spans="1:11" ht="14.4" customHeight="1" thickBot="1" x14ac:dyDescent="0.35">
      <c r="A29" s="628" t="s">
        <v>334</v>
      </c>
      <c r="B29" s="606">
        <v>3.9999998740090001</v>
      </c>
      <c r="C29" s="606">
        <v>11.79354</v>
      </c>
      <c r="D29" s="607">
        <v>7.7935401259899999</v>
      </c>
      <c r="E29" s="608">
        <v>2.9483850928659998</v>
      </c>
      <c r="F29" s="606">
        <v>10.000002756556</v>
      </c>
      <c r="G29" s="607">
        <v>2.5000006891390001</v>
      </c>
      <c r="H29" s="609">
        <v>1.5</v>
      </c>
      <c r="I29" s="606">
        <v>3.3530000000000002</v>
      </c>
      <c r="J29" s="607">
        <v>0.85299931086000003</v>
      </c>
      <c r="K29" s="610">
        <v>0.33529990757200001</v>
      </c>
    </row>
    <row r="30" spans="1:11" ht="14.4" customHeight="1" thickBot="1" x14ac:dyDescent="0.35">
      <c r="A30" s="628" t="s">
        <v>335</v>
      </c>
      <c r="B30" s="606">
        <v>121.999996157296</v>
      </c>
      <c r="C30" s="606">
        <v>108.33499999999999</v>
      </c>
      <c r="D30" s="607">
        <v>-13.664996157295001</v>
      </c>
      <c r="E30" s="608">
        <v>0.88799183124799996</v>
      </c>
      <c r="F30" s="606">
        <v>122.000033629992</v>
      </c>
      <c r="G30" s="607">
        <v>30.500008407498001</v>
      </c>
      <c r="H30" s="609">
        <v>14.2</v>
      </c>
      <c r="I30" s="606">
        <v>29.678000000000001</v>
      </c>
      <c r="J30" s="607">
        <v>-0.82200840749699999</v>
      </c>
      <c r="K30" s="610">
        <v>0.243262228025</v>
      </c>
    </row>
    <row r="31" spans="1:11" ht="14.4" customHeight="1" thickBot="1" x14ac:dyDescent="0.35">
      <c r="A31" s="628" t="s">
        <v>336</v>
      </c>
      <c r="B31" s="606">
        <v>6.9999997795160001</v>
      </c>
      <c r="C31" s="606">
        <v>5.3556499999999998</v>
      </c>
      <c r="D31" s="607">
        <v>-1.644349779516</v>
      </c>
      <c r="E31" s="608">
        <v>0.76509288124099994</v>
      </c>
      <c r="F31" s="606">
        <v>5.0000013782780002</v>
      </c>
      <c r="G31" s="607">
        <v>1.250000344569</v>
      </c>
      <c r="H31" s="609">
        <v>0</v>
      </c>
      <c r="I31" s="606">
        <v>0</v>
      </c>
      <c r="J31" s="607">
        <v>-1.250000344569</v>
      </c>
      <c r="K31" s="610">
        <v>0</v>
      </c>
    </row>
    <row r="32" spans="1:11" ht="14.4" customHeight="1" thickBot="1" x14ac:dyDescent="0.35">
      <c r="A32" s="628" t="s">
        <v>337</v>
      </c>
      <c r="B32" s="606">
        <v>0</v>
      </c>
      <c r="C32" s="606">
        <v>0.15540000000000001</v>
      </c>
      <c r="D32" s="607">
        <v>0.15540000000000001</v>
      </c>
      <c r="E32" s="616" t="s">
        <v>309</v>
      </c>
      <c r="F32" s="606">
        <v>0.15540004283600001</v>
      </c>
      <c r="G32" s="607">
        <v>3.8850010709000002E-2</v>
      </c>
      <c r="H32" s="609">
        <v>0</v>
      </c>
      <c r="I32" s="606">
        <v>0.15609999999999999</v>
      </c>
      <c r="J32" s="607">
        <v>0.11724998929</v>
      </c>
      <c r="K32" s="610">
        <v>1.004504227607</v>
      </c>
    </row>
    <row r="33" spans="1:11" ht="14.4" customHeight="1" thickBot="1" x14ac:dyDescent="0.35">
      <c r="A33" s="627" t="s">
        <v>338</v>
      </c>
      <c r="B33" s="611">
        <v>892.99997187266399</v>
      </c>
      <c r="C33" s="611">
        <v>973.46187999999995</v>
      </c>
      <c r="D33" s="612">
        <v>80.461908127334993</v>
      </c>
      <c r="E33" s="618">
        <v>1.090102923473</v>
      </c>
      <c r="F33" s="611">
        <v>985.11825646945204</v>
      </c>
      <c r="G33" s="612">
        <v>246.27956411736301</v>
      </c>
      <c r="H33" s="614">
        <v>87.754000000000005</v>
      </c>
      <c r="I33" s="611">
        <v>241.86589000000001</v>
      </c>
      <c r="J33" s="612">
        <v>-4.4136741173620004</v>
      </c>
      <c r="K33" s="619">
        <v>0.24551965046999999</v>
      </c>
    </row>
    <row r="34" spans="1:11" ht="14.4" customHeight="1" thickBot="1" x14ac:dyDescent="0.35">
      <c r="A34" s="628" t="s">
        <v>339</v>
      </c>
      <c r="B34" s="606">
        <v>764.99997590435396</v>
      </c>
      <c r="C34" s="606">
        <v>735.71100000000001</v>
      </c>
      <c r="D34" s="607">
        <v>-29.288975904354</v>
      </c>
      <c r="E34" s="608">
        <v>0.96171375578100005</v>
      </c>
      <c r="F34" s="606">
        <v>816.68345343536305</v>
      </c>
      <c r="G34" s="607">
        <v>204.17086335884099</v>
      </c>
      <c r="H34" s="609">
        <v>66.678340000000006</v>
      </c>
      <c r="I34" s="606">
        <v>185.12</v>
      </c>
      <c r="J34" s="607">
        <v>-19.050863358840001</v>
      </c>
      <c r="K34" s="610">
        <v>0.226672891707</v>
      </c>
    </row>
    <row r="35" spans="1:11" ht="14.4" customHeight="1" thickBot="1" x14ac:dyDescent="0.35">
      <c r="A35" s="628" t="s">
        <v>340</v>
      </c>
      <c r="B35" s="606">
        <v>127.99999596831</v>
      </c>
      <c r="C35" s="606">
        <v>237.75088</v>
      </c>
      <c r="D35" s="607">
        <v>109.75088403169001</v>
      </c>
      <c r="E35" s="608">
        <v>1.8574288085040001</v>
      </c>
      <c r="F35" s="606">
        <v>168.43480303408899</v>
      </c>
      <c r="G35" s="607">
        <v>42.108700758521998</v>
      </c>
      <c r="H35" s="609">
        <v>21.075659999999999</v>
      </c>
      <c r="I35" s="606">
        <v>56.745890000000003</v>
      </c>
      <c r="J35" s="607">
        <v>14.637189241477</v>
      </c>
      <c r="K35" s="610">
        <v>0.33690121624300001</v>
      </c>
    </row>
    <row r="36" spans="1:11" ht="14.4" customHeight="1" thickBot="1" x14ac:dyDescent="0.35">
      <c r="A36" s="627" t="s">
        <v>341</v>
      </c>
      <c r="B36" s="611">
        <v>433.46991867229099</v>
      </c>
      <c r="C36" s="611">
        <v>432.78593000000001</v>
      </c>
      <c r="D36" s="612">
        <v>-0.68398867229100002</v>
      </c>
      <c r="E36" s="618">
        <v>0.99842206196299998</v>
      </c>
      <c r="F36" s="611">
        <v>426.095749918661</v>
      </c>
      <c r="G36" s="612">
        <v>106.52393747966499</v>
      </c>
      <c r="H36" s="614">
        <v>26.83907</v>
      </c>
      <c r="I36" s="611">
        <v>98.421490000000006</v>
      </c>
      <c r="J36" s="612">
        <v>-8.1024474796650008</v>
      </c>
      <c r="K36" s="619">
        <v>0.23098444426799999</v>
      </c>
    </row>
    <row r="37" spans="1:11" ht="14.4" customHeight="1" thickBot="1" x14ac:dyDescent="0.35">
      <c r="A37" s="628" t="s">
        <v>342</v>
      </c>
      <c r="B37" s="606">
        <v>2</v>
      </c>
      <c r="C37" s="606">
        <v>29.49972</v>
      </c>
      <c r="D37" s="607">
        <v>27.49972</v>
      </c>
      <c r="E37" s="608">
        <v>14.74986</v>
      </c>
      <c r="F37" s="606">
        <v>27.379960264927</v>
      </c>
      <c r="G37" s="607">
        <v>6.8449900662310004</v>
      </c>
      <c r="H37" s="609">
        <v>0</v>
      </c>
      <c r="I37" s="606">
        <v>1.998</v>
      </c>
      <c r="J37" s="607">
        <v>-4.8469900662310001</v>
      </c>
      <c r="K37" s="610">
        <v>7.2973078873999994E-2</v>
      </c>
    </row>
    <row r="38" spans="1:11" ht="14.4" customHeight="1" thickBot="1" x14ac:dyDescent="0.35">
      <c r="A38" s="628" t="s">
        <v>343</v>
      </c>
      <c r="B38" s="606">
        <v>39.999998740095997</v>
      </c>
      <c r="C38" s="606">
        <v>38.330869999999997</v>
      </c>
      <c r="D38" s="607">
        <v>-1.669128740096</v>
      </c>
      <c r="E38" s="608">
        <v>0.95827178018299997</v>
      </c>
      <c r="F38" s="606">
        <v>41.000011301881997</v>
      </c>
      <c r="G38" s="607">
        <v>10.25000282547</v>
      </c>
      <c r="H38" s="609">
        <v>2.2504300000000002</v>
      </c>
      <c r="I38" s="606">
        <v>9.9771400000000003</v>
      </c>
      <c r="J38" s="607">
        <v>-0.27286282547000001</v>
      </c>
      <c r="K38" s="610">
        <v>0.24334481096900001</v>
      </c>
    </row>
    <row r="39" spans="1:11" ht="14.4" customHeight="1" thickBot="1" x14ac:dyDescent="0.35">
      <c r="A39" s="628" t="s">
        <v>344</v>
      </c>
      <c r="B39" s="606">
        <v>199.99999370048499</v>
      </c>
      <c r="C39" s="606">
        <v>189.52134000000001</v>
      </c>
      <c r="D39" s="607">
        <v>-10.478653700483999</v>
      </c>
      <c r="E39" s="608">
        <v>0.94760672984700001</v>
      </c>
      <c r="F39" s="606">
        <v>198.077870590467</v>
      </c>
      <c r="G39" s="607">
        <v>49.519467647615997</v>
      </c>
      <c r="H39" s="609">
        <v>10.1525</v>
      </c>
      <c r="I39" s="606">
        <v>52.631140000000002</v>
      </c>
      <c r="J39" s="607">
        <v>3.1116723523830001</v>
      </c>
      <c r="K39" s="610">
        <v>0.26570933867099999</v>
      </c>
    </row>
    <row r="40" spans="1:11" ht="14.4" customHeight="1" thickBot="1" x14ac:dyDescent="0.35">
      <c r="A40" s="628" t="s">
        <v>345</v>
      </c>
      <c r="B40" s="606">
        <v>49.606060271994998</v>
      </c>
      <c r="C40" s="606">
        <v>58.26003</v>
      </c>
      <c r="D40" s="607">
        <v>8.6539697280040002</v>
      </c>
      <c r="E40" s="608">
        <v>1.174453880847</v>
      </c>
      <c r="F40" s="606">
        <v>55.091718994257</v>
      </c>
      <c r="G40" s="607">
        <v>13.772929748564</v>
      </c>
      <c r="H40" s="609">
        <v>2.7838699999999998</v>
      </c>
      <c r="I40" s="606">
        <v>8.6440699999999993</v>
      </c>
      <c r="J40" s="607">
        <v>-5.1288597485640004</v>
      </c>
      <c r="K40" s="610">
        <v>0.15690325438700001</v>
      </c>
    </row>
    <row r="41" spans="1:11" ht="14.4" customHeight="1" thickBot="1" x14ac:dyDescent="0.35">
      <c r="A41" s="628" t="s">
        <v>346</v>
      </c>
      <c r="B41" s="606">
        <v>13.999999559034</v>
      </c>
      <c r="C41" s="606">
        <v>14.379049999999999</v>
      </c>
      <c r="D41" s="607">
        <v>0.37905044096599999</v>
      </c>
      <c r="E41" s="608">
        <v>1.02707503235</v>
      </c>
      <c r="F41" s="606">
        <v>16.047509731178</v>
      </c>
      <c r="G41" s="607">
        <v>4.0118774327939999</v>
      </c>
      <c r="H41" s="609">
        <v>0.12673999999999999</v>
      </c>
      <c r="I41" s="606">
        <v>0.34704000000000002</v>
      </c>
      <c r="J41" s="607">
        <v>-3.6648374327940001</v>
      </c>
      <c r="K41" s="610">
        <v>2.1625785296999999E-2</v>
      </c>
    </row>
    <row r="42" spans="1:11" ht="14.4" customHeight="1" thickBot="1" x14ac:dyDescent="0.35">
      <c r="A42" s="628" t="s">
        <v>347</v>
      </c>
      <c r="B42" s="606">
        <v>9.6639414285999994E-2</v>
      </c>
      <c r="C42" s="606">
        <v>0</v>
      </c>
      <c r="D42" s="607">
        <v>-9.6639414285999994E-2</v>
      </c>
      <c r="E42" s="608">
        <v>0</v>
      </c>
      <c r="F42" s="606">
        <v>0</v>
      </c>
      <c r="G42" s="607">
        <v>0</v>
      </c>
      <c r="H42" s="609">
        <v>0</v>
      </c>
      <c r="I42" s="606">
        <v>0</v>
      </c>
      <c r="J42" s="607">
        <v>0</v>
      </c>
      <c r="K42" s="610">
        <v>3</v>
      </c>
    </row>
    <row r="43" spans="1:11" ht="14.4" customHeight="1" thickBot="1" x14ac:dyDescent="0.35">
      <c r="A43" s="628" t="s">
        <v>348</v>
      </c>
      <c r="B43" s="606">
        <v>1.7211983770399999</v>
      </c>
      <c r="C43" s="606">
        <v>2.9105599999999998</v>
      </c>
      <c r="D43" s="607">
        <v>1.1893616229590001</v>
      </c>
      <c r="E43" s="608">
        <v>1.6910078691829999</v>
      </c>
      <c r="F43" s="606">
        <v>1.5279906662739999</v>
      </c>
      <c r="G43" s="607">
        <v>0.38199766656799999</v>
      </c>
      <c r="H43" s="609">
        <v>0</v>
      </c>
      <c r="I43" s="606">
        <v>0.43089</v>
      </c>
      <c r="J43" s="607">
        <v>4.8892333431000003E-2</v>
      </c>
      <c r="K43" s="610">
        <v>0.28199779587000001</v>
      </c>
    </row>
    <row r="44" spans="1:11" ht="14.4" customHeight="1" thickBot="1" x14ac:dyDescent="0.35">
      <c r="A44" s="628" t="s">
        <v>349</v>
      </c>
      <c r="B44" s="606">
        <v>18.546028735343999</v>
      </c>
      <c r="C44" s="606">
        <v>13.25637</v>
      </c>
      <c r="D44" s="607">
        <v>-5.2896587353440001</v>
      </c>
      <c r="E44" s="608">
        <v>0.71478213417900005</v>
      </c>
      <c r="F44" s="606">
        <v>18.201415247408999</v>
      </c>
      <c r="G44" s="607">
        <v>4.5503538118520002</v>
      </c>
      <c r="H44" s="609">
        <v>1.1784399999999999</v>
      </c>
      <c r="I44" s="606">
        <v>5.2158800000000003</v>
      </c>
      <c r="J44" s="607">
        <v>0.66552618814700004</v>
      </c>
      <c r="K44" s="610">
        <v>0.28656452968599999</v>
      </c>
    </row>
    <row r="45" spans="1:11" ht="14.4" customHeight="1" thickBot="1" x14ac:dyDescent="0.35">
      <c r="A45" s="628" t="s">
        <v>350</v>
      </c>
      <c r="B45" s="606">
        <v>0</v>
      </c>
      <c r="C45" s="606">
        <v>0</v>
      </c>
      <c r="D45" s="607">
        <v>0</v>
      </c>
      <c r="E45" s="608">
        <v>1</v>
      </c>
      <c r="F45" s="606">
        <v>0</v>
      </c>
      <c r="G45" s="607">
        <v>0</v>
      </c>
      <c r="H45" s="609">
        <v>5.5469999999999997</v>
      </c>
      <c r="I45" s="606">
        <v>5.5469999999999997</v>
      </c>
      <c r="J45" s="607">
        <v>5.5469999999999997</v>
      </c>
      <c r="K45" s="617" t="s">
        <v>309</v>
      </c>
    </row>
    <row r="46" spans="1:11" ht="14.4" customHeight="1" thickBot="1" x14ac:dyDescent="0.35">
      <c r="A46" s="628" t="s">
        <v>351</v>
      </c>
      <c r="B46" s="606">
        <v>107.49999987401</v>
      </c>
      <c r="C46" s="606">
        <v>86.627989999999997</v>
      </c>
      <c r="D46" s="607">
        <v>-20.872009874008999</v>
      </c>
      <c r="E46" s="608">
        <v>0.80584176838599997</v>
      </c>
      <c r="F46" s="606">
        <v>68.769273122263002</v>
      </c>
      <c r="G46" s="607">
        <v>17.192318280565001</v>
      </c>
      <c r="H46" s="609">
        <v>4.80009</v>
      </c>
      <c r="I46" s="606">
        <v>13.630330000000001</v>
      </c>
      <c r="J46" s="607">
        <v>-3.5619882805650001</v>
      </c>
      <c r="K46" s="610">
        <v>0.198203781735</v>
      </c>
    </row>
    <row r="47" spans="1:11" ht="14.4" customHeight="1" thickBot="1" x14ac:dyDescent="0.35">
      <c r="A47" s="627" t="s">
        <v>352</v>
      </c>
      <c r="B47" s="611">
        <v>29.082287164467999</v>
      </c>
      <c r="C47" s="611">
        <v>12.79189</v>
      </c>
      <c r="D47" s="612">
        <v>-16.290397164468001</v>
      </c>
      <c r="E47" s="618">
        <v>0.43985158139899999</v>
      </c>
      <c r="F47" s="611">
        <v>11.527805484642</v>
      </c>
      <c r="G47" s="612">
        <v>2.88195137116</v>
      </c>
      <c r="H47" s="614">
        <v>1.0186999999999999</v>
      </c>
      <c r="I47" s="611">
        <v>4.2817600000000002</v>
      </c>
      <c r="J47" s="612">
        <v>1.3998086288389999</v>
      </c>
      <c r="K47" s="619">
        <v>0.371428890407</v>
      </c>
    </row>
    <row r="48" spans="1:11" ht="14.4" customHeight="1" thickBot="1" x14ac:dyDescent="0.35">
      <c r="A48" s="628" t="s">
        <v>353</v>
      </c>
      <c r="B48" s="606">
        <v>0</v>
      </c>
      <c r="C48" s="606">
        <v>0.25503999999999999</v>
      </c>
      <c r="D48" s="607">
        <v>0.25503999999999999</v>
      </c>
      <c r="E48" s="616" t="s">
        <v>308</v>
      </c>
      <c r="F48" s="606">
        <v>0.18492195578599999</v>
      </c>
      <c r="G48" s="607">
        <v>4.6230488946000001E-2</v>
      </c>
      <c r="H48" s="609">
        <v>0</v>
      </c>
      <c r="I48" s="606">
        <v>0</v>
      </c>
      <c r="J48" s="607">
        <v>-4.6230488946000001E-2</v>
      </c>
      <c r="K48" s="610">
        <v>0</v>
      </c>
    </row>
    <row r="49" spans="1:11" ht="14.4" customHeight="1" thickBot="1" x14ac:dyDescent="0.35">
      <c r="A49" s="628" t="s">
        <v>354</v>
      </c>
      <c r="B49" s="606">
        <v>0</v>
      </c>
      <c r="C49" s="606">
        <v>2.4137200000000001</v>
      </c>
      <c r="D49" s="607">
        <v>2.4137200000000001</v>
      </c>
      <c r="E49" s="616" t="s">
        <v>308</v>
      </c>
      <c r="F49" s="606">
        <v>1.9988832162879999</v>
      </c>
      <c r="G49" s="607">
        <v>0.49972080407199998</v>
      </c>
      <c r="H49" s="609">
        <v>0</v>
      </c>
      <c r="I49" s="606">
        <v>0</v>
      </c>
      <c r="J49" s="607">
        <v>-0.49972080407199998</v>
      </c>
      <c r="K49" s="610">
        <v>0</v>
      </c>
    </row>
    <row r="50" spans="1:11" ht="14.4" customHeight="1" thickBot="1" x14ac:dyDescent="0.35">
      <c r="A50" s="628" t="s">
        <v>355</v>
      </c>
      <c r="B50" s="606">
        <v>2.1774600441610001</v>
      </c>
      <c r="C50" s="606">
        <v>2.5</v>
      </c>
      <c r="D50" s="607">
        <v>0.32253995583799999</v>
      </c>
      <c r="E50" s="608">
        <v>1.148126693164</v>
      </c>
      <c r="F50" s="606">
        <v>2.2508687086669998</v>
      </c>
      <c r="G50" s="607">
        <v>0.562717177166</v>
      </c>
      <c r="H50" s="609">
        <v>0</v>
      </c>
      <c r="I50" s="606">
        <v>0</v>
      </c>
      <c r="J50" s="607">
        <v>-0.562717177166</v>
      </c>
      <c r="K50" s="610">
        <v>0</v>
      </c>
    </row>
    <row r="51" spans="1:11" ht="14.4" customHeight="1" thickBot="1" x14ac:dyDescent="0.35">
      <c r="A51" s="628" t="s">
        <v>356</v>
      </c>
      <c r="B51" s="606">
        <v>20.904827309291999</v>
      </c>
      <c r="C51" s="606">
        <v>1.90937</v>
      </c>
      <c r="D51" s="607">
        <v>-18.995457309292</v>
      </c>
      <c r="E51" s="608">
        <v>9.1336320159000006E-2</v>
      </c>
      <c r="F51" s="606">
        <v>0.22452105393300001</v>
      </c>
      <c r="G51" s="607">
        <v>5.6130263483000001E-2</v>
      </c>
      <c r="H51" s="609">
        <v>0.89539999999999997</v>
      </c>
      <c r="I51" s="606">
        <v>0.89539999999999997</v>
      </c>
      <c r="J51" s="607">
        <v>0.83926973651600001</v>
      </c>
      <c r="K51" s="610">
        <v>3.9880447036660001</v>
      </c>
    </row>
    <row r="52" spans="1:11" ht="14.4" customHeight="1" thickBot="1" x14ac:dyDescent="0.35">
      <c r="A52" s="628" t="s">
        <v>357</v>
      </c>
      <c r="B52" s="606">
        <v>5.9999998110139998</v>
      </c>
      <c r="C52" s="606">
        <v>5.7137599999999997</v>
      </c>
      <c r="D52" s="607">
        <v>-0.28623981101399998</v>
      </c>
      <c r="E52" s="608">
        <v>0.95229336332799996</v>
      </c>
      <c r="F52" s="606">
        <v>6.8686105499660002</v>
      </c>
      <c r="G52" s="607">
        <v>1.717152637491</v>
      </c>
      <c r="H52" s="609">
        <v>0.12330000000000001</v>
      </c>
      <c r="I52" s="606">
        <v>3.3863599999999998</v>
      </c>
      <c r="J52" s="607">
        <v>1.6692073625079999</v>
      </c>
      <c r="K52" s="610">
        <v>0.49301965446500001</v>
      </c>
    </row>
    <row r="53" spans="1:11" ht="14.4" customHeight="1" thickBot="1" x14ac:dyDescent="0.35">
      <c r="A53" s="627" t="s">
        <v>358</v>
      </c>
      <c r="B53" s="611">
        <v>378.99998806241803</v>
      </c>
      <c r="C53" s="611">
        <v>384.36338999999998</v>
      </c>
      <c r="D53" s="612">
        <v>5.363401937581</v>
      </c>
      <c r="E53" s="618">
        <v>1.0141514567450001</v>
      </c>
      <c r="F53" s="611">
        <v>327.10683003636399</v>
      </c>
      <c r="G53" s="612">
        <v>81.776707509090002</v>
      </c>
      <c r="H53" s="614">
        <v>34.211150000000004</v>
      </c>
      <c r="I53" s="611">
        <v>78.620199999999997</v>
      </c>
      <c r="J53" s="612">
        <v>-3.1565075090899999</v>
      </c>
      <c r="K53" s="619">
        <v>0.24035022439299999</v>
      </c>
    </row>
    <row r="54" spans="1:11" ht="14.4" customHeight="1" thickBot="1" x14ac:dyDescent="0.35">
      <c r="A54" s="628" t="s">
        <v>359</v>
      </c>
      <c r="B54" s="606">
        <v>29.999999055071999</v>
      </c>
      <c r="C54" s="606">
        <v>35.421190000000003</v>
      </c>
      <c r="D54" s="607">
        <v>5.4211909449269999</v>
      </c>
      <c r="E54" s="608">
        <v>1.180706370522</v>
      </c>
      <c r="F54" s="606">
        <v>0</v>
      </c>
      <c r="G54" s="607">
        <v>0</v>
      </c>
      <c r="H54" s="609">
        <v>1.8402799999999999</v>
      </c>
      <c r="I54" s="606">
        <v>4.5972299999999997</v>
      </c>
      <c r="J54" s="607">
        <v>4.5972299999999997</v>
      </c>
      <c r="K54" s="617" t="s">
        <v>308</v>
      </c>
    </row>
    <row r="55" spans="1:11" ht="14.4" customHeight="1" thickBot="1" x14ac:dyDescent="0.35">
      <c r="A55" s="628" t="s">
        <v>360</v>
      </c>
      <c r="B55" s="606">
        <v>3.9999998740090001</v>
      </c>
      <c r="C55" s="606">
        <v>0</v>
      </c>
      <c r="D55" s="607">
        <v>-3.9999998740090001</v>
      </c>
      <c r="E55" s="608">
        <v>0</v>
      </c>
      <c r="F55" s="606">
        <v>0</v>
      </c>
      <c r="G55" s="607">
        <v>0</v>
      </c>
      <c r="H55" s="609">
        <v>0</v>
      </c>
      <c r="I55" s="606">
        <v>0</v>
      </c>
      <c r="J55" s="607">
        <v>0</v>
      </c>
      <c r="K55" s="610">
        <v>3</v>
      </c>
    </row>
    <row r="56" spans="1:11" ht="14.4" customHeight="1" thickBot="1" x14ac:dyDescent="0.35">
      <c r="A56" s="628" t="s">
        <v>361</v>
      </c>
      <c r="B56" s="606">
        <v>9.9999996850239992</v>
      </c>
      <c r="C56" s="606">
        <v>15.23765</v>
      </c>
      <c r="D56" s="607">
        <v>5.2376503149750002</v>
      </c>
      <c r="E56" s="608">
        <v>1.5237650479939999</v>
      </c>
      <c r="F56" s="606">
        <v>0</v>
      </c>
      <c r="G56" s="607">
        <v>0</v>
      </c>
      <c r="H56" s="609">
        <v>3.4849999999999999</v>
      </c>
      <c r="I56" s="606">
        <v>3.4849999999999999</v>
      </c>
      <c r="J56" s="607">
        <v>3.4849999999999999</v>
      </c>
      <c r="K56" s="617" t="s">
        <v>308</v>
      </c>
    </row>
    <row r="57" spans="1:11" ht="14.4" customHeight="1" thickBot="1" x14ac:dyDescent="0.35">
      <c r="A57" s="628" t="s">
        <v>362</v>
      </c>
      <c r="B57" s="606">
        <v>13.999999559033</v>
      </c>
      <c r="C57" s="606">
        <v>13.550840000000001</v>
      </c>
      <c r="D57" s="607">
        <v>-0.44915955903299998</v>
      </c>
      <c r="E57" s="608">
        <v>0.96791717334399996</v>
      </c>
      <c r="F57" s="606">
        <v>12.113721306787999</v>
      </c>
      <c r="G57" s="607">
        <v>3.0284303266969999</v>
      </c>
      <c r="H57" s="609">
        <v>0.56264999999999998</v>
      </c>
      <c r="I57" s="606">
        <v>2.92578</v>
      </c>
      <c r="J57" s="607">
        <v>-0.102650326697</v>
      </c>
      <c r="K57" s="610">
        <v>0.24152611125000001</v>
      </c>
    </row>
    <row r="58" spans="1:11" ht="14.4" customHeight="1" thickBot="1" x14ac:dyDescent="0.35">
      <c r="A58" s="628" t="s">
        <v>363</v>
      </c>
      <c r="B58" s="606">
        <v>0.99999996850200001</v>
      </c>
      <c r="C58" s="606">
        <v>0</v>
      </c>
      <c r="D58" s="607">
        <v>-0.99999996850200001</v>
      </c>
      <c r="E58" s="608">
        <v>0</v>
      </c>
      <c r="F58" s="606">
        <v>0</v>
      </c>
      <c r="G58" s="607">
        <v>0</v>
      </c>
      <c r="H58" s="609">
        <v>0</v>
      </c>
      <c r="I58" s="606">
        <v>0</v>
      </c>
      <c r="J58" s="607">
        <v>0</v>
      </c>
      <c r="K58" s="610">
        <v>3</v>
      </c>
    </row>
    <row r="59" spans="1:11" ht="14.4" customHeight="1" thickBot="1" x14ac:dyDescent="0.35">
      <c r="A59" s="628" t="s">
        <v>364</v>
      </c>
      <c r="B59" s="606">
        <v>319.99998992077599</v>
      </c>
      <c r="C59" s="606">
        <v>320.15370999999999</v>
      </c>
      <c r="D59" s="607">
        <v>0.15372007922399999</v>
      </c>
      <c r="E59" s="608">
        <v>1.000480375262</v>
      </c>
      <c r="F59" s="606">
        <v>314.993108729575</v>
      </c>
      <c r="G59" s="607">
        <v>78.748277182392997</v>
      </c>
      <c r="H59" s="609">
        <v>28.323219999999999</v>
      </c>
      <c r="I59" s="606">
        <v>67.612189999999998</v>
      </c>
      <c r="J59" s="607">
        <v>-11.136087182393</v>
      </c>
      <c r="K59" s="610">
        <v>0.21464656884899999</v>
      </c>
    </row>
    <row r="60" spans="1:11" ht="14.4" customHeight="1" thickBot="1" x14ac:dyDescent="0.35">
      <c r="A60" s="627" t="s">
        <v>365</v>
      </c>
      <c r="B60" s="611">
        <v>0</v>
      </c>
      <c r="C60" s="611">
        <v>11.829000000000001</v>
      </c>
      <c r="D60" s="612">
        <v>11.829000000000001</v>
      </c>
      <c r="E60" s="613" t="s">
        <v>309</v>
      </c>
      <c r="F60" s="611">
        <v>0</v>
      </c>
      <c r="G60" s="612">
        <v>0</v>
      </c>
      <c r="H60" s="614">
        <v>0.29899999999999999</v>
      </c>
      <c r="I60" s="611">
        <v>0.57301000000000002</v>
      </c>
      <c r="J60" s="612">
        <v>0.57301000000000002</v>
      </c>
      <c r="K60" s="615" t="s">
        <v>308</v>
      </c>
    </row>
    <row r="61" spans="1:11" ht="14.4" customHeight="1" thickBot="1" x14ac:dyDescent="0.35">
      <c r="A61" s="628" t="s">
        <v>366</v>
      </c>
      <c r="B61" s="606">
        <v>0</v>
      </c>
      <c r="C61" s="606">
        <v>11.829000000000001</v>
      </c>
      <c r="D61" s="607">
        <v>11.829000000000001</v>
      </c>
      <c r="E61" s="616" t="s">
        <v>309</v>
      </c>
      <c r="F61" s="606">
        <v>0</v>
      </c>
      <c r="G61" s="607">
        <v>0</v>
      </c>
      <c r="H61" s="609">
        <v>0.29899999999999999</v>
      </c>
      <c r="I61" s="606">
        <v>0.57301000000000002</v>
      </c>
      <c r="J61" s="607">
        <v>0.57301000000000002</v>
      </c>
      <c r="K61" s="617" t="s">
        <v>308</v>
      </c>
    </row>
    <row r="62" spans="1:11" ht="14.4" customHeight="1" thickBot="1" x14ac:dyDescent="0.35">
      <c r="A62" s="626" t="s">
        <v>42</v>
      </c>
      <c r="B62" s="606">
        <v>947.95479190220601</v>
      </c>
      <c r="C62" s="606">
        <v>921.34699999999998</v>
      </c>
      <c r="D62" s="607">
        <v>-26.607791902205999</v>
      </c>
      <c r="E62" s="608">
        <v>0.97193137043</v>
      </c>
      <c r="F62" s="606">
        <v>907.11965597875098</v>
      </c>
      <c r="G62" s="607">
        <v>226.779913994688</v>
      </c>
      <c r="H62" s="609">
        <v>97.64</v>
      </c>
      <c r="I62" s="606">
        <v>307.46499999999997</v>
      </c>
      <c r="J62" s="607">
        <v>80.685086005312002</v>
      </c>
      <c r="K62" s="610">
        <v>0.33894646419899999</v>
      </c>
    </row>
    <row r="63" spans="1:11" ht="14.4" customHeight="1" thickBot="1" x14ac:dyDescent="0.35">
      <c r="A63" s="627" t="s">
        <v>367</v>
      </c>
      <c r="B63" s="611">
        <v>947.95479190220601</v>
      </c>
      <c r="C63" s="611">
        <v>921.34699999999998</v>
      </c>
      <c r="D63" s="612">
        <v>-26.607791902205999</v>
      </c>
      <c r="E63" s="618">
        <v>0.97193137043</v>
      </c>
      <c r="F63" s="611">
        <v>907.11965597875098</v>
      </c>
      <c r="G63" s="612">
        <v>226.779913994688</v>
      </c>
      <c r="H63" s="614">
        <v>97.64</v>
      </c>
      <c r="I63" s="611">
        <v>307.46499999999997</v>
      </c>
      <c r="J63" s="612">
        <v>80.685086005312002</v>
      </c>
      <c r="K63" s="619">
        <v>0.33894646419899999</v>
      </c>
    </row>
    <row r="64" spans="1:11" ht="14.4" customHeight="1" thickBot="1" x14ac:dyDescent="0.35">
      <c r="A64" s="628" t="s">
        <v>368</v>
      </c>
      <c r="B64" s="606">
        <v>228.95481454896199</v>
      </c>
      <c r="C64" s="606">
        <v>229.65299999999999</v>
      </c>
      <c r="D64" s="607">
        <v>0.698185451038</v>
      </c>
      <c r="E64" s="608">
        <v>1.0030494464699999</v>
      </c>
      <c r="F64" s="606">
        <v>226.59072284997501</v>
      </c>
      <c r="G64" s="607">
        <v>56.647680712492999</v>
      </c>
      <c r="H64" s="609">
        <v>17.062999999999999</v>
      </c>
      <c r="I64" s="606">
        <v>51.25</v>
      </c>
      <c r="J64" s="607">
        <v>-5.397680712493</v>
      </c>
      <c r="K64" s="610">
        <v>0.226178721508</v>
      </c>
    </row>
    <row r="65" spans="1:11" ht="14.4" customHeight="1" thickBot="1" x14ac:dyDescent="0.35">
      <c r="A65" s="628" t="s">
        <v>369</v>
      </c>
      <c r="B65" s="606">
        <v>229.999992755557</v>
      </c>
      <c r="C65" s="606">
        <v>205.36099999999999</v>
      </c>
      <c r="D65" s="607">
        <v>-24.638992755556998</v>
      </c>
      <c r="E65" s="608">
        <v>0.89287394116600005</v>
      </c>
      <c r="F65" s="606">
        <v>200.550560747411</v>
      </c>
      <c r="G65" s="607">
        <v>50.137640186852003</v>
      </c>
      <c r="H65" s="609">
        <v>19.859000000000002</v>
      </c>
      <c r="I65" s="606">
        <v>57.643999999999998</v>
      </c>
      <c r="J65" s="607">
        <v>7.5063598131470002</v>
      </c>
      <c r="K65" s="610">
        <v>0.28742876502100001</v>
      </c>
    </row>
    <row r="66" spans="1:11" ht="14.4" customHeight="1" thickBot="1" x14ac:dyDescent="0.35">
      <c r="A66" s="628" t="s">
        <v>370</v>
      </c>
      <c r="B66" s="606">
        <v>488.99998459768801</v>
      </c>
      <c r="C66" s="606">
        <v>486.33300000000003</v>
      </c>
      <c r="D66" s="607">
        <v>-2.6669845976870001</v>
      </c>
      <c r="E66" s="608">
        <v>0.99454604359499998</v>
      </c>
      <c r="F66" s="606">
        <v>479.97837238136498</v>
      </c>
      <c r="G66" s="607">
        <v>119.994593095341</v>
      </c>
      <c r="H66" s="609">
        <v>60.718000000000004</v>
      </c>
      <c r="I66" s="606">
        <v>198.571</v>
      </c>
      <c r="J66" s="607">
        <v>78.576406904658</v>
      </c>
      <c r="K66" s="610">
        <v>0.41370822400700002</v>
      </c>
    </row>
    <row r="67" spans="1:11" ht="14.4" customHeight="1" thickBot="1" x14ac:dyDescent="0.35">
      <c r="A67" s="629" t="s">
        <v>371</v>
      </c>
      <c r="B67" s="611">
        <v>1312.2867507691501</v>
      </c>
      <c r="C67" s="611">
        <v>1301.8689099999999</v>
      </c>
      <c r="D67" s="612">
        <v>-10.417840769146</v>
      </c>
      <c r="E67" s="618">
        <v>0.992061307665</v>
      </c>
      <c r="F67" s="611">
        <v>1265.73024432443</v>
      </c>
      <c r="G67" s="612">
        <v>316.43256108110802</v>
      </c>
      <c r="H67" s="614">
        <v>110.86699</v>
      </c>
      <c r="I67" s="611">
        <v>315.83337999999998</v>
      </c>
      <c r="J67" s="612">
        <v>-0.59918108110699997</v>
      </c>
      <c r="K67" s="619">
        <v>0.24952661233699999</v>
      </c>
    </row>
    <row r="68" spans="1:11" ht="14.4" customHeight="1" thickBot="1" x14ac:dyDescent="0.35">
      <c r="A68" s="626" t="s">
        <v>45</v>
      </c>
      <c r="B68" s="606">
        <v>263.13398647137501</v>
      </c>
      <c r="C68" s="606">
        <v>276.14695</v>
      </c>
      <c r="D68" s="607">
        <v>13.012963528624001</v>
      </c>
      <c r="E68" s="608">
        <v>1.0494537543519999</v>
      </c>
      <c r="F68" s="606">
        <v>187.83220237691199</v>
      </c>
      <c r="G68" s="607">
        <v>46.958050594227998</v>
      </c>
      <c r="H68" s="609">
        <v>16.332519999999999</v>
      </c>
      <c r="I68" s="606">
        <v>53.69276</v>
      </c>
      <c r="J68" s="607">
        <v>6.7347094057710004</v>
      </c>
      <c r="K68" s="610">
        <v>0.28585492434400001</v>
      </c>
    </row>
    <row r="69" spans="1:11" ht="14.4" customHeight="1" thickBot="1" x14ac:dyDescent="0.35">
      <c r="A69" s="630" t="s">
        <v>372</v>
      </c>
      <c r="B69" s="606">
        <v>263.13398647137501</v>
      </c>
      <c r="C69" s="606">
        <v>276.14695</v>
      </c>
      <c r="D69" s="607">
        <v>13.012963528624001</v>
      </c>
      <c r="E69" s="608">
        <v>1.0494537543519999</v>
      </c>
      <c r="F69" s="606">
        <v>187.83220237691199</v>
      </c>
      <c r="G69" s="607">
        <v>46.958050594227998</v>
      </c>
      <c r="H69" s="609">
        <v>16.332519999999999</v>
      </c>
      <c r="I69" s="606">
        <v>53.69276</v>
      </c>
      <c r="J69" s="607">
        <v>6.7347094057710004</v>
      </c>
      <c r="K69" s="610">
        <v>0.28585492434400001</v>
      </c>
    </row>
    <row r="70" spans="1:11" ht="14.4" customHeight="1" thickBot="1" x14ac:dyDescent="0.35">
      <c r="A70" s="628" t="s">
        <v>373</v>
      </c>
      <c r="B70" s="606">
        <v>27.065511159438</v>
      </c>
      <c r="C70" s="606">
        <v>104.42739</v>
      </c>
      <c r="D70" s="607">
        <v>77.361878840561999</v>
      </c>
      <c r="E70" s="608">
        <v>3.8583195190669999</v>
      </c>
      <c r="F70" s="606">
        <v>35.157273529565003</v>
      </c>
      <c r="G70" s="607">
        <v>8.7893183823910004</v>
      </c>
      <c r="H70" s="609">
        <v>2.601</v>
      </c>
      <c r="I70" s="606">
        <v>2.601</v>
      </c>
      <c r="J70" s="607">
        <v>-6.1883183823910004</v>
      </c>
      <c r="K70" s="610">
        <v>7.3981846111999996E-2</v>
      </c>
    </row>
    <row r="71" spans="1:11" ht="14.4" customHeight="1" thickBot="1" x14ac:dyDescent="0.35">
      <c r="A71" s="628" t="s">
        <v>374</v>
      </c>
      <c r="B71" s="606">
        <v>0</v>
      </c>
      <c r="C71" s="606">
        <v>0</v>
      </c>
      <c r="D71" s="607">
        <v>0</v>
      </c>
      <c r="E71" s="608">
        <v>1</v>
      </c>
      <c r="F71" s="606">
        <v>0</v>
      </c>
      <c r="G71" s="607">
        <v>0</v>
      </c>
      <c r="H71" s="609">
        <v>0</v>
      </c>
      <c r="I71" s="606">
        <v>1.9490000000000001</v>
      </c>
      <c r="J71" s="607">
        <v>1.9490000000000001</v>
      </c>
      <c r="K71" s="617" t="s">
        <v>309</v>
      </c>
    </row>
    <row r="72" spans="1:11" ht="14.4" customHeight="1" thickBot="1" x14ac:dyDescent="0.35">
      <c r="A72" s="628" t="s">
        <v>375</v>
      </c>
      <c r="B72" s="606">
        <v>4.6226865000309996</v>
      </c>
      <c r="C72" s="606">
        <v>13.954700000000001</v>
      </c>
      <c r="D72" s="607">
        <v>9.3320134999679993</v>
      </c>
      <c r="E72" s="608">
        <v>3.0187424563410001</v>
      </c>
      <c r="F72" s="606">
        <v>3.4809610860290001</v>
      </c>
      <c r="G72" s="607">
        <v>0.87024027150700001</v>
      </c>
      <c r="H72" s="609">
        <v>0</v>
      </c>
      <c r="I72" s="606">
        <v>0</v>
      </c>
      <c r="J72" s="607">
        <v>-0.87024027150700001</v>
      </c>
      <c r="K72" s="610">
        <v>0</v>
      </c>
    </row>
    <row r="73" spans="1:11" ht="14.4" customHeight="1" thickBot="1" x14ac:dyDescent="0.35">
      <c r="A73" s="628" t="s">
        <v>376</v>
      </c>
      <c r="B73" s="606">
        <v>167.999994708408</v>
      </c>
      <c r="C73" s="606">
        <v>71.416569999999993</v>
      </c>
      <c r="D73" s="607">
        <v>-96.583424708406994</v>
      </c>
      <c r="E73" s="608">
        <v>0.42509864434099998</v>
      </c>
      <c r="F73" s="606">
        <v>74.629606085777993</v>
      </c>
      <c r="G73" s="607">
        <v>18.657401521444001</v>
      </c>
      <c r="H73" s="609">
        <v>3.8030300000000001</v>
      </c>
      <c r="I73" s="606">
        <v>20.67475</v>
      </c>
      <c r="J73" s="607">
        <v>2.0173484785550002</v>
      </c>
      <c r="K73" s="610">
        <v>0.27703147697399999</v>
      </c>
    </row>
    <row r="74" spans="1:11" ht="14.4" customHeight="1" thickBot="1" x14ac:dyDescent="0.35">
      <c r="A74" s="628" t="s">
        <v>377</v>
      </c>
      <c r="B74" s="606">
        <v>63.445794103498002</v>
      </c>
      <c r="C74" s="606">
        <v>86.348290000000006</v>
      </c>
      <c r="D74" s="607">
        <v>22.902495896501001</v>
      </c>
      <c r="E74" s="608">
        <v>1.360977370054</v>
      </c>
      <c r="F74" s="606">
        <v>74.564361675537995</v>
      </c>
      <c r="G74" s="607">
        <v>18.641090418884001</v>
      </c>
      <c r="H74" s="609">
        <v>9.92849</v>
      </c>
      <c r="I74" s="606">
        <v>28.46801</v>
      </c>
      <c r="J74" s="607">
        <v>9.8269195811149999</v>
      </c>
      <c r="K74" s="610">
        <v>0.381791104494</v>
      </c>
    </row>
    <row r="75" spans="1:11" ht="14.4" customHeight="1" thickBot="1" x14ac:dyDescent="0.35">
      <c r="A75" s="631" t="s">
        <v>46</v>
      </c>
      <c r="B75" s="611">
        <v>0</v>
      </c>
      <c r="C75" s="611">
        <v>38.619</v>
      </c>
      <c r="D75" s="612">
        <v>38.619</v>
      </c>
      <c r="E75" s="613" t="s">
        <v>308</v>
      </c>
      <c r="F75" s="611">
        <v>0</v>
      </c>
      <c r="G75" s="612">
        <v>0</v>
      </c>
      <c r="H75" s="614">
        <v>6.6079999999999997</v>
      </c>
      <c r="I75" s="611">
        <v>10.25</v>
      </c>
      <c r="J75" s="612">
        <v>10.25</v>
      </c>
      <c r="K75" s="615" t="s">
        <v>308</v>
      </c>
    </row>
    <row r="76" spans="1:11" ht="14.4" customHeight="1" thickBot="1" x14ac:dyDescent="0.35">
      <c r="A76" s="627" t="s">
        <v>378</v>
      </c>
      <c r="B76" s="611">
        <v>0</v>
      </c>
      <c r="C76" s="611">
        <v>17.75</v>
      </c>
      <c r="D76" s="612">
        <v>17.75</v>
      </c>
      <c r="E76" s="613" t="s">
        <v>308</v>
      </c>
      <c r="F76" s="611">
        <v>0</v>
      </c>
      <c r="G76" s="612">
        <v>0</v>
      </c>
      <c r="H76" s="614">
        <v>0.42</v>
      </c>
      <c r="I76" s="611">
        <v>4.0620000000000003</v>
      </c>
      <c r="J76" s="612">
        <v>4.0620000000000003</v>
      </c>
      <c r="K76" s="615" t="s">
        <v>308</v>
      </c>
    </row>
    <row r="77" spans="1:11" ht="14.4" customHeight="1" thickBot="1" x14ac:dyDescent="0.35">
      <c r="A77" s="628" t="s">
        <v>379</v>
      </c>
      <c r="B77" s="606">
        <v>0</v>
      </c>
      <c r="C77" s="606">
        <v>17.364999999999998</v>
      </c>
      <c r="D77" s="607">
        <v>17.364999999999998</v>
      </c>
      <c r="E77" s="616" t="s">
        <v>308</v>
      </c>
      <c r="F77" s="606">
        <v>0</v>
      </c>
      <c r="G77" s="607">
        <v>0</v>
      </c>
      <c r="H77" s="609">
        <v>0.42</v>
      </c>
      <c r="I77" s="606">
        <v>2.4020000000000001</v>
      </c>
      <c r="J77" s="607">
        <v>2.4020000000000001</v>
      </c>
      <c r="K77" s="617" t="s">
        <v>308</v>
      </c>
    </row>
    <row r="78" spans="1:11" ht="14.4" customHeight="1" thickBot="1" x14ac:dyDescent="0.35">
      <c r="A78" s="628" t="s">
        <v>380</v>
      </c>
      <c r="B78" s="606">
        <v>0</v>
      </c>
      <c r="C78" s="606">
        <v>0.38500000000000001</v>
      </c>
      <c r="D78" s="607">
        <v>0.38500000000000001</v>
      </c>
      <c r="E78" s="616" t="s">
        <v>308</v>
      </c>
      <c r="F78" s="606">
        <v>0</v>
      </c>
      <c r="G78" s="607">
        <v>0</v>
      </c>
      <c r="H78" s="609">
        <v>0</v>
      </c>
      <c r="I78" s="606">
        <v>1.66</v>
      </c>
      <c r="J78" s="607">
        <v>1.66</v>
      </c>
      <c r="K78" s="617" t="s">
        <v>309</v>
      </c>
    </row>
    <row r="79" spans="1:11" ht="14.4" customHeight="1" thickBot="1" x14ac:dyDescent="0.35">
      <c r="A79" s="627" t="s">
        <v>381</v>
      </c>
      <c r="B79" s="611">
        <v>0</v>
      </c>
      <c r="C79" s="611">
        <v>20.869</v>
      </c>
      <c r="D79" s="612">
        <v>20.869</v>
      </c>
      <c r="E79" s="613" t="s">
        <v>308</v>
      </c>
      <c r="F79" s="611">
        <v>0</v>
      </c>
      <c r="G79" s="612">
        <v>0</v>
      </c>
      <c r="H79" s="614">
        <v>6.1879999999999997</v>
      </c>
      <c r="I79" s="611">
        <v>6.1879999999999997</v>
      </c>
      <c r="J79" s="612">
        <v>6.1879999999999997</v>
      </c>
      <c r="K79" s="615" t="s">
        <v>308</v>
      </c>
    </row>
    <row r="80" spans="1:11" ht="14.4" customHeight="1" thickBot="1" x14ac:dyDescent="0.35">
      <c r="A80" s="628" t="s">
        <v>382</v>
      </c>
      <c r="B80" s="606">
        <v>0</v>
      </c>
      <c r="C80" s="606">
        <v>14.084</v>
      </c>
      <c r="D80" s="607">
        <v>14.084</v>
      </c>
      <c r="E80" s="616" t="s">
        <v>308</v>
      </c>
      <c r="F80" s="606">
        <v>0</v>
      </c>
      <c r="G80" s="607">
        <v>0</v>
      </c>
      <c r="H80" s="609">
        <v>0</v>
      </c>
      <c r="I80" s="606">
        <v>0</v>
      </c>
      <c r="J80" s="607">
        <v>0</v>
      </c>
      <c r="K80" s="617" t="s">
        <v>308</v>
      </c>
    </row>
    <row r="81" spans="1:11" ht="14.4" customHeight="1" thickBot="1" x14ac:dyDescent="0.35">
      <c r="A81" s="628" t="s">
        <v>383</v>
      </c>
      <c r="B81" s="606">
        <v>0</v>
      </c>
      <c r="C81" s="606">
        <v>6.7850000000000001</v>
      </c>
      <c r="D81" s="607">
        <v>6.7850000000000001</v>
      </c>
      <c r="E81" s="616" t="s">
        <v>308</v>
      </c>
      <c r="F81" s="606">
        <v>0</v>
      </c>
      <c r="G81" s="607">
        <v>0</v>
      </c>
      <c r="H81" s="609">
        <v>6.1879999999999997</v>
      </c>
      <c r="I81" s="606">
        <v>6.1879999999999997</v>
      </c>
      <c r="J81" s="607">
        <v>6.1879999999999997</v>
      </c>
      <c r="K81" s="617" t="s">
        <v>308</v>
      </c>
    </row>
    <row r="82" spans="1:11" ht="14.4" customHeight="1" thickBot="1" x14ac:dyDescent="0.35">
      <c r="A82" s="626" t="s">
        <v>47</v>
      </c>
      <c r="B82" s="606">
        <v>1049.1527642977701</v>
      </c>
      <c r="C82" s="606">
        <v>987.10296000000005</v>
      </c>
      <c r="D82" s="607">
        <v>-62.049804297770997</v>
      </c>
      <c r="E82" s="608">
        <v>0.94085722650699999</v>
      </c>
      <c r="F82" s="606">
        <v>1077.8980419475199</v>
      </c>
      <c r="G82" s="607">
        <v>269.47451048687998</v>
      </c>
      <c r="H82" s="609">
        <v>87.926469999999995</v>
      </c>
      <c r="I82" s="606">
        <v>251.89062000000001</v>
      </c>
      <c r="J82" s="607">
        <v>-17.583890486879</v>
      </c>
      <c r="K82" s="610">
        <v>0.23368687036899999</v>
      </c>
    </row>
    <row r="83" spans="1:11" ht="14.4" customHeight="1" thickBot="1" x14ac:dyDescent="0.35">
      <c r="A83" s="627" t="s">
        <v>384</v>
      </c>
      <c r="B83" s="611">
        <v>0.52536250866400003</v>
      </c>
      <c r="C83" s="611">
        <v>0</v>
      </c>
      <c r="D83" s="612">
        <v>-0.52536250866400003</v>
      </c>
      <c r="E83" s="618">
        <v>0</v>
      </c>
      <c r="F83" s="611">
        <v>0</v>
      </c>
      <c r="G83" s="612">
        <v>0</v>
      </c>
      <c r="H83" s="614">
        <v>0</v>
      </c>
      <c r="I83" s="611">
        <v>0</v>
      </c>
      <c r="J83" s="612">
        <v>0</v>
      </c>
      <c r="K83" s="619">
        <v>3</v>
      </c>
    </row>
    <row r="84" spans="1:11" ht="14.4" customHeight="1" thickBot="1" x14ac:dyDescent="0.35">
      <c r="A84" s="628" t="s">
        <v>385</v>
      </c>
      <c r="B84" s="606">
        <v>0.52536250866400003</v>
      </c>
      <c r="C84" s="606">
        <v>0</v>
      </c>
      <c r="D84" s="607">
        <v>-0.52536250866400003</v>
      </c>
      <c r="E84" s="608">
        <v>0</v>
      </c>
      <c r="F84" s="606">
        <v>0</v>
      </c>
      <c r="G84" s="607">
        <v>0</v>
      </c>
      <c r="H84" s="609">
        <v>0</v>
      </c>
      <c r="I84" s="606">
        <v>0</v>
      </c>
      <c r="J84" s="607">
        <v>0</v>
      </c>
      <c r="K84" s="610">
        <v>3</v>
      </c>
    </row>
    <row r="85" spans="1:11" ht="14.4" customHeight="1" thickBot="1" x14ac:dyDescent="0.35">
      <c r="A85" s="627" t="s">
        <v>386</v>
      </c>
      <c r="B85" s="611">
        <v>20.260038872479999</v>
      </c>
      <c r="C85" s="611">
        <v>23.08455</v>
      </c>
      <c r="D85" s="612">
        <v>2.824511127519</v>
      </c>
      <c r="E85" s="618">
        <v>1.139412917482</v>
      </c>
      <c r="F85" s="611">
        <v>21.122332854700002</v>
      </c>
      <c r="G85" s="612">
        <v>5.2805832136750004</v>
      </c>
      <c r="H85" s="614">
        <v>2.16296</v>
      </c>
      <c r="I85" s="611">
        <v>6.3292999999999999</v>
      </c>
      <c r="J85" s="612">
        <v>1.0487167863239999</v>
      </c>
      <c r="K85" s="619">
        <v>0.299649666707</v>
      </c>
    </row>
    <row r="86" spans="1:11" ht="14.4" customHeight="1" thickBot="1" x14ac:dyDescent="0.35">
      <c r="A86" s="628" t="s">
        <v>387</v>
      </c>
      <c r="B86" s="606">
        <v>8.6874179541419991</v>
      </c>
      <c r="C86" s="606">
        <v>9.673</v>
      </c>
      <c r="D86" s="607">
        <v>0.98558204585700004</v>
      </c>
      <c r="E86" s="608">
        <v>1.1134493644779999</v>
      </c>
      <c r="F86" s="606">
        <v>6.4388949728240004</v>
      </c>
      <c r="G86" s="607">
        <v>1.6097237432060001</v>
      </c>
      <c r="H86" s="609">
        <v>0.74480000000000002</v>
      </c>
      <c r="I86" s="606">
        <v>2.1869000000000001</v>
      </c>
      <c r="J86" s="607">
        <v>0.577176256793</v>
      </c>
      <c r="K86" s="610">
        <v>0.33963902334599999</v>
      </c>
    </row>
    <row r="87" spans="1:11" ht="14.4" customHeight="1" thickBot="1" x14ac:dyDescent="0.35">
      <c r="A87" s="628" t="s">
        <v>388</v>
      </c>
      <c r="B87" s="606">
        <v>11.572620918338</v>
      </c>
      <c r="C87" s="606">
        <v>13.41155</v>
      </c>
      <c r="D87" s="607">
        <v>1.838929081661</v>
      </c>
      <c r="E87" s="608">
        <v>1.1589034234019999</v>
      </c>
      <c r="F87" s="606">
        <v>14.683437881875999</v>
      </c>
      <c r="G87" s="607">
        <v>3.6708594704689999</v>
      </c>
      <c r="H87" s="609">
        <v>1.4181600000000001</v>
      </c>
      <c r="I87" s="606">
        <v>4.1424000000000003</v>
      </c>
      <c r="J87" s="607">
        <v>0.47154052952999997</v>
      </c>
      <c r="K87" s="610">
        <v>0.28211376881299999</v>
      </c>
    </row>
    <row r="88" spans="1:11" ht="14.4" customHeight="1" thickBot="1" x14ac:dyDescent="0.35">
      <c r="A88" s="627" t="s">
        <v>389</v>
      </c>
      <c r="B88" s="611">
        <v>61.999998047148999</v>
      </c>
      <c r="C88" s="611">
        <v>52.793170000000003</v>
      </c>
      <c r="D88" s="612">
        <v>-9.2068280471489992</v>
      </c>
      <c r="E88" s="618">
        <v>0.85150276875499997</v>
      </c>
      <c r="F88" s="611">
        <v>53.662373798460997</v>
      </c>
      <c r="G88" s="612">
        <v>13.415593449615001</v>
      </c>
      <c r="H88" s="614">
        <v>0</v>
      </c>
      <c r="I88" s="611">
        <v>17.174330000000001</v>
      </c>
      <c r="J88" s="612">
        <v>3.758736550384</v>
      </c>
      <c r="K88" s="619">
        <v>0.32004417218800002</v>
      </c>
    </row>
    <row r="89" spans="1:11" ht="14.4" customHeight="1" thickBot="1" x14ac:dyDescent="0.35">
      <c r="A89" s="628" t="s">
        <v>390</v>
      </c>
      <c r="B89" s="606">
        <v>46.999998519613001</v>
      </c>
      <c r="C89" s="606">
        <v>45.63</v>
      </c>
      <c r="D89" s="607">
        <v>-1.369998519613</v>
      </c>
      <c r="E89" s="608">
        <v>0.97085109440899997</v>
      </c>
      <c r="F89" s="606">
        <v>45.000012404505</v>
      </c>
      <c r="G89" s="607">
        <v>11.250003101126</v>
      </c>
      <c r="H89" s="609">
        <v>0</v>
      </c>
      <c r="I89" s="606">
        <v>11.205</v>
      </c>
      <c r="J89" s="607">
        <v>-4.5003101125999999E-2</v>
      </c>
      <c r="K89" s="610">
        <v>0.24899993136099999</v>
      </c>
    </row>
    <row r="90" spans="1:11" ht="14.4" customHeight="1" thickBot="1" x14ac:dyDescent="0.35">
      <c r="A90" s="628" t="s">
        <v>391</v>
      </c>
      <c r="B90" s="606">
        <v>14.999999527536</v>
      </c>
      <c r="C90" s="606">
        <v>7.16317</v>
      </c>
      <c r="D90" s="607">
        <v>-7.8368295275359996</v>
      </c>
      <c r="E90" s="608">
        <v>0.47754468170800002</v>
      </c>
      <c r="F90" s="606">
        <v>8.6623613939559991</v>
      </c>
      <c r="G90" s="607">
        <v>2.1655903484889998</v>
      </c>
      <c r="H90" s="609">
        <v>0</v>
      </c>
      <c r="I90" s="606">
        <v>5.9693300000000002</v>
      </c>
      <c r="J90" s="607">
        <v>3.8037396515099999</v>
      </c>
      <c r="K90" s="610">
        <v>0.68911117055899995</v>
      </c>
    </row>
    <row r="91" spans="1:11" ht="14.4" customHeight="1" thickBot="1" x14ac:dyDescent="0.35">
      <c r="A91" s="627" t="s">
        <v>392</v>
      </c>
      <c r="B91" s="611">
        <v>907.49495653236795</v>
      </c>
      <c r="C91" s="611">
        <v>807.55520999999999</v>
      </c>
      <c r="D91" s="612">
        <v>-99.939746532368005</v>
      </c>
      <c r="E91" s="618">
        <v>0.88987294550399998</v>
      </c>
      <c r="F91" s="611">
        <v>838.63573747357702</v>
      </c>
      <c r="G91" s="612">
        <v>209.658934368394</v>
      </c>
      <c r="H91" s="614">
        <v>68.206620000000001</v>
      </c>
      <c r="I91" s="611">
        <v>202.58684</v>
      </c>
      <c r="J91" s="612">
        <v>-7.0720943683939996</v>
      </c>
      <c r="K91" s="619">
        <v>0.24156714404999999</v>
      </c>
    </row>
    <row r="92" spans="1:11" ht="14.4" customHeight="1" thickBot="1" x14ac:dyDescent="0.35">
      <c r="A92" s="628" t="s">
        <v>393</v>
      </c>
      <c r="B92" s="606">
        <v>865.73104297072405</v>
      </c>
      <c r="C92" s="606">
        <v>755.43925999999999</v>
      </c>
      <c r="D92" s="607">
        <v>-110.29178297072301</v>
      </c>
      <c r="E92" s="608">
        <v>0.87260271666699996</v>
      </c>
      <c r="F92" s="606">
        <v>786.160285267669</v>
      </c>
      <c r="G92" s="607">
        <v>196.54007131691699</v>
      </c>
      <c r="H92" s="609">
        <v>65.126540000000006</v>
      </c>
      <c r="I92" s="606">
        <v>192.47644</v>
      </c>
      <c r="J92" s="607">
        <v>-4.0636313169170002</v>
      </c>
      <c r="K92" s="610">
        <v>0.24483103968299999</v>
      </c>
    </row>
    <row r="93" spans="1:11" ht="14.4" customHeight="1" thickBot="1" x14ac:dyDescent="0.35">
      <c r="A93" s="628" t="s">
        <v>394</v>
      </c>
      <c r="B93" s="606">
        <v>0</v>
      </c>
      <c r="C93" s="606">
        <v>0</v>
      </c>
      <c r="D93" s="607">
        <v>0</v>
      </c>
      <c r="E93" s="608">
        <v>1</v>
      </c>
      <c r="F93" s="606">
        <v>0</v>
      </c>
      <c r="G93" s="607">
        <v>0</v>
      </c>
      <c r="H93" s="609">
        <v>0</v>
      </c>
      <c r="I93" s="606">
        <v>0.84941999999999995</v>
      </c>
      <c r="J93" s="607">
        <v>0.84941999999999995</v>
      </c>
      <c r="K93" s="617" t="s">
        <v>309</v>
      </c>
    </row>
    <row r="94" spans="1:11" ht="14.4" customHeight="1" thickBot="1" x14ac:dyDescent="0.35">
      <c r="A94" s="628" t="s">
        <v>395</v>
      </c>
      <c r="B94" s="606">
        <v>3.510378690769</v>
      </c>
      <c r="C94" s="606">
        <v>11.879</v>
      </c>
      <c r="D94" s="607">
        <v>8.3686213092300008</v>
      </c>
      <c r="E94" s="608">
        <v>3.383965391322</v>
      </c>
      <c r="F94" s="606">
        <v>17.657156052165</v>
      </c>
      <c r="G94" s="607">
        <v>4.4142890130410004</v>
      </c>
      <c r="H94" s="609">
        <v>0</v>
      </c>
      <c r="I94" s="606">
        <v>0.36299999999999999</v>
      </c>
      <c r="J94" s="607">
        <v>-4.051289013041</v>
      </c>
      <c r="K94" s="610">
        <v>2.0558237064E-2</v>
      </c>
    </row>
    <row r="95" spans="1:11" ht="14.4" customHeight="1" thickBot="1" x14ac:dyDescent="0.35">
      <c r="A95" s="628" t="s">
        <v>396</v>
      </c>
      <c r="B95" s="606">
        <v>38.253534870875001</v>
      </c>
      <c r="C95" s="606">
        <v>40.23695</v>
      </c>
      <c r="D95" s="607">
        <v>1.9834151291240001</v>
      </c>
      <c r="E95" s="608">
        <v>1.051849198664</v>
      </c>
      <c r="F95" s="606">
        <v>34.818296153741997</v>
      </c>
      <c r="G95" s="607">
        <v>8.7045740384350001</v>
      </c>
      <c r="H95" s="609">
        <v>3.0800800000000002</v>
      </c>
      <c r="I95" s="606">
        <v>8.8979800000000004</v>
      </c>
      <c r="J95" s="607">
        <v>0.193405961564</v>
      </c>
      <c r="K95" s="610">
        <v>0.25555472216899999</v>
      </c>
    </row>
    <row r="96" spans="1:11" ht="14.4" customHeight="1" thickBot="1" x14ac:dyDescent="0.35">
      <c r="A96" s="627" t="s">
        <v>397</v>
      </c>
      <c r="B96" s="611">
        <v>0</v>
      </c>
      <c r="C96" s="611">
        <v>8.0499999998999996E-2</v>
      </c>
      <c r="D96" s="612">
        <v>8.0499999998999996E-2</v>
      </c>
      <c r="E96" s="613" t="s">
        <v>309</v>
      </c>
      <c r="F96" s="611">
        <v>0</v>
      </c>
      <c r="G96" s="612">
        <v>0</v>
      </c>
      <c r="H96" s="614">
        <v>0</v>
      </c>
      <c r="I96" s="611">
        <v>0</v>
      </c>
      <c r="J96" s="612">
        <v>0</v>
      </c>
      <c r="K96" s="615" t="s">
        <v>308</v>
      </c>
    </row>
    <row r="97" spans="1:11" ht="14.4" customHeight="1" thickBot="1" x14ac:dyDescent="0.35">
      <c r="A97" s="628" t="s">
        <v>398</v>
      </c>
      <c r="B97" s="606">
        <v>0</v>
      </c>
      <c r="C97" s="606">
        <v>8.0499999998999996E-2</v>
      </c>
      <c r="D97" s="607">
        <v>8.0499999998999996E-2</v>
      </c>
      <c r="E97" s="616" t="s">
        <v>309</v>
      </c>
      <c r="F97" s="606">
        <v>0</v>
      </c>
      <c r="G97" s="607">
        <v>0</v>
      </c>
      <c r="H97" s="609">
        <v>0</v>
      </c>
      <c r="I97" s="606">
        <v>0</v>
      </c>
      <c r="J97" s="607">
        <v>0</v>
      </c>
      <c r="K97" s="617" t="s">
        <v>308</v>
      </c>
    </row>
    <row r="98" spans="1:11" ht="14.4" customHeight="1" thickBot="1" x14ac:dyDescent="0.35">
      <c r="A98" s="627" t="s">
        <v>399</v>
      </c>
      <c r="B98" s="611">
        <v>58.872408337109</v>
      </c>
      <c r="C98" s="611">
        <v>103.58953</v>
      </c>
      <c r="D98" s="612">
        <v>44.717121662890001</v>
      </c>
      <c r="E98" s="618">
        <v>1.7595599182349999</v>
      </c>
      <c r="F98" s="611">
        <v>164.47759782078001</v>
      </c>
      <c r="G98" s="612">
        <v>41.119399455195001</v>
      </c>
      <c r="H98" s="614">
        <v>17.556889999999999</v>
      </c>
      <c r="I98" s="611">
        <v>25.800149999999999</v>
      </c>
      <c r="J98" s="612">
        <v>-15.319249455194999</v>
      </c>
      <c r="K98" s="619">
        <v>0.15686117952699999</v>
      </c>
    </row>
    <row r="99" spans="1:11" ht="14.4" customHeight="1" thickBot="1" x14ac:dyDescent="0.35">
      <c r="A99" s="628" t="s">
        <v>400</v>
      </c>
      <c r="B99" s="606">
        <v>0</v>
      </c>
      <c r="C99" s="606">
        <v>0</v>
      </c>
      <c r="D99" s="607">
        <v>0</v>
      </c>
      <c r="E99" s="616" t="s">
        <v>308</v>
      </c>
      <c r="F99" s="606">
        <v>35.000009647947998</v>
      </c>
      <c r="G99" s="607">
        <v>8.7500024119869995</v>
      </c>
      <c r="H99" s="609">
        <v>12.273</v>
      </c>
      <c r="I99" s="606">
        <v>12.273</v>
      </c>
      <c r="J99" s="607">
        <v>3.5229975880120001</v>
      </c>
      <c r="K99" s="610">
        <v>0.35065704619600002</v>
      </c>
    </row>
    <row r="100" spans="1:11" ht="14.4" customHeight="1" thickBot="1" x14ac:dyDescent="0.35">
      <c r="A100" s="628" t="s">
        <v>401</v>
      </c>
      <c r="B100" s="606">
        <v>24.005221120556001</v>
      </c>
      <c r="C100" s="606">
        <v>48.007950000000001</v>
      </c>
      <c r="D100" s="607">
        <v>24.002728879443001</v>
      </c>
      <c r="E100" s="608">
        <v>1.9998961792059999</v>
      </c>
      <c r="F100" s="606">
        <v>29.678216751571998</v>
      </c>
      <c r="G100" s="607">
        <v>7.4195541878929996</v>
      </c>
      <c r="H100" s="609">
        <v>1.78172</v>
      </c>
      <c r="I100" s="606">
        <v>3.0206400000000002</v>
      </c>
      <c r="J100" s="607">
        <v>-4.3989141878930003</v>
      </c>
      <c r="K100" s="610">
        <v>0.101779700083</v>
      </c>
    </row>
    <row r="101" spans="1:11" ht="14.4" customHeight="1" thickBot="1" x14ac:dyDescent="0.35">
      <c r="A101" s="628" t="s">
        <v>402</v>
      </c>
      <c r="B101" s="606">
        <v>5.9999998110139998</v>
      </c>
      <c r="C101" s="606">
        <v>4.2939999999999996</v>
      </c>
      <c r="D101" s="607">
        <v>-1.705999811014</v>
      </c>
      <c r="E101" s="608">
        <v>0.71566668920800003</v>
      </c>
      <c r="F101" s="606">
        <v>3.0000008269670002</v>
      </c>
      <c r="G101" s="607">
        <v>0.75000020674099999</v>
      </c>
      <c r="H101" s="609">
        <v>0</v>
      </c>
      <c r="I101" s="606">
        <v>0</v>
      </c>
      <c r="J101" s="607">
        <v>-0.75000020674099999</v>
      </c>
      <c r="K101" s="610">
        <v>0</v>
      </c>
    </row>
    <row r="102" spans="1:11" ht="14.4" customHeight="1" thickBot="1" x14ac:dyDescent="0.35">
      <c r="A102" s="628" t="s">
        <v>403</v>
      </c>
      <c r="B102" s="606">
        <v>4.9580693777890001</v>
      </c>
      <c r="C102" s="606">
        <v>18.638909999999999</v>
      </c>
      <c r="D102" s="607">
        <v>13.680840622210001</v>
      </c>
      <c r="E102" s="608">
        <v>3.759308024913</v>
      </c>
      <c r="F102" s="606">
        <v>38.915471013596999</v>
      </c>
      <c r="G102" s="607">
        <v>9.7288677533989993</v>
      </c>
      <c r="H102" s="609">
        <v>0</v>
      </c>
      <c r="I102" s="606">
        <v>0</v>
      </c>
      <c r="J102" s="607">
        <v>-9.7288677533989993</v>
      </c>
      <c r="K102" s="610">
        <v>0</v>
      </c>
    </row>
    <row r="103" spans="1:11" ht="14.4" customHeight="1" thickBot="1" x14ac:dyDescent="0.35">
      <c r="A103" s="628" t="s">
        <v>404</v>
      </c>
      <c r="B103" s="606">
        <v>23.909118027748001</v>
      </c>
      <c r="C103" s="606">
        <v>32.648670000000003</v>
      </c>
      <c r="D103" s="607">
        <v>8.7395519722510002</v>
      </c>
      <c r="E103" s="608">
        <v>1.365532177393</v>
      </c>
      <c r="F103" s="606">
        <v>57.883899580695001</v>
      </c>
      <c r="G103" s="607">
        <v>14.470974895173001</v>
      </c>
      <c r="H103" s="609">
        <v>3.50217</v>
      </c>
      <c r="I103" s="606">
        <v>10.50651</v>
      </c>
      <c r="J103" s="607">
        <v>-3.9644648951730002</v>
      </c>
      <c r="K103" s="610">
        <v>0.18151005851499999</v>
      </c>
    </row>
    <row r="104" spans="1:11" ht="14.4" customHeight="1" thickBot="1" x14ac:dyDescent="0.35">
      <c r="A104" s="625" t="s">
        <v>48</v>
      </c>
      <c r="B104" s="606">
        <v>23272.9992669569</v>
      </c>
      <c r="C104" s="606">
        <v>23936.878840000001</v>
      </c>
      <c r="D104" s="607">
        <v>663.879573043101</v>
      </c>
      <c r="E104" s="608">
        <v>1.0285257420160001</v>
      </c>
      <c r="F104" s="606">
        <v>23762.0065501303</v>
      </c>
      <c r="G104" s="607">
        <v>5940.5016375325704</v>
      </c>
      <c r="H104" s="609">
        <v>2114.1214300000001</v>
      </c>
      <c r="I104" s="606">
        <v>5933.1730100000004</v>
      </c>
      <c r="J104" s="607">
        <v>-7.3286275325680004</v>
      </c>
      <c r="K104" s="610">
        <v>0.24969158212600001</v>
      </c>
    </row>
    <row r="105" spans="1:11" ht="14.4" customHeight="1" thickBot="1" x14ac:dyDescent="0.35">
      <c r="A105" s="631" t="s">
        <v>405</v>
      </c>
      <c r="B105" s="611">
        <v>17252.999456572299</v>
      </c>
      <c r="C105" s="611">
        <v>17742.745999999999</v>
      </c>
      <c r="D105" s="612">
        <v>489.74654342769298</v>
      </c>
      <c r="E105" s="618">
        <v>1.028386168136</v>
      </c>
      <c r="F105" s="611">
        <v>17550.004837757198</v>
      </c>
      <c r="G105" s="612">
        <v>4387.5012094392996</v>
      </c>
      <c r="H105" s="614">
        <v>1560.2370000000001</v>
      </c>
      <c r="I105" s="611">
        <v>4380.308</v>
      </c>
      <c r="J105" s="612">
        <v>-7.193209439296</v>
      </c>
      <c r="K105" s="619">
        <v>0.24959013062900001</v>
      </c>
    </row>
    <row r="106" spans="1:11" ht="14.4" customHeight="1" thickBot="1" x14ac:dyDescent="0.35">
      <c r="A106" s="627" t="s">
        <v>406</v>
      </c>
      <c r="B106" s="611">
        <v>17199.999458241698</v>
      </c>
      <c r="C106" s="611">
        <v>17696.190999999999</v>
      </c>
      <c r="D106" s="612">
        <v>496.19154175832199</v>
      </c>
      <c r="E106" s="618">
        <v>1.0288483463589999</v>
      </c>
      <c r="F106" s="611">
        <v>17500.004823974399</v>
      </c>
      <c r="G106" s="612">
        <v>4375.0012059935998</v>
      </c>
      <c r="H106" s="614">
        <v>1560.2370000000001</v>
      </c>
      <c r="I106" s="611">
        <v>4373.9960000000001</v>
      </c>
      <c r="J106" s="612">
        <v>-1.0052059936</v>
      </c>
      <c r="K106" s="619">
        <v>0.249942559673</v>
      </c>
    </row>
    <row r="107" spans="1:11" ht="14.4" customHeight="1" thickBot="1" x14ac:dyDescent="0.35">
      <c r="A107" s="628" t="s">
        <v>407</v>
      </c>
      <c r="B107" s="606">
        <v>17199.999458241698</v>
      </c>
      <c r="C107" s="606">
        <v>17696.190999999999</v>
      </c>
      <c r="D107" s="607">
        <v>496.19154175832199</v>
      </c>
      <c r="E107" s="608">
        <v>1.0288483463589999</v>
      </c>
      <c r="F107" s="606">
        <v>17500.004823974399</v>
      </c>
      <c r="G107" s="607">
        <v>4375.0012059935998</v>
      </c>
      <c r="H107" s="609">
        <v>1560.2370000000001</v>
      </c>
      <c r="I107" s="606">
        <v>4373.9960000000001</v>
      </c>
      <c r="J107" s="607">
        <v>-1.0052059936</v>
      </c>
      <c r="K107" s="610">
        <v>0.249942559673</v>
      </c>
    </row>
    <row r="108" spans="1:11" ht="14.4" customHeight="1" thickBot="1" x14ac:dyDescent="0.35">
      <c r="A108" s="627" t="s">
        <v>408</v>
      </c>
      <c r="B108" s="611">
        <v>52.999998330628003</v>
      </c>
      <c r="C108" s="611">
        <v>46.555</v>
      </c>
      <c r="D108" s="612">
        <v>-6.4449983306279996</v>
      </c>
      <c r="E108" s="618">
        <v>0.87839625408199995</v>
      </c>
      <c r="F108" s="611">
        <v>50.000013782784002</v>
      </c>
      <c r="G108" s="612">
        <v>12.500003445696001</v>
      </c>
      <c r="H108" s="614">
        <v>0</v>
      </c>
      <c r="I108" s="611">
        <v>6.3120000000000003</v>
      </c>
      <c r="J108" s="612">
        <v>-6.1880034456960002</v>
      </c>
      <c r="K108" s="619">
        <v>0.126239965201</v>
      </c>
    </row>
    <row r="109" spans="1:11" ht="14.4" customHeight="1" thickBot="1" x14ac:dyDescent="0.35">
      <c r="A109" s="628" t="s">
        <v>409</v>
      </c>
      <c r="B109" s="606">
        <v>52.999998330628003</v>
      </c>
      <c r="C109" s="606">
        <v>46.555</v>
      </c>
      <c r="D109" s="607">
        <v>-6.4449983306279996</v>
      </c>
      <c r="E109" s="608">
        <v>0.87839625408199995</v>
      </c>
      <c r="F109" s="606">
        <v>50.000013782784002</v>
      </c>
      <c r="G109" s="607">
        <v>12.500003445696001</v>
      </c>
      <c r="H109" s="609">
        <v>0</v>
      </c>
      <c r="I109" s="606">
        <v>6.3120000000000003</v>
      </c>
      <c r="J109" s="607">
        <v>-6.1880034456960002</v>
      </c>
      <c r="K109" s="610">
        <v>0.126239965201</v>
      </c>
    </row>
    <row r="110" spans="1:11" ht="14.4" customHeight="1" thickBot="1" x14ac:dyDescent="0.35">
      <c r="A110" s="626" t="s">
        <v>410</v>
      </c>
      <c r="B110" s="606">
        <v>5847.9998158021699</v>
      </c>
      <c r="C110" s="606">
        <v>6016.7057299999997</v>
      </c>
      <c r="D110" s="607">
        <v>168.70591419782801</v>
      </c>
      <c r="E110" s="608">
        <v>1.0288484814479999</v>
      </c>
      <c r="F110" s="606">
        <v>5950.0016401513003</v>
      </c>
      <c r="G110" s="607">
        <v>1487.5004100378201</v>
      </c>
      <c r="H110" s="609">
        <v>530.48125000000005</v>
      </c>
      <c r="I110" s="606">
        <v>1487.16</v>
      </c>
      <c r="J110" s="607">
        <v>-0.34041003782399998</v>
      </c>
      <c r="K110" s="610">
        <v>0.24994278824400001</v>
      </c>
    </row>
    <row r="111" spans="1:11" ht="14.4" customHeight="1" thickBot="1" x14ac:dyDescent="0.35">
      <c r="A111" s="627" t="s">
        <v>411</v>
      </c>
      <c r="B111" s="611">
        <v>1547.9999512417501</v>
      </c>
      <c r="C111" s="611">
        <v>1592.6579899999999</v>
      </c>
      <c r="D111" s="612">
        <v>44.658038758247997</v>
      </c>
      <c r="E111" s="618">
        <v>1.0288488631549999</v>
      </c>
      <c r="F111" s="611">
        <v>1575.0004341577001</v>
      </c>
      <c r="G111" s="612">
        <v>393.75010853942399</v>
      </c>
      <c r="H111" s="614">
        <v>140.422</v>
      </c>
      <c r="I111" s="611">
        <v>393.661</v>
      </c>
      <c r="J111" s="612">
        <v>-8.9108539424000002E-2</v>
      </c>
      <c r="K111" s="619">
        <v>0.24994342316500001</v>
      </c>
    </row>
    <row r="112" spans="1:11" ht="14.4" customHeight="1" thickBot="1" x14ac:dyDescent="0.35">
      <c r="A112" s="628" t="s">
        <v>412</v>
      </c>
      <c r="B112" s="606">
        <v>1547.9999512417501</v>
      </c>
      <c r="C112" s="606">
        <v>1592.6579899999999</v>
      </c>
      <c r="D112" s="607">
        <v>44.658038758247997</v>
      </c>
      <c r="E112" s="608">
        <v>1.0288488631549999</v>
      </c>
      <c r="F112" s="606">
        <v>1575.0004341577001</v>
      </c>
      <c r="G112" s="607">
        <v>393.75010853942399</v>
      </c>
      <c r="H112" s="609">
        <v>140.422</v>
      </c>
      <c r="I112" s="606">
        <v>393.661</v>
      </c>
      <c r="J112" s="607">
        <v>-8.9108539424000002E-2</v>
      </c>
      <c r="K112" s="610">
        <v>0.24994342316500001</v>
      </c>
    </row>
    <row r="113" spans="1:11" ht="14.4" customHeight="1" thickBot="1" x14ac:dyDescent="0.35">
      <c r="A113" s="627" t="s">
        <v>413</v>
      </c>
      <c r="B113" s="611">
        <v>4299.9998645604201</v>
      </c>
      <c r="C113" s="611">
        <v>4424.04774</v>
      </c>
      <c r="D113" s="612">
        <v>124.047875439579</v>
      </c>
      <c r="E113" s="618">
        <v>1.0288483440339999</v>
      </c>
      <c r="F113" s="611">
        <v>4375.0012059935998</v>
      </c>
      <c r="G113" s="612">
        <v>1093.7503014983999</v>
      </c>
      <c r="H113" s="614">
        <v>390.05925000000002</v>
      </c>
      <c r="I113" s="611">
        <v>1093.499</v>
      </c>
      <c r="J113" s="612">
        <v>-0.25130149839999999</v>
      </c>
      <c r="K113" s="619">
        <v>0.249942559673</v>
      </c>
    </row>
    <row r="114" spans="1:11" ht="14.4" customHeight="1" thickBot="1" x14ac:dyDescent="0.35">
      <c r="A114" s="628" t="s">
        <v>414</v>
      </c>
      <c r="B114" s="606">
        <v>4299.9998645604201</v>
      </c>
      <c r="C114" s="606">
        <v>4424.04774</v>
      </c>
      <c r="D114" s="607">
        <v>124.047875439579</v>
      </c>
      <c r="E114" s="608">
        <v>1.0288483440339999</v>
      </c>
      <c r="F114" s="606">
        <v>4375.0012059935998</v>
      </c>
      <c r="G114" s="607">
        <v>1093.7503014983999</v>
      </c>
      <c r="H114" s="609">
        <v>390.05925000000002</v>
      </c>
      <c r="I114" s="606">
        <v>1093.499</v>
      </c>
      <c r="J114" s="607">
        <v>-0.25130149839999999</v>
      </c>
      <c r="K114" s="610">
        <v>0.249942559673</v>
      </c>
    </row>
    <row r="115" spans="1:11" ht="14.4" customHeight="1" thickBot="1" x14ac:dyDescent="0.35">
      <c r="A115" s="626" t="s">
        <v>415</v>
      </c>
      <c r="B115" s="606">
        <v>171.999994582417</v>
      </c>
      <c r="C115" s="606">
        <v>177.42711</v>
      </c>
      <c r="D115" s="607">
        <v>5.4271154175829999</v>
      </c>
      <c r="E115" s="608">
        <v>1.0315529976069999</v>
      </c>
      <c r="F115" s="606">
        <v>262.000072221788</v>
      </c>
      <c r="G115" s="607">
        <v>65.500018055447001</v>
      </c>
      <c r="H115" s="609">
        <v>23.403179999999999</v>
      </c>
      <c r="I115" s="606">
        <v>65.705010000000001</v>
      </c>
      <c r="J115" s="607">
        <v>0.20499194455200001</v>
      </c>
      <c r="K115" s="610">
        <v>0.25078241178600003</v>
      </c>
    </row>
    <row r="116" spans="1:11" ht="14.4" customHeight="1" thickBot="1" x14ac:dyDescent="0.35">
      <c r="A116" s="627" t="s">
        <v>416</v>
      </c>
      <c r="B116" s="611">
        <v>171.999994582417</v>
      </c>
      <c r="C116" s="611">
        <v>177.42711</v>
      </c>
      <c r="D116" s="612">
        <v>5.4271154175829999</v>
      </c>
      <c r="E116" s="618">
        <v>1.0315529976069999</v>
      </c>
      <c r="F116" s="611">
        <v>262.000072221788</v>
      </c>
      <c r="G116" s="612">
        <v>65.500018055447001</v>
      </c>
      <c r="H116" s="614">
        <v>23.403179999999999</v>
      </c>
      <c r="I116" s="611">
        <v>65.705010000000001</v>
      </c>
      <c r="J116" s="612">
        <v>0.20499194455200001</v>
      </c>
      <c r="K116" s="619">
        <v>0.25078241178600003</v>
      </c>
    </row>
    <row r="117" spans="1:11" ht="14.4" customHeight="1" thickBot="1" x14ac:dyDescent="0.35">
      <c r="A117" s="628" t="s">
        <v>417</v>
      </c>
      <c r="B117" s="606">
        <v>171.999994582417</v>
      </c>
      <c r="C117" s="606">
        <v>177.42711</v>
      </c>
      <c r="D117" s="607">
        <v>5.4271154175829999</v>
      </c>
      <c r="E117" s="608">
        <v>1.0315529976069999</v>
      </c>
      <c r="F117" s="606">
        <v>262.000072221788</v>
      </c>
      <c r="G117" s="607">
        <v>65.500018055447001</v>
      </c>
      <c r="H117" s="609">
        <v>23.403179999999999</v>
      </c>
      <c r="I117" s="606">
        <v>65.705010000000001</v>
      </c>
      <c r="J117" s="607">
        <v>0.20499194455200001</v>
      </c>
      <c r="K117" s="610">
        <v>0.25078241178600003</v>
      </c>
    </row>
    <row r="118" spans="1:11" ht="14.4" customHeight="1" thickBot="1" x14ac:dyDescent="0.35">
      <c r="A118" s="625" t="s">
        <v>418</v>
      </c>
      <c r="B118" s="606">
        <v>0</v>
      </c>
      <c r="C118" s="606">
        <v>44.132660000000001</v>
      </c>
      <c r="D118" s="607">
        <v>44.132660000000001</v>
      </c>
      <c r="E118" s="616" t="s">
        <v>308</v>
      </c>
      <c r="F118" s="606">
        <v>40.708614005967</v>
      </c>
      <c r="G118" s="607">
        <v>10.177153501491</v>
      </c>
      <c r="H118" s="609">
        <v>4.37</v>
      </c>
      <c r="I118" s="606">
        <v>8.375</v>
      </c>
      <c r="J118" s="607">
        <v>-1.802153501491</v>
      </c>
      <c r="K118" s="610">
        <v>0.205730413685</v>
      </c>
    </row>
    <row r="119" spans="1:11" ht="14.4" customHeight="1" thickBot="1" x14ac:dyDescent="0.35">
      <c r="A119" s="626" t="s">
        <v>419</v>
      </c>
      <c r="B119" s="606">
        <v>0</v>
      </c>
      <c r="C119" s="606">
        <v>44.132660000000001</v>
      </c>
      <c r="D119" s="607">
        <v>44.132660000000001</v>
      </c>
      <c r="E119" s="616" t="s">
        <v>308</v>
      </c>
      <c r="F119" s="606">
        <v>40.708614005967</v>
      </c>
      <c r="G119" s="607">
        <v>10.177153501491</v>
      </c>
      <c r="H119" s="609">
        <v>4.37</v>
      </c>
      <c r="I119" s="606">
        <v>8.375</v>
      </c>
      <c r="J119" s="607">
        <v>-1.802153501491</v>
      </c>
      <c r="K119" s="610">
        <v>0.205730413685</v>
      </c>
    </row>
    <row r="120" spans="1:11" ht="14.4" customHeight="1" thickBot="1" x14ac:dyDescent="0.35">
      <c r="A120" s="627" t="s">
        <v>420</v>
      </c>
      <c r="B120" s="611">
        <v>0</v>
      </c>
      <c r="C120" s="611">
        <v>12.11666</v>
      </c>
      <c r="D120" s="612">
        <v>12.11666</v>
      </c>
      <c r="E120" s="613" t="s">
        <v>308</v>
      </c>
      <c r="F120" s="611">
        <v>7.38149727455</v>
      </c>
      <c r="G120" s="612">
        <v>1.845374318637</v>
      </c>
      <c r="H120" s="614">
        <v>0.47</v>
      </c>
      <c r="I120" s="611">
        <v>4.4749999999999996</v>
      </c>
      <c r="J120" s="612">
        <v>2.629625681362</v>
      </c>
      <c r="K120" s="619">
        <v>0.606245566929</v>
      </c>
    </row>
    <row r="121" spans="1:11" ht="14.4" customHeight="1" thickBot="1" x14ac:dyDescent="0.35">
      <c r="A121" s="628" t="s">
        <v>421</v>
      </c>
      <c r="B121" s="606">
        <v>0</v>
      </c>
      <c r="C121" s="606">
        <v>11.61666</v>
      </c>
      <c r="D121" s="607">
        <v>11.61666</v>
      </c>
      <c r="E121" s="616" t="s">
        <v>308</v>
      </c>
      <c r="F121" s="606">
        <v>6.9492779021880002</v>
      </c>
      <c r="G121" s="607">
        <v>1.7373194755470001</v>
      </c>
      <c r="H121" s="609">
        <v>0.25</v>
      </c>
      <c r="I121" s="606">
        <v>4.2549999999999999</v>
      </c>
      <c r="J121" s="607">
        <v>2.517680524452</v>
      </c>
      <c r="K121" s="610">
        <v>0.61229383252299996</v>
      </c>
    </row>
    <row r="122" spans="1:11" ht="14.4" customHeight="1" thickBot="1" x14ac:dyDescent="0.35">
      <c r="A122" s="628" t="s">
        <v>422</v>
      </c>
      <c r="B122" s="606">
        <v>0</v>
      </c>
      <c r="C122" s="606">
        <v>0.5</v>
      </c>
      <c r="D122" s="607">
        <v>0.5</v>
      </c>
      <c r="E122" s="616" t="s">
        <v>308</v>
      </c>
      <c r="F122" s="606">
        <v>0.43221937236199998</v>
      </c>
      <c r="G122" s="607">
        <v>0.10805484309000001</v>
      </c>
      <c r="H122" s="609">
        <v>0.22</v>
      </c>
      <c r="I122" s="606">
        <v>0.22</v>
      </c>
      <c r="J122" s="607">
        <v>0.111945156909</v>
      </c>
      <c r="K122" s="610">
        <v>0.50900078540500004</v>
      </c>
    </row>
    <row r="123" spans="1:11" ht="14.4" customHeight="1" thickBot="1" x14ac:dyDescent="0.35">
      <c r="A123" s="630" t="s">
        <v>423</v>
      </c>
      <c r="B123" s="606">
        <v>0</v>
      </c>
      <c r="C123" s="606">
        <v>13.749000000000001</v>
      </c>
      <c r="D123" s="607">
        <v>13.749000000000001</v>
      </c>
      <c r="E123" s="616" t="s">
        <v>308</v>
      </c>
      <c r="F123" s="606">
        <v>16.1015828934</v>
      </c>
      <c r="G123" s="607">
        <v>4.02539572335</v>
      </c>
      <c r="H123" s="609">
        <v>3.3</v>
      </c>
      <c r="I123" s="606">
        <v>3.3</v>
      </c>
      <c r="J123" s="607">
        <v>-0.72539572335000002</v>
      </c>
      <c r="K123" s="610">
        <v>0.20494879427900001</v>
      </c>
    </row>
    <row r="124" spans="1:11" ht="14.4" customHeight="1" thickBot="1" x14ac:dyDescent="0.35">
      <c r="A124" s="628" t="s">
        <v>424</v>
      </c>
      <c r="B124" s="606">
        <v>0</v>
      </c>
      <c r="C124" s="606">
        <v>13.749000000000001</v>
      </c>
      <c r="D124" s="607">
        <v>13.749000000000001</v>
      </c>
      <c r="E124" s="616" t="s">
        <v>308</v>
      </c>
      <c r="F124" s="606">
        <v>16.1015828934</v>
      </c>
      <c r="G124" s="607">
        <v>4.02539572335</v>
      </c>
      <c r="H124" s="609">
        <v>3.3</v>
      </c>
      <c r="I124" s="606">
        <v>3.3</v>
      </c>
      <c r="J124" s="607">
        <v>-0.72539572335000002</v>
      </c>
      <c r="K124" s="610">
        <v>0.20494879427900001</v>
      </c>
    </row>
    <row r="125" spans="1:11" ht="14.4" customHeight="1" thickBot="1" x14ac:dyDescent="0.35">
      <c r="A125" s="630" t="s">
        <v>425</v>
      </c>
      <c r="B125" s="606">
        <v>0</v>
      </c>
      <c r="C125" s="606">
        <v>5.8</v>
      </c>
      <c r="D125" s="607">
        <v>5.8</v>
      </c>
      <c r="E125" s="616" t="s">
        <v>308</v>
      </c>
      <c r="F125" s="606">
        <v>3.756720030406</v>
      </c>
      <c r="G125" s="607">
        <v>0.93918000760099996</v>
      </c>
      <c r="H125" s="609">
        <v>0.6</v>
      </c>
      <c r="I125" s="606">
        <v>0.6</v>
      </c>
      <c r="J125" s="607">
        <v>-0.33918000760099998</v>
      </c>
      <c r="K125" s="610">
        <v>0.15971379158999999</v>
      </c>
    </row>
    <row r="126" spans="1:11" ht="14.4" customHeight="1" thickBot="1" x14ac:dyDescent="0.35">
      <c r="A126" s="628" t="s">
        <v>426</v>
      </c>
      <c r="B126" s="606">
        <v>0</v>
      </c>
      <c r="C126" s="606">
        <v>5.8</v>
      </c>
      <c r="D126" s="607">
        <v>5.8</v>
      </c>
      <c r="E126" s="616" t="s">
        <v>308</v>
      </c>
      <c r="F126" s="606">
        <v>3.756720030406</v>
      </c>
      <c r="G126" s="607">
        <v>0.93918000760099996</v>
      </c>
      <c r="H126" s="609">
        <v>0.6</v>
      </c>
      <c r="I126" s="606">
        <v>0.6</v>
      </c>
      <c r="J126" s="607">
        <v>-0.33918000760099998</v>
      </c>
      <c r="K126" s="610">
        <v>0.15971379158999999</v>
      </c>
    </row>
    <row r="127" spans="1:11" ht="14.4" customHeight="1" thickBot="1" x14ac:dyDescent="0.35">
      <c r="A127" s="630" t="s">
        <v>427</v>
      </c>
      <c r="B127" s="606">
        <v>0</v>
      </c>
      <c r="C127" s="606">
        <v>12.467000000000001</v>
      </c>
      <c r="D127" s="607">
        <v>12.467000000000001</v>
      </c>
      <c r="E127" s="616" t="s">
        <v>309</v>
      </c>
      <c r="F127" s="606">
        <v>13.468813807608999</v>
      </c>
      <c r="G127" s="607">
        <v>3.3672034519020002</v>
      </c>
      <c r="H127" s="609">
        <v>0</v>
      </c>
      <c r="I127" s="606">
        <v>0</v>
      </c>
      <c r="J127" s="607">
        <v>-3.3672034519020002</v>
      </c>
      <c r="K127" s="610">
        <v>0</v>
      </c>
    </row>
    <row r="128" spans="1:11" ht="14.4" customHeight="1" thickBot="1" x14ac:dyDescent="0.35">
      <c r="A128" s="628" t="s">
        <v>428</v>
      </c>
      <c r="B128" s="606">
        <v>0</v>
      </c>
      <c r="C128" s="606">
        <v>12.467000000000001</v>
      </c>
      <c r="D128" s="607">
        <v>12.467000000000001</v>
      </c>
      <c r="E128" s="616" t="s">
        <v>309</v>
      </c>
      <c r="F128" s="606">
        <v>13.468813807608999</v>
      </c>
      <c r="G128" s="607">
        <v>3.3672034519020002</v>
      </c>
      <c r="H128" s="609">
        <v>0</v>
      </c>
      <c r="I128" s="606">
        <v>0</v>
      </c>
      <c r="J128" s="607">
        <v>-3.3672034519020002</v>
      </c>
      <c r="K128" s="610">
        <v>0</v>
      </c>
    </row>
    <row r="129" spans="1:11" ht="14.4" customHeight="1" thickBot="1" x14ac:dyDescent="0.35">
      <c r="A129" s="625" t="s">
        <v>429</v>
      </c>
      <c r="B129" s="606">
        <v>484.99944563606499</v>
      </c>
      <c r="C129" s="606">
        <v>532.90885000000003</v>
      </c>
      <c r="D129" s="607">
        <v>47.909404363934001</v>
      </c>
      <c r="E129" s="608">
        <v>1.0987823899489999</v>
      </c>
      <c r="F129" s="606">
        <v>337.000840692417</v>
      </c>
      <c r="G129" s="607">
        <v>84.250210173103994</v>
      </c>
      <c r="H129" s="609">
        <v>28.084</v>
      </c>
      <c r="I129" s="606">
        <v>84.251999999999995</v>
      </c>
      <c r="J129" s="607">
        <v>1.7898268949999999E-3</v>
      </c>
      <c r="K129" s="610">
        <v>0.25000531104500001</v>
      </c>
    </row>
    <row r="130" spans="1:11" ht="14.4" customHeight="1" thickBot="1" x14ac:dyDescent="0.35">
      <c r="A130" s="626" t="s">
        <v>430</v>
      </c>
      <c r="B130" s="606">
        <v>392.99944563606499</v>
      </c>
      <c r="C130" s="606">
        <v>408.649</v>
      </c>
      <c r="D130" s="607">
        <v>15.649554363934</v>
      </c>
      <c r="E130" s="608">
        <v>1.039820805188</v>
      </c>
      <c r="F130" s="606">
        <v>337.000840692417</v>
      </c>
      <c r="G130" s="607">
        <v>84.250210173103994</v>
      </c>
      <c r="H130" s="609">
        <v>28.084</v>
      </c>
      <c r="I130" s="606">
        <v>84.251999999999995</v>
      </c>
      <c r="J130" s="607">
        <v>1.7898268949999999E-3</v>
      </c>
      <c r="K130" s="610">
        <v>0.25000531104500001</v>
      </c>
    </row>
    <row r="131" spans="1:11" ht="14.4" customHeight="1" thickBot="1" x14ac:dyDescent="0.35">
      <c r="A131" s="627" t="s">
        <v>431</v>
      </c>
      <c r="B131" s="611">
        <v>392.99944563606499</v>
      </c>
      <c r="C131" s="611">
        <v>408.649</v>
      </c>
      <c r="D131" s="612">
        <v>15.649554363934</v>
      </c>
      <c r="E131" s="618">
        <v>1.039820805188</v>
      </c>
      <c r="F131" s="611">
        <v>337.000840692417</v>
      </c>
      <c r="G131" s="612">
        <v>84.250210173103994</v>
      </c>
      <c r="H131" s="614">
        <v>28.084</v>
      </c>
      <c r="I131" s="611">
        <v>84.251999999999995</v>
      </c>
      <c r="J131" s="612">
        <v>1.7898268949999999E-3</v>
      </c>
      <c r="K131" s="619">
        <v>0.25000531104500001</v>
      </c>
    </row>
    <row r="132" spans="1:11" ht="14.4" customHeight="1" thickBot="1" x14ac:dyDescent="0.35">
      <c r="A132" s="628" t="s">
        <v>432</v>
      </c>
      <c r="B132" s="606">
        <v>150.999995243863</v>
      </c>
      <c r="C132" s="606">
        <v>150.756</v>
      </c>
      <c r="D132" s="607">
        <v>-0.24399524386300001</v>
      </c>
      <c r="E132" s="608">
        <v>0.99838413740599996</v>
      </c>
      <c r="F132" s="606">
        <v>151.00037669007401</v>
      </c>
      <c r="G132" s="607">
        <v>37.750094172517997</v>
      </c>
      <c r="H132" s="609">
        <v>12.563000000000001</v>
      </c>
      <c r="I132" s="606">
        <v>37.689</v>
      </c>
      <c r="J132" s="607">
        <v>-6.1094172517999999E-2</v>
      </c>
      <c r="K132" s="610">
        <v>0.24959540384000001</v>
      </c>
    </row>
    <row r="133" spans="1:11" ht="14.4" customHeight="1" thickBot="1" x14ac:dyDescent="0.35">
      <c r="A133" s="628" t="s">
        <v>433</v>
      </c>
      <c r="B133" s="606">
        <v>106.99999662975701</v>
      </c>
      <c r="C133" s="606">
        <v>123.133</v>
      </c>
      <c r="D133" s="607">
        <v>16.133003370242001</v>
      </c>
      <c r="E133" s="608">
        <v>1.1507757371809999</v>
      </c>
      <c r="F133" s="606">
        <v>87.000217033352996</v>
      </c>
      <c r="G133" s="607">
        <v>21.750054258338</v>
      </c>
      <c r="H133" s="609">
        <v>7.25</v>
      </c>
      <c r="I133" s="606">
        <v>21.75</v>
      </c>
      <c r="J133" s="607">
        <v>-5.425833847994E-5</v>
      </c>
      <c r="K133" s="610">
        <v>0.24999937634200001</v>
      </c>
    </row>
    <row r="134" spans="1:11" ht="14.4" customHeight="1" thickBot="1" x14ac:dyDescent="0.35">
      <c r="A134" s="628" t="s">
        <v>434</v>
      </c>
      <c r="B134" s="606">
        <v>43.999456628726001</v>
      </c>
      <c r="C134" s="606">
        <v>43.8</v>
      </c>
      <c r="D134" s="607">
        <v>-0.19945662872600001</v>
      </c>
      <c r="E134" s="608">
        <v>0.99546683881999998</v>
      </c>
      <c r="F134" s="606">
        <v>44.000109763994999</v>
      </c>
      <c r="G134" s="607">
        <v>11.000027440998</v>
      </c>
      <c r="H134" s="609">
        <v>3.65</v>
      </c>
      <c r="I134" s="606">
        <v>10.95</v>
      </c>
      <c r="J134" s="607">
        <v>-5.0027440998000001E-2</v>
      </c>
      <c r="K134" s="610">
        <v>0.24886301554000001</v>
      </c>
    </row>
    <row r="135" spans="1:11" ht="14.4" customHeight="1" thickBot="1" x14ac:dyDescent="0.35">
      <c r="A135" s="628" t="s">
        <v>435</v>
      </c>
      <c r="B135" s="606">
        <v>83.999997354201994</v>
      </c>
      <c r="C135" s="606">
        <v>83.628</v>
      </c>
      <c r="D135" s="607">
        <v>-0.371997354201</v>
      </c>
      <c r="E135" s="608">
        <v>0.99557145992899998</v>
      </c>
      <c r="F135" s="606">
        <v>48.000119742540001</v>
      </c>
      <c r="G135" s="607">
        <v>12.000029935635</v>
      </c>
      <c r="H135" s="609">
        <v>4.01</v>
      </c>
      <c r="I135" s="606">
        <v>12.03</v>
      </c>
      <c r="J135" s="607">
        <v>2.9970064364000001E-2</v>
      </c>
      <c r="K135" s="610">
        <v>0.25062437478299998</v>
      </c>
    </row>
    <row r="136" spans="1:11" ht="14.4" customHeight="1" thickBot="1" x14ac:dyDescent="0.35">
      <c r="A136" s="628" t="s">
        <v>436</v>
      </c>
      <c r="B136" s="606">
        <v>6.9999997795160001</v>
      </c>
      <c r="C136" s="606">
        <v>7.3319999999999999</v>
      </c>
      <c r="D136" s="607">
        <v>0.33200022048299999</v>
      </c>
      <c r="E136" s="608">
        <v>1.0474286044200001</v>
      </c>
      <c r="F136" s="606">
        <v>7.0000174624530001</v>
      </c>
      <c r="G136" s="607">
        <v>1.750004365613</v>
      </c>
      <c r="H136" s="609">
        <v>0.61099999999999999</v>
      </c>
      <c r="I136" s="606">
        <v>1.833</v>
      </c>
      <c r="J136" s="607">
        <v>8.2995634385999995E-2</v>
      </c>
      <c r="K136" s="610">
        <v>0.26185648962000002</v>
      </c>
    </row>
    <row r="137" spans="1:11" ht="14.4" customHeight="1" thickBot="1" x14ac:dyDescent="0.35">
      <c r="A137" s="626" t="s">
        <v>437</v>
      </c>
      <c r="B137" s="606">
        <v>92</v>
      </c>
      <c r="C137" s="606">
        <v>124.25985</v>
      </c>
      <c r="D137" s="607">
        <v>32.25985</v>
      </c>
      <c r="E137" s="608">
        <v>1.3506505434780001</v>
      </c>
      <c r="F137" s="606">
        <v>0</v>
      </c>
      <c r="G137" s="607">
        <v>0</v>
      </c>
      <c r="H137" s="609">
        <v>0</v>
      </c>
      <c r="I137" s="606">
        <v>0</v>
      </c>
      <c r="J137" s="607">
        <v>0</v>
      </c>
      <c r="K137" s="617" t="s">
        <v>308</v>
      </c>
    </row>
    <row r="138" spans="1:11" ht="14.4" customHeight="1" thickBot="1" x14ac:dyDescent="0.35">
      <c r="A138" s="627" t="s">
        <v>438</v>
      </c>
      <c r="B138" s="611">
        <v>92</v>
      </c>
      <c r="C138" s="611">
        <v>100.76134999999999</v>
      </c>
      <c r="D138" s="612">
        <v>8.7613500000000002</v>
      </c>
      <c r="E138" s="618">
        <v>1.095232065217</v>
      </c>
      <c r="F138" s="611">
        <v>0</v>
      </c>
      <c r="G138" s="612">
        <v>0</v>
      </c>
      <c r="H138" s="614">
        <v>0</v>
      </c>
      <c r="I138" s="611">
        <v>0</v>
      </c>
      <c r="J138" s="612">
        <v>0</v>
      </c>
      <c r="K138" s="615" t="s">
        <v>308</v>
      </c>
    </row>
    <row r="139" spans="1:11" ht="14.4" customHeight="1" thickBot="1" x14ac:dyDescent="0.35">
      <c r="A139" s="628" t="s">
        <v>439</v>
      </c>
      <c r="B139" s="606">
        <v>92</v>
      </c>
      <c r="C139" s="606">
        <v>100.76134999999999</v>
      </c>
      <c r="D139" s="607">
        <v>8.7613500000000002</v>
      </c>
      <c r="E139" s="608">
        <v>1.095232065217</v>
      </c>
      <c r="F139" s="606">
        <v>0</v>
      </c>
      <c r="G139" s="607">
        <v>0</v>
      </c>
      <c r="H139" s="609">
        <v>0</v>
      </c>
      <c r="I139" s="606">
        <v>0</v>
      </c>
      <c r="J139" s="607">
        <v>0</v>
      </c>
      <c r="K139" s="617" t="s">
        <v>308</v>
      </c>
    </row>
    <row r="140" spans="1:11" ht="14.4" customHeight="1" thickBot="1" x14ac:dyDescent="0.35">
      <c r="A140" s="627" t="s">
        <v>440</v>
      </c>
      <c r="B140" s="611">
        <v>0</v>
      </c>
      <c r="C140" s="611">
        <v>6.7275</v>
      </c>
      <c r="D140" s="612">
        <v>6.7275</v>
      </c>
      <c r="E140" s="613" t="s">
        <v>309</v>
      </c>
      <c r="F140" s="611">
        <v>0</v>
      </c>
      <c r="G140" s="612">
        <v>0</v>
      </c>
      <c r="H140" s="614">
        <v>0</v>
      </c>
      <c r="I140" s="611">
        <v>0</v>
      </c>
      <c r="J140" s="612">
        <v>0</v>
      </c>
      <c r="K140" s="615" t="s">
        <v>308</v>
      </c>
    </row>
    <row r="141" spans="1:11" ht="14.4" customHeight="1" thickBot="1" x14ac:dyDescent="0.35">
      <c r="A141" s="628" t="s">
        <v>441</v>
      </c>
      <c r="B141" s="606">
        <v>0</v>
      </c>
      <c r="C141" s="606">
        <v>6.7275</v>
      </c>
      <c r="D141" s="607">
        <v>6.7275</v>
      </c>
      <c r="E141" s="616" t="s">
        <v>309</v>
      </c>
      <c r="F141" s="606">
        <v>0</v>
      </c>
      <c r="G141" s="607">
        <v>0</v>
      </c>
      <c r="H141" s="609">
        <v>0</v>
      </c>
      <c r="I141" s="606">
        <v>0</v>
      </c>
      <c r="J141" s="607">
        <v>0</v>
      </c>
      <c r="K141" s="617" t="s">
        <v>308</v>
      </c>
    </row>
    <row r="142" spans="1:11" ht="14.4" customHeight="1" thickBot="1" x14ac:dyDescent="0.35">
      <c r="A142" s="627" t="s">
        <v>442</v>
      </c>
      <c r="B142" s="611">
        <v>0</v>
      </c>
      <c r="C142" s="611">
        <v>16.771000000000001</v>
      </c>
      <c r="D142" s="612">
        <v>16.771000000000001</v>
      </c>
      <c r="E142" s="613" t="s">
        <v>308</v>
      </c>
      <c r="F142" s="611">
        <v>0</v>
      </c>
      <c r="G142" s="612">
        <v>0</v>
      </c>
      <c r="H142" s="614">
        <v>0</v>
      </c>
      <c r="I142" s="611">
        <v>0</v>
      </c>
      <c r="J142" s="612">
        <v>0</v>
      </c>
      <c r="K142" s="615" t="s">
        <v>308</v>
      </c>
    </row>
    <row r="143" spans="1:11" ht="14.4" customHeight="1" thickBot="1" x14ac:dyDescent="0.35">
      <c r="A143" s="628" t="s">
        <v>443</v>
      </c>
      <c r="B143" s="606">
        <v>0</v>
      </c>
      <c r="C143" s="606">
        <v>16.771000000000001</v>
      </c>
      <c r="D143" s="607">
        <v>16.771000000000001</v>
      </c>
      <c r="E143" s="616" t="s">
        <v>309</v>
      </c>
      <c r="F143" s="606">
        <v>0</v>
      </c>
      <c r="G143" s="607">
        <v>0</v>
      </c>
      <c r="H143" s="609">
        <v>0</v>
      </c>
      <c r="I143" s="606">
        <v>0</v>
      </c>
      <c r="J143" s="607">
        <v>0</v>
      </c>
      <c r="K143" s="617" t="s">
        <v>308</v>
      </c>
    </row>
    <row r="144" spans="1:11" ht="14.4" customHeight="1" thickBot="1" x14ac:dyDescent="0.35">
      <c r="A144" s="625" t="s">
        <v>444</v>
      </c>
      <c r="B144" s="606">
        <v>0</v>
      </c>
      <c r="C144" s="606">
        <v>2.231E-2</v>
      </c>
      <c r="D144" s="607">
        <v>2.231E-2</v>
      </c>
      <c r="E144" s="616" t="s">
        <v>308</v>
      </c>
      <c r="F144" s="606">
        <v>0</v>
      </c>
      <c r="G144" s="607">
        <v>0</v>
      </c>
      <c r="H144" s="609">
        <v>0.32562999999999998</v>
      </c>
      <c r="I144" s="606">
        <v>0.32562999999999998</v>
      </c>
      <c r="J144" s="607">
        <v>0.32562999999999998</v>
      </c>
      <c r="K144" s="617" t="s">
        <v>308</v>
      </c>
    </row>
    <row r="145" spans="1:11" ht="14.4" customHeight="1" thickBot="1" x14ac:dyDescent="0.35">
      <c r="A145" s="626" t="s">
        <v>445</v>
      </c>
      <c r="B145" s="606">
        <v>0</v>
      </c>
      <c r="C145" s="606">
        <v>2.231E-2</v>
      </c>
      <c r="D145" s="607">
        <v>2.231E-2</v>
      </c>
      <c r="E145" s="616" t="s">
        <v>308</v>
      </c>
      <c r="F145" s="606">
        <v>0</v>
      </c>
      <c r="G145" s="607">
        <v>0</v>
      </c>
      <c r="H145" s="609">
        <v>0.32562999999999998</v>
      </c>
      <c r="I145" s="606">
        <v>0.32562999999999998</v>
      </c>
      <c r="J145" s="607">
        <v>0.32562999999999998</v>
      </c>
      <c r="K145" s="617" t="s">
        <v>308</v>
      </c>
    </row>
    <row r="146" spans="1:11" ht="14.4" customHeight="1" thickBot="1" x14ac:dyDescent="0.35">
      <c r="A146" s="627" t="s">
        <v>446</v>
      </c>
      <c r="B146" s="611">
        <v>0</v>
      </c>
      <c r="C146" s="611">
        <v>2.231E-2</v>
      </c>
      <c r="D146" s="612">
        <v>2.231E-2</v>
      </c>
      <c r="E146" s="613" t="s">
        <v>308</v>
      </c>
      <c r="F146" s="611">
        <v>0</v>
      </c>
      <c r="G146" s="612">
        <v>0</v>
      </c>
      <c r="H146" s="614">
        <v>0.32562999999999998</v>
      </c>
      <c r="I146" s="611">
        <v>0.32562999999999998</v>
      </c>
      <c r="J146" s="612">
        <v>0.32562999999999998</v>
      </c>
      <c r="K146" s="615" t="s">
        <v>308</v>
      </c>
    </row>
    <row r="147" spans="1:11" ht="14.4" customHeight="1" thickBot="1" x14ac:dyDescent="0.35">
      <c r="A147" s="628" t="s">
        <v>447</v>
      </c>
      <c r="B147" s="606">
        <v>0</v>
      </c>
      <c r="C147" s="606">
        <v>2.231E-2</v>
      </c>
      <c r="D147" s="607">
        <v>2.231E-2</v>
      </c>
      <c r="E147" s="616" t="s">
        <v>308</v>
      </c>
      <c r="F147" s="606">
        <v>0</v>
      </c>
      <c r="G147" s="607">
        <v>0</v>
      </c>
      <c r="H147" s="609">
        <v>0.32562999999999998</v>
      </c>
      <c r="I147" s="606">
        <v>0.32562999999999998</v>
      </c>
      <c r="J147" s="607">
        <v>0.32562999999999998</v>
      </c>
      <c r="K147" s="617" t="s">
        <v>308</v>
      </c>
    </row>
    <row r="148" spans="1:11" ht="14.4" customHeight="1" thickBot="1" x14ac:dyDescent="0.35">
      <c r="A148" s="624" t="s">
        <v>448</v>
      </c>
      <c r="B148" s="606">
        <v>18547.000000004798</v>
      </c>
      <c r="C148" s="606">
        <v>19083.887119999999</v>
      </c>
      <c r="D148" s="607">
        <v>536.88711999516499</v>
      </c>
      <c r="E148" s="608">
        <v>1.0289473834039999</v>
      </c>
      <c r="F148" s="606">
        <v>20438.130740502002</v>
      </c>
      <c r="G148" s="607">
        <v>5109.5326851255004</v>
      </c>
      <c r="H148" s="609">
        <v>1481.57474</v>
      </c>
      <c r="I148" s="606">
        <v>4243.0306600000004</v>
      </c>
      <c r="J148" s="607">
        <v>-866.50202512549504</v>
      </c>
      <c r="K148" s="610">
        <v>0.20760365582699999</v>
      </c>
    </row>
    <row r="149" spans="1:11" ht="14.4" customHeight="1" thickBot="1" x14ac:dyDescent="0.35">
      <c r="A149" s="625" t="s">
        <v>449</v>
      </c>
      <c r="B149" s="606">
        <v>18510.000000004798</v>
      </c>
      <c r="C149" s="606">
        <v>19028.66619</v>
      </c>
      <c r="D149" s="607">
        <v>518.66618999516095</v>
      </c>
      <c r="E149" s="608">
        <v>1.0280208638570001</v>
      </c>
      <c r="F149" s="606">
        <v>20406.967335343499</v>
      </c>
      <c r="G149" s="607">
        <v>5101.7418338358602</v>
      </c>
      <c r="H149" s="609">
        <v>1481.27574</v>
      </c>
      <c r="I149" s="606">
        <v>4242.1396500000001</v>
      </c>
      <c r="J149" s="607">
        <v>-859.602183835863</v>
      </c>
      <c r="K149" s="610">
        <v>0.20787702456099999</v>
      </c>
    </row>
    <row r="150" spans="1:11" ht="14.4" customHeight="1" thickBot="1" x14ac:dyDescent="0.35">
      <c r="A150" s="626" t="s">
        <v>450</v>
      </c>
      <c r="B150" s="606">
        <v>18510.000000004798</v>
      </c>
      <c r="C150" s="606">
        <v>19028.66619</v>
      </c>
      <c r="D150" s="607">
        <v>518.66618999516095</v>
      </c>
      <c r="E150" s="608">
        <v>1.0280208638570001</v>
      </c>
      <c r="F150" s="606">
        <v>20406.967335343499</v>
      </c>
      <c r="G150" s="607">
        <v>5101.7418338358602</v>
      </c>
      <c r="H150" s="609">
        <v>1481.27574</v>
      </c>
      <c r="I150" s="606">
        <v>4242.1396500000001</v>
      </c>
      <c r="J150" s="607">
        <v>-859.602183835863</v>
      </c>
      <c r="K150" s="610">
        <v>0.20787702456099999</v>
      </c>
    </row>
    <row r="151" spans="1:11" ht="14.4" customHeight="1" thickBot="1" x14ac:dyDescent="0.35">
      <c r="A151" s="627" t="s">
        <v>451</v>
      </c>
      <c r="B151" s="611">
        <v>0</v>
      </c>
      <c r="C151" s="611">
        <v>0</v>
      </c>
      <c r="D151" s="612">
        <v>0</v>
      </c>
      <c r="E151" s="618">
        <v>1</v>
      </c>
      <c r="F151" s="611">
        <v>0</v>
      </c>
      <c r="G151" s="612">
        <v>0</v>
      </c>
      <c r="H151" s="614">
        <v>0</v>
      </c>
      <c r="I151" s="611">
        <v>0.249</v>
      </c>
      <c r="J151" s="612">
        <v>0.249</v>
      </c>
      <c r="K151" s="615" t="s">
        <v>309</v>
      </c>
    </row>
    <row r="152" spans="1:11" ht="14.4" customHeight="1" thickBot="1" x14ac:dyDescent="0.35">
      <c r="A152" s="628" t="s">
        <v>452</v>
      </c>
      <c r="B152" s="606">
        <v>0</v>
      </c>
      <c r="C152" s="606">
        <v>0</v>
      </c>
      <c r="D152" s="607">
        <v>0</v>
      </c>
      <c r="E152" s="608">
        <v>1</v>
      </c>
      <c r="F152" s="606">
        <v>0</v>
      </c>
      <c r="G152" s="607">
        <v>0</v>
      </c>
      <c r="H152" s="609">
        <v>0</v>
      </c>
      <c r="I152" s="606">
        <v>0.249</v>
      </c>
      <c r="J152" s="607">
        <v>0.249</v>
      </c>
      <c r="K152" s="617" t="s">
        <v>309</v>
      </c>
    </row>
    <row r="153" spans="1:11" ht="14.4" customHeight="1" thickBot="1" x14ac:dyDescent="0.35">
      <c r="A153" s="627" t="s">
        <v>453</v>
      </c>
      <c r="B153" s="611">
        <v>0</v>
      </c>
      <c r="C153" s="611">
        <v>21.28096</v>
      </c>
      <c r="D153" s="612">
        <v>21.28096</v>
      </c>
      <c r="E153" s="613" t="s">
        <v>309</v>
      </c>
      <c r="F153" s="611">
        <v>20.000002005372998</v>
      </c>
      <c r="G153" s="612">
        <v>5.000000501343</v>
      </c>
      <c r="H153" s="614">
        <v>0</v>
      </c>
      <c r="I153" s="611">
        <v>0</v>
      </c>
      <c r="J153" s="612">
        <v>-5.000000501343</v>
      </c>
      <c r="K153" s="619">
        <v>0</v>
      </c>
    </row>
    <row r="154" spans="1:11" ht="14.4" customHeight="1" thickBot="1" x14ac:dyDescent="0.35">
      <c r="A154" s="628" t="s">
        <v>454</v>
      </c>
      <c r="B154" s="606">
        <v>0</v>
      </c>
      <c r="C154" s="606">
        <v>21.28096</v>
      </c>
      <c r="D154" s="607">
        <v>21.28096</v>
      </c>
      <c r="E154" s="616" t="s">
        <v>309</v>
      </c>
      <c r="F154" s="606">
        <v>20.000002005372998</v>
      </c>
      <c r="G154" s="607">
        <v>5.000000501343</v>
      </c>
      <c r="H154" s="609">
        <v>0</v>
      </c>
      <c r="I154" s="606">
        <v>0</v>
      </c>
      <c r="J154" s="607">
        <v>-5.000000501343</v>
      </c>
      <c r="K154" s="610">
        <v>0</v>
      </c>
    </row>
    <row r="155" spans="1:11" ht="14.4" customHeight="1" thickBot="1" x14ac:dyDescent="0.35">
      <c r="A155" s="627" t="s">
        <v>455</v>
      </c>
      <c r="B155" s="611">
        <v>1</v>
      </c>
      <c r="C155" s="611">
        <v>42.226909999999997</v>
      </c>
      <c r="D155" s="612">
        <v>41.226909999999002</v>
      </c>
      <c r="E155" s="618">
        <v>42.226909999988997</v>
      </c>
      <c r="F155" s="611">
        <v>24.965291667683001</v>
      </c>
      <c r="G155" s="612">
        <v>6.2413229169199997</v>
      </c>
      <c r="H155" s="614">
        <v>0</v>
      </c>
      <c r="I155" s="611">
        <v>0</v>
      </c>
      <c r="J155" s="612">
        <v>-6.2413229169199997</v>
      </c>
      <c r="K155" s="619">
        <v>0</v>
      </c>
    </row>
    <row r="156" spans="1:11" ht="14.4" customHeight="1" thickBot="1" x14ac:dyDescent="0.35">
      <c r="A156" s="628" t="s">
        <v>456</v>
      </c>
      <c r="B156" s="606">
        <v>0</v>
      </c>
      <c r="C156" s="606">
        <v>42.226909999999997</v>
      </c>
      <c r="D156" s="607">
        <v>42.226909999999997</v>
      </c>
      <c r="E156" s="616" t="s">
        <v>309</v>
      </c>
      <c r="F156" s="606">
        <v>24.965291667683001</v>
      </c>
      <c r="G156" s="607">
        <v>6.2413229169199997</v>
      </c>
      <c r="H156" s="609">
        <v>0</v>
      </c>
      <c r="I156" s="606">
        <v>0</v>
      </c>
      <c r="J156" s="607">
        <v>-6.2413229169199997</v>
      </c>
      <c r="K156" s="610">
        <v>0</v>
      </c>
    </row>
    <row r="157" spans="1:11" ht="14.4" customHeight="1" thickBot="1" x14ac:dyDescent="0.35">
      <c r="A157" s="628" t="s">
        <v>457</v>
      </c>
      <c r="B157" s="606">
        <v>1</v>
      </c>
      <c r="C157" s="606">
        <v>0</v>
      </c>
      <c r="D157" s="607">
        <v>-1</v>
      </c>
      <c r="E157" s="608">
        <v>0</v>
      </c>
      <c r="F157" s="606">
        <v>0</v>
      </c>
      <c r="G157" s="607">
        <v>0</v>
      </c>
      <c r="H157" s="609">
        <v>0</v>
      </c>
      <c r="I157" s="606">
        <v>0</v>
      </c>
      <c r="J157" s="607">
        <v>0</v>
      </c>
      <c r="K157" s="617" t="s">
        <v>308</v>
      </c>
    </row>
    <row r="158" spans="1:11" ht="14.4" customHeight="1" thickBot="1" x14ac:dyDescent="0.35">
      <c r="A158" s="627" t="s">
        <v>458</v>
      </c>
      <c r="B158" s="611">
        <v>0</v>
      </c>
      <c r="C158" s="611">
        <v>-0.41</v>
      </c>
      <c r="D158" s="612">
        <v>-0.41</v>
      </c>
      <c r="E158" s="613" t="s">
        <v>309</v>
      </c>
      <c r="F158" s="611">
        <v>0</v>
      </c>
      <c r="G158" s="612">
        <v>0</v>
      </c>
      <c r="H158" s="614">
        <v>0</v>
      </c>
      <c r="I158" s="611">
        <v>0</v>
      </c>
      <c r="J158" s="612">
        <v>0</v>
      </c>
      <c r="K158" s="615" t="s">
        <v>308</v>
      </c>
    </row>
    <row r="159" spans="1:11" ht="14.4" customHeight="1" thickBot="1" x14ac:dyDescent="0.35">
      <c r="A159" s="628" t="s">
        <v>459</v>
      </c>
      <c r="B159" s="606">
        <v>0</v>
      </c>
      <c r="C159" s="606">
        <v>-0.41</v>
      </c>
      <c r="D159" s="607">
        <v>-0.41</v>
      </c>
      <c r="E159" s="616" t="s">
        <v>309</v>
      </c>
      <c r="F159" s="606">
        <v>0</v>
      </c>
      <c r="G159" s="607">
        <v>0</v>
      </c>
      <c r="H159" s="609">
        <v>0</v>
      </c>
      <c r="I159" s="606">
        <v>0</v>
      </c>
      <c r="J159" s="607">
        <v>0</v>
      </c>
      <c r="K159" s="617" t="s">
        <v>308</v>
      </c>
    </row>
    <row r="160" spans="1:11" ht="14.4" customHeight="1" thickBot="1" x14ac:dyDescent="0.35">
      <c r="A160" s="627" t="s">
        <v>460</v>
      </c>
      <c r="B160" s="611">
        <v>18509.000000004798</v>
      </c>
      <c r="C160" s="611">
        <v>18183.73444</v>
      </c>
      <c r="D160" s="612">
        <v>-325.26556000483498</v>
      </c>
      <c r="E160" s="618">
        <v>0.98242662704600003</v>
      </c>
      <c r="F160" s="611">
        <v>20362.002041670399</v>
      </c>
      <c r="G160" s="612">
        <v>5090.5005104175998</v>
      </c>
      <c r="H160" s="614">
        <v>1472.33393</v>
      </c>
      <c r="I160" s="611">
        <v>4232.9487399999998</v>
      </c>
      <c r="J160" s="612">
        <v>-857.55177041759896</v>
      </c>
      <c r="K160" s="619">
        <v>0.20788470266</v>
      </c>
    </row>
    <row r="161" spans="1:11" ht="14.4" customHeight="1" thickBot="1" x14ac:dyDescent="0.35">
      <c r="A161" s="628" t="s">
        <v>461</v>
      </c>
      <c r="B161" s="606">
        <v>11378.000000003</v>
      </c>
      <c r="C161" s="606">
        <v>9769.5511100000003</v>
      </c>
      <c r="D161" s="607">
        <v>-1608.4488900029801</v>
      </c>
      <c r="E161" s="608">
        <v>0.858635182808</v>
      </c>
      <c r="F161" s="606">
        <v>11670.0011701352</v>
      </c>
      <c r="G161" s="607">
        <v>2917.5002925338099</v>
      </c>
      <c r="H161" s="609">
        <v>595.23791000000006</v>
      </c>
      <c r="I161" s="606">
        <v>2371.4006300000001</v>
      </c>
      <c r="J161" s="607">
        <v>-546.09966253380696</v>
      </c>
      <c r="K161" s="610">
        <v>0.20320483223800001</v>
      </c>
    </row>
    <row r="162" spans="1:11" ht="14.4" customHeight="1" thickBot="1" x14ac:dyDescent="0.35">
      <c r="A162" s="628" t="s">
        <v>462</v>
      </c>
      <c r="B162" s="606">
        <v>7131.0000000018599</v>
      </c>
      <c r="C162" s="606">
        <v>8414.1833299999998</v>
      </c>
      <c r="D162" s="607">
        <v>1283.1833299981399</v>
      </c>
      <c r="E162" s="608">
        <v>1.17994437386</v>
      </c>
      <c r="F162" s="606">
        <v>8692.0008715351705</v>
      </c>
      <c r="G162" s="607">
        <v>2173.0002178837899</v>
      </c>
      <c r="H162" s="609">
        <v>877.09601999999995</v>
      </c>
      <c r="I162" s="606">
        <v>1861.54811</v>
      </c>
      <c r="J162" s="607">
        <v>-311.452107883792</v>
      </c>
      <c r="K162" s="610">
        <v>0.21416796172800001</v>
      </c>
    </row>
    <row r="163" spans="1:11" ht="14.4" customHeight="1" thickBot="1" x14ac:dyDescent="0.35">
      <c r="A163" s="627" t="s">
        <v>463</v>
      </c>
      <c r="B163" s="611">
        <v>0</v>
      </c>
      <c r="C163" s="611">
        <v>781.83388000000002</v>
      </c>
      <c r="D163" s="612">
        <v>781.83388000000002</v>
      </c>
      <c r="E163" s="613" t="s">
        <v>308</v>
      </c>
      <c r="F163" s="611">
        <v>0</v>
      </c>
      <c r="G163" s="612">
        <v>0</v>
      </c>
      <c r="H163" s="614">
        <v>8.9418100000000003</v>
      </c>
      <c r="I163" s="611">
        <v>8.94191</v>
      </c>
      <c r="J163" s="612">
        <v>8.94191</v>
      </c>
      <c r="K163" s="615" t="s">
        <v>308</v>
      </c>
    </row>
    <row r="164" spans="1:11" ht="14.4" customHeight="1" thickBot="1" x14ac:dyDescent="0.35">
      <c r="A164" s="628" t="s">
        <v>464</v>
      </c>
      <c r="B164" s="606">
        <v>0</v>
      </c>
      <c r="C164" s="606">
        <v>259.13082000000003</v>
      </c>
      <c r="D164" s="607">
        <v>259.13082000000003</v>
      </c>
      <c r="E164" s="616" t="s">
        <v>308</v>
      </c>
      <c r="F164" s="606">
        <v>0</v>
      </c>
      <c r="G164" s="607">
        <v>0</v>
      </c>
      <c r="H164" s="609">
        <v>0</v>
      </c>
      <c r="I164" s="606">
        <v>0</v>
      </c>
      <c r="J164" s="607">
        <v>0</v>
      </c>
      <c r="K164" s="617" t="s">
        <v>308</v>
      </c>
    </row>
    <row r="165" spans="1:11" ht="14.4" customHeight="1" thickBot="1" x14ac:dyDescent="0.35">
      <c r="A165" s="628" t="s">
        <v>465</v>
      </c>
      <c r="B165" s="606">
        <v>0</v>
      </c>
      <c r="C165" s="606">
        <v>522.70306000000005</v>
      </c>
      <c r="D165" s="607">
        <v>522.70306000000005</v>
      </c>
      <c r="E165" s="616" t="s">
        <v>308</v>
      </c>
      <c r="F165" s="606">
        <v>0</v>
      </c>
      <c r="G165" s="607">
        <v>0</v>
      </c>
      <c r="H165" s="609">
        <v>8.9418100000000003</v>
      </c>
      <c r="I165" s="606">
        <v>8.94191</v>
      </c>
      <c r="J165" s="607">
        <v>8.94191</v>
      </c>
      <c r="K165" s="617" t="s">
        <v>308</v>
      </c>
    </row>
    <row r="166" spans="1:11" ht="14.4" customHeight="1" thickBot="1" x14ac:dyDescent="0.35">
      <c r="A166" s="625" t="s">
        <v>466</v>
      </c>
      <c r="B166" s="606">
        <v>37</v>
      </c>
      <c r="C166" s="606">
        <v>55.220930000000003</v>
      </c>
      <c r="D166" s="607">
        <v>18.220929999999999</v>
      </c>
      <c r="E166" s="608">
        <v>1.492457567567</v>
      </c>
      <c r="F166" s="606">
        <v>31.163405158532001</v>
      </c>
      <c r="G166" s="607">
        <v>7.7908512896330002</v>
      </c>
      <c r="H166" s="609">
        <v>0.29899999999999999</v>
      </c>
      <c r="I166" s="606">
        <v>0.89100999999999997</v>
      </c>
      <c r="J166" s="607">
        <v>-6.8998412896329997</v>
      </c>
      <c r="K166" s="610">
        <v>2.8591548178000002E-2</v>
      </c>
    </row>
    <row r="167" spans="1:11" ht="14.4" customHeight="1" thickBot="1" x14ac:dyDescent="0.35">
      <c r="A167" s="626" t="s">
        <v>467</v>
      </c>
      <c r="B167" s="606">
        <v>0</v>
      </c>
      <c r="C167" s="606">
        <v>11.829000000000001</v>
      </c>
      <c r="D167" s="607">
        <v>11.829000000000001</v>
      </c>
      <c r="E167" s="616" t="s">
        <v>308</v>
      </c>
      <c r="F167" s="606">
        <v>0</v>
      </c>
      <c r="G167" s="607">
        <v>0</v>
      </c>
      <c r="H167" s="609">
        <v>0.29899999999999999</v>
      </c>
      <c r="I167" s="606">
        <v>0.57301000000000002</v>
      </c>
      <c r="J167" s="607">
        <v>0.57301000000000002</v>
      </c>
      <c r="K167" s="617" t="s">
        <v>308</v>
      </c>
    </row>
    <row r="168" spans="1:11" ht="14.4" customHeight="1" thickBot="1" x14ac:dyDescent="0.35">
      <c r="A168" s="627" t="s">
        <v>468</v>
      </c>
      <c r="B168" s="611">
        <v>0</v>
      </c>
      <c r="C168" s="611">
        <v>11.829000000000001</v>
      </c>
      <c r="D168" s="612">
        <v>11.829000000000001</v>
      </c>
      <c r="E168" s="613" t="s">
        <v>308</v>
      </c>
      <c r="F168" s="611">
        <v>0</v>
      </c>
      <c r="G168" s="612">
        <v>0</v>
      </c>
      <c r="H168" s="614">
        <v>0.29899999999999999</v>
      </c>
      <c r="I168" s="611">
        <v>0.57301000000000002</v>
      </c>
      <c r="J168" s="612">
        <v>0.57301000000000002</v>
      </c>
      <c r="K168" s="615" t="s">
        <v>308</v>
      </c>
    </row>
    <row r="169" spans="1:11" ht="14.4" customHeight="1" thickBot="1" x14ac:dyDescent="0.35">
      <c r="A169" s="628" t="s">
        <v>469</v>
      </c>
      <c r="B169" s="606">
        <v>0</v>
      </c>
      <c r="C169" s="606">
        <v>11.829000000000001</v>
      </c>
      <c r="D169" s="607">
        <v>11.829000000000001</v>
      </c>
      <c r="E169" s="616" t="s">
        <v>308</v>
      </c>
      <c r="F169" s="606">
        <v>0</v>
      </c>
      <c r="G169" s="607">
        <v>0</v>
      </c>
      <c r="H169" s="609">
        <v>0.29899999999999999</v>
      </c>
      <c r="I169" s="606">
        <v>0.57301000000000002</v>
      </c>
      <c r="J169" s="607">
        <v>0.57301000000000002</v>
      </c>
      <c r="K169" s="617" t="s">
        <v>308</v>
      </c>
    </row>
    <row r="170" spans="1:11" ht="14.4" customHeight="1" thickBot="1" x14ac:dyDescent="0.35">
      <c r="A170" s="631" t="s">
        <v>470</v>
      </c>
      <c r="B170" s="611">
        <v>37</v>
      </c>
      <c r="C170" s="611">
        <v>43.391930000000002</v>
      </c>
      <c r="D170" s="612">
        <v>6.3919300000000003</v>
      </c>
      <c r="E170" s="618">
        <v>1.172754864864</v>
      </c>
      <c r="F170" s="611">
        <v>31.163405158532001</v>
      </c>
      <c r="G170" s="612">
        <v>7.7908512896330002</v>
      </c>
      <c r="H170" s="614">
        <v>0</v>
      </c>
      <c r="I170" s="611">
        <v>0.318</v>
      </c>
      <c r="J170" s="612">
        <v>-7.4728512896329997</v>
      </c>
      <c r="K170" s="619">
        <v>1.0204276405999999E-2</v>
      </c>
    </row>
    <row r="171" spans="1:11" ht="14.4" customHeight="1" thickBot="1" x14ac:dyDescent="0.35">
      <c r="A171" s="627" t="s">
        <v>471</v>
      </c>
      <c r="B171" s="611">
        <v>0</v>
      </c>
      <c r="C171" s="611">
        <v>2.0000000000000002E-5</v>
      </c>
      <c r="D171" s="612">
        <v>2.0000000000000002E-5</v>
      </c>
      <c r="E171" s="613" t="s">
        <v>308</v>
      </c>
      <c r="F171" s="611">
        <v>0</v>
      </c>
      <c r="G171" s="612">
        <v>0</v>
      </c>
      <c r="H171" s="614">
        <v>0</v>
      </c>
      <c r="I171" s="611">
        <v>0</v>
      </c>
      <c r="J171" s="612">
        <v>0</v>
      </c>
      <c r="K171" s="615" t="s">
        <v>308</v>
      </c>
    </row>
    <row r="172" spans="1:11" ht="14.4" customHeight="1" thickBot="1" x14ac:dyDescent="0.35">
      <c r="A172" s="628" t="s">
        <v>472</v>
      </c>
      <c r="B172" s="606">
        <v>0</v>
      </c>
      <c r="C172" s="606">
        <v>2.0000000000000002E-5</v>
      </c>
      <c r="D172" s="607">
        <v>2.0000000000000002E-5</v>
      </c>
      <c r="E172" s="616" t="s">
        <v>308</v>
      </c>
      <c r="F172" s="606">
        <v>0</v>
      </c>
      <c r="G172" s="607">
        <v>0</v>
      </c>
      <c r="H172" s="609">
        <v>0</v>
      </c>
      <c r="I172" s="606">
        <v>0</v>
      </c>
      <c r="J172" s="607">
        <v>0</v>
      </c>
      <c r="K172" s="617" t="s">
        <v>308</v>
      </c>
    </row>
    <row r="173" spans="1:11" ht="14.4" customHeight="1" thickBot="1" x14ac:dyDescent="0.35">
      <c r="A173" s="627" t="s">
        <v>473</v>
      </c>
      <c r="B173" s="611">
        <v>37</v>
      </c>
      <c r="C173" s="611">
        <v>26.554379999999998</v>
      </c>
      <c r="D173" s="612">
        <v>-10.44562</v>
      </c>
      <c r="E173" s="618">
        <v>0.71768594594500001</v>
      </c>
      <c r="F173" s="611">
        <v>31.163405158532001</v>
      </c>
      <c r="G173" s="612">
        <v>7.7908512896330002</v>
      </c>
      <c r="H173" s="614">
        <v>0</v>
      </c>
      <c r="I173" s="611">
        <v>0.318</v>
      </c>
      <c r="J173" s="612">
        <v>-7.4728512896329997</v>
      </c>
      <c r="K173" s="619">
        <v>1.0204276405999999E-2</v>
      </c>
    </row>
    <row r="174" spans="1:11" ht="14.4" customHeight="1" thickBot="1" x14ac:dyDescent="0.35">
      <c r="A174" s="628" t="s">
        <v>474</v>
      </c>
      <c r="B174" s="606">
        <v>0</v>
      </c>
      <c r="C174" s="606">
        <v>0.46100000000000002</v>
      </c>
      <c r="D174" s="607">
        <v>0.46100000000000002</v>
      </c>
      <c r="E174" s="616" t="s">
        <v>308</v>
      </c>
      <c r="F174" s="606">
        <v>0.45796230795300003</v>
      </c>
      <c r="G174" s="607">
        <v>0.114490576988</v>
      </c>
      <c r="H174" s="609">
        <v>0</v>
      </c>
      <c r="I174" s="606">
        <v>1.7999999999999999E-2</v>
      </c>
      <c r="J174" s="607">
        <v>-9.6490576987999996E-2</v>
      </c>
      <c r="K174" s="610">
        <v>3.9304544690999997E-2</v>
      </c>
    </row>
    <row r="175" spans="1:11" ht="14.4" customHeight="1" thickBot="1" x14ac:dyDescent="0.35">
      <c r="A175" s="628" t="s">
        <v>475</v>
      </c>
      <c r="B175" s="606">
        <v>37</v>
      </c>
      <c r="C175" s="606">
        <v>26.09338</v>
      </c>
      <c r="D175" s="607">
        <v>-10.90662</v>
      </c>
      <c r="E175" s="608">
        <v>0.70522648648599995</v>
      </c>
      <c r="F175" s="606">
        <v>30.705442850577999</v>
      </c>
      <c r="G175" s="607">
        <v>7.6763607126439997</v>
      </c>
      <c r="H175" s="609">
        <v>0</v>
      </c>
      <c r="I175" s="606">
        <v>0.3</v>
      </c>
      <c r="J175" s="607">
        <v>-7.3763607126439998</v>
      </c>
      <c r="K175" s="610">
        <v>9.7702547870000007E-3</v>
      </c>
    </row>
    <row r="176" spans="1:11" ht="14.4" customHeight="1" thickBot="1" x14ac:dyDescent="0.35">
      <c r="A176" s="627" t="s">
        <v>476</v>
      </c>
      <c r="B176" s="611">
        <v>0</v>
      </c>
      <c r="C176" s="611">
        <v>6.6530000000000006E-2</v>
      </c>
      <c r="D176" s="612">
        <v>6.6530000000000006E-2</v>
      </c>
      <c r="E176" s="613" t="s">
        <v>309</v>
      </c>
      <c r="F176" s="611">
        <v>0</v>
      </c>
      <c r="G176" s="612">
        <v>0</v>
      </c>
      <c r="H176" s="614">
        <v>0</v>
      </c>
      <c r="I176" s="611">
        <v>0</v>
      </c>
      <c r="J176" s="612">
        <v>0</v>
      </c>
      <c r="K176" s="615" t="s">
        <v>308</v>
      </c>
    </row>
    <row r="177" spans="1:11" ht="14.4" customHeight="1" thickBot="1" x14ac:dyDescent="0.35">
      <c r="A177" s="628" t="s">
        <v>477</v>
      </c>
      <c r="B177" s="606">
        <v>0</v>
      </c>
      <c r="C177" s="606">
        <v>6.6530000000000006E-2</v>
      </c>
      <c r="D177" s="607">
        <v>6.6530000000000006E-2</v>
      </c>
      <c r="E177" s="616" t="s">
        <v>309</v>
      </c>
      <c r="F177" s="606">
        <v>0</v>
      </c>
      <c r="G177" s="607">
        <v>0</v>
      </c>
      <c r="H177" s="609">
        <v>0</v>
      </c>
      <c r="I177" s="606">
        <v>0</v>
      </c>
      <c r="J177" s="607">
        <v>0</v>
      </c>
      <c r="K177" s="617" t="s">
        <v>308</v>
      </c>
    </row>
    <row r="178" spans="1:11" ht="14.4" customHeight="1" thickBot="1" x14ac:dyDescent="0.35">
      <c r="A178" s="627" t="s">
        <v>478</v>
      </c>
      <c r="B178" s="611">
        <v>0</v>
      </c>
      <c r="C178" s="611">
        <v>16.771000000000001</v>
      </c>
      <c r="D178" s="612">
        <v>16.771000000000001</v>
      </c>
      <c r="E178" s="613" t="s">
        <v>309</v>
      </c>
      <c r="F178" s="611">
        <v>0</v>
      </c>
      <c r="G178" s="612">
        <v>0</v>
      </c>
      <c r="H178" s="614">
        <v>0</v>
      </c>
      <c r="I178" s="611">
        <v>0</v>
      </c>
      <c r="J178" s="612">
        <v>0</v>
      </c>
      <c r="K178" s="615" t="s">
        <v>308</v>
      </c>
    </row>
    <row r="179" spans="1:11" ht="14.4" customHeight="1" thickBot="1" x14ac:dyDescent="0.35">
      <c r="A179" s="628" t="s">
        <v>479</v>
      </c>
      <c r="B179" s="606">
        <v>0</v>
      </c>
      <c r="C179" s="606">
        <v>16.771000000000001</v>
      </c>
      <c r="D179" s="607">
        <v>16.771000000000001</v>
      </c>
      <c r="E179" s="616" t="s">
        <v>309</v>
      </c>
      <c r="F179" s="606">
        <v>0</v>
      </c>
      <c r="G179" s="607">
        <v>0</v>
      </c>
      <c r="H179" s="609">
        <v>0</v>
      </c>
      <c r="I179" s="606">
        <v>0</v>
      </c>
      <c r="J179" s="607">
        <v>0</v>
      </c>
      <c r="K179" s="617" t="s">
        <v>308</v>
      </c>
    </row>
    <row r="180" spans="1:11" ht="14.4" customHeight="1" thickBot="1" x14ac:dyDescent="0.35">
      <c r="A180" s="624" t="s">
        <v>480</v>
      </c>
      <c r="B180" s="606">
        <v>4672.6531034008503</v>
      </c>
      <c r="C180" s="606">
        <v>5101.7035400000104</v>
      </c>
      <c r="D180" s="607">
        <v>429.05043659915998</v>
      </c>
      <c r="E180" s="608">
        <v>1.0918215898129999</v>
      </c>
      <c r="F180" s="606">
        <v>0</v>
      </c>
      <c r="G180" s="607">
        <v>0</v>
      </c>
      <c r="H180" s="609">
        <v>464.52222</v>
      </c>
      <c r="I180" s="606">
        <v>1264.8047999999999</v>
      </c>
      <c r="J180" s="607">
        <v>1264.8047999999999</v>
      </c>
      <c r="K180" s="617" t="s">
        <v>309</v>
      </c>
    </row>
    <row r="181" spans="1:11" ht="14.4" customHeight="1" thickBot="1" x14ac:dyDescent="0.35">
      <c r="A181" s="629" t="s">
        <v>481</v>
      </c>
      <c r="B181" s="611">
        <v>4672.6531034008503</v>
      </c>
      <c r="C181" s="611">
        <v>5101.7035400000104</v>
      </c>
      <c r="D181" s="612">
        <v>429.05043659915998</v>
      </c>
      <c r="E181" s="618">
        <v>1.0918215898129999</v>
      </c>
      <c r="F181" s="611">
        <v>0</v>
      </c>
      <c r="G181" s="612">
        <v>0</v>
      </c>
      <c r="H181" s="614">
        <v>464.52222</v>
      </c>
      <c r="I181" s="611">
        <v>1264.8047999999999</v>
      </c>
      <c r="J181" s="612">
        <v>1264.8047999999999</v>
      </c>
      <c r="K181" s="615" t="s">
        <v>309</v>
      </c>
    </row>
    <row r="182" spans="1:11" ht="14.4" customHeight="1" thickBot="1" x14ac:dyDescent="0.35">
      <c r="A182" s="631" t="s">
        <v>54</v>
      </c>
      <c r="B182" s="611">
        <v>4672.6531034008503</v>
      </c>
      <c r="C182" s="611">
        <v>5101.7035400000104</v>
      </c>
      <c r="D182" s="612">
        <v>429.05043659915998</v>
      </c>
      <c r="E182" s="618">
        <v>1.0918215898129999</v>
      </c>
      <c r="F182" s="611">
        <v>0</v>
      </c>
      <c r="G182" s="612">
        <v>0</v>
      </c>
      <c r="H182" s="614">
        <v>464.52222</v>
      </c>
      <c r="I182" s="611">
        <v>1264.8047999999999</v>
      </c>
      <c r="J182" s="612">
        <v>1264.8047999999999</v>
      </c>
      <c r="K182" s="615" t="s">
        <v>309</v>
      </c>
    </row>
    <row r="183" spans="1:11" ht="14.4" customHeight="1" thickBot="1" x14ac:dyDescent="0.35">
      <c r="A183" s="627" t="s">
        <v>482</v>
      </c>
      <c r="B183" s="611">
        <v>95.340636362989002</v>
      </c>
      <c r="C183" s="611">
        <v>97.196749999999994</v>
      </c>
      <c r="D183" s="612">
        <v>1.85611363701</v>
      </c>
      <c r="E183" s="618">
        <v>1.0194682320970001</v>
      </c>
      <c r="F183" s="611">
        <v>0</v>
      </c>
      <c r="G183" s="612">
        <v>0</v>
      </c>
      <c r="H183" s="614">
        <v>8.0980000000000008</v>
      </c>
      <c r="I183" s="611">
        <v>24.173999999999999</v>
      </c>
      <c r="J183" s="612">
        <v>24.173999999999999</v>
      </c>
      <c r="K183" s="615" t="s">
        <v>309</v>
      </c>
    </row>
    <row r="184" spans="1:11" ht="14.4" customHeight="1" thickBot="1" x14ac:dyDescent="0.35">
      <c r="A184" s="628" t="s">
        <v>483</v>
      </c>
      <c r="B184" s="606">
        <v>95.340636362989002</v>
      </c>
      <c r="C184" s="606">
        <v>97.196749999999994</v>
      </c>
      <c r="D184" s="607">
        <v>1.85611363701</v>
      </c>
      <c r="E184" s="608">
        <v>1.0194682320970001</v>
      </c>
      <c r="F184" s="606">
        <v>0</v>
      </c>
      <c r="G184" s="607">
        <v>0</v>
      </c>
      <c r="H184" s="609">
        <v>8.0980000000000008</v>
      </c>
      <c r="I184" s="606">
        <v>24.173999999999999</v>
      </c>
      <c r="J184" s="607">
        <v>24.173999999999999</v>
      </c>
      <c r="K184" s="617" t="s">
        <v>309</v>
      </c>
    </row>
    <row r="185" spans="1:11" ht="14.4" customHeight="1" thickBot="1" x14ac:dyDescent="0.35">
      <c r="A185" s="627" t="s">
        <v>484</v>
      </c>
      <c r="B185" s="611">
        <v>195.71886633703801</v>
      </c>
      <c r="C185" s="611">
        <v>114.89424</v>
      </c>
      <c r="D185" s="612">
        <v>-80.824626337037998</v>
      </c>
      <c r="E185" s="618">
        <v>0.58703712192000002</v>
      </c>
      <c r="F185" s="611">
        <v>0</v>
      </c>
      <c r="G185" s="612">
        <v>0</v>
      </c>
      <c r="H185" s="614">
        <v>15.936199999999999</v>
      </c>
      <c r="I185" s="611">
        <v>29.454599999999999</v>
      </c>
      <c r="J185" s="612">
        <v>29.454599999999999</v>
      </c>
      <c r="K185" s="615" t="s">
        <v>309</v>
      </c>
    </row>
    <row r="186" spans="1:11" ht="14.4" customHeight="1" thickBot="1" x14ac:dyDescent="0.35">
      <c r="A186" s="628" t="s">
        <v>485</v>
      </c>
      <c r="B186" s="606">
        <v>142.365549493375</v>
      </c>
      <c r="C186" s="606">
        <v>91.02</v>
      </c>
      <c r="D186" s="607">
        <v>-51.345549493375003</v>
      </c>
      <c r="E186" s="608">
        <v>0.63934006734000004</v>
      </c>
      <c r="F186" s="606">
        <v>0</v>
      </c>
      <c r="G186" s="607">
        <v>0</v>
      </c>
      <c r="H186" s="609">
        <v>11.47</v>
      </c>
      <c r="I186" s="606">
        <v>23.31</v>
      </c>
      <c r="J186" s="607">
        <v>23.31</v>
      </c>
      <c r="K186" s="617" t="s">
        <v>309</v>
      </c>
    </row>
    <row r="187" spans="1:11" ht="14.4" customHeight="1" thickBot="1" x14ac:dyDescent="0.35">
      <c r="A187" s="628" t="s">
        <v>486</v>
      </c>
      <c r="B187" s="606">
        <v>41.418404025880001</v>
      </c>
      <c r="C187" s="606">
        <v>14.301600000000001</v>
      </c>
      <c r="D187" s="607">
        <v>-27.11680402588</v>
      </c>
      <c r="E187" s="608">
        <v>0.34529577699399999</v>
      </c>
      <c r="F187" s="606">
        <v>0</v>
      </c>
      <c r="G187" s="607">
        <v>0</v>
      </c>
      <c r="H187" s="609">
        <v>3.2902</v>
      </c>
      <c r="I187" s="606">
        <v>3.5720999999999998</v>
      </c>
      <c r="J187" s="607">
        <v>3.5720999999999998</v>
      </c>
      <c r="K187" s="617" t="s">
        <v>309</v>
      </c>
    </row>
    <row r="188" spans="1:11" ht="14.4" customHeight="1" thickBot="1" x14ac:dyDescent="0.35">
      <c r="A188" s="628" t="s">
        <v>487</v>
      </c>
      <c r="B188" s="606">
        <v>11.934912817781999</v>
      </c>
      <c r="C188" s="606">
        <v>9.5726399999999998</v>
      </c>
      <c r="D188" s="607">
        <v>-2.3622728177819998</v>
      </c>
      <c r="E188" s="608">
        <v>0.80207037505400003</v>
      </c>
      <c r="F188" s="606">
        <v>0</v>
      </c>
      <c r="G188" s="607">
        <v>0</v>
      </c>
      <c r="H188" s="609">
        <v>1.1759999999999999</v>
      </c>
      <c r="I188" s="606">
        <v>2.5724999999999998</v>
      </c>
      <c r="J188" s="607">
        <v>2.5724999999999998</v>
      </c>
      <c r="K188" s="617" t="s">
        <v>309</v>
      </c>
    </row>
    <row r="189" spans="1:11" ht="14.4" customHeight="1" thickBot="1" x14ac:dyDescent="0.35">
      <c r="A189" s="627" t="s">
        <v>488</v>
      </c>
      <c r="B189" s="611">
        <v>1184.3845660091199</v>
      </c>
      <c r="C189" s="611">
        <v>1179.1632400000001</v>
      </c>
      <c r="D189" s="612">
        <v>-5.2213260091200002</v>
      </c>
      <c r="E189" s="618">
        <v>0.99559152815800001</v>
      </c>
      <c r="F189" s="611">
        <v>0</v>
      </c>
      <c r="G189" s="612">
        <v>0</v>
      </c>
      <c r="H189" s="614">
        <v>104.99771</v>
      </c>
      <c r="I189" s="611">
        <v>291.34474999999998</v>
      </c>
      <c r="J189" s="612">
        <v>291.34474999999998</v>
      </c>
      <c r="K189" s="615" t="s">
        <v>309</v>
      </c>
    </row>
    <row r="190" spans="1:11" ht="14.4" customHeight="1" thickBot="1" x14ac:dyDescent="0.35">
      <c r="A190" s="628" t="s">
        <v>489</v>
      </c>
      <c r="B190" s="606">
        <v>1184.3845660091199</v>
      </c>
      <c r="C190" s="606">
        <v>1179.1632400000001</v>
      </c>
      <c r="D190" s="607">
        <v>-5.2213260091200002</v>
      </c>
      <c r="E190" s="608">
        <v>0.99559152815800001</v>
      </c>
      <c r="F190" s="606">
        <v>0</v>
      </c>
      <c r="G190" s="607">
        <v>0</v>
      </c>
      <c r="H190" s="609">
        <v>104.99771</v>
      </c>
      <c r="I190" s="606">
        <v>291.34474999999998</v>
      </c>
      <c r="J190" s="607">
        <v>291.34474999999998</v>
      </c>
      <c r="K190" s="617" t="s">
        <v>309</v>
      </c>
    </row>
    <row r="191" spans="1:11" ht="14.4" customHeight="1" thickBot="1" x14ac:dyDescent="0.35">
      <c r="A191" s="627" t="s">
        <v>490</v>
      </c>
      <c r="B191" s="611">
        <v>0</v>
      </c>
      <c r="C191" s="611">
        <v>2.0649999999999999</v>
      </c>
      <c r="D191" s="612">
        <v>2.0649999999999999</v>
      </c>
      <c r="E191" s="613" t="s">
        <v>308</v>
      </c>
      <c r="F191" s="611">
        <v>0</v>
      </c>
      <c r="G191" s="612">
        <v>0</v>
      </c>
      <c r="H191" s="614">
        <v>0.28799999999999998</v>
      </c>
      <c r="I191" s="611">
        <v>0.497</v>
      </c>
      <c r="J191" s="612">
        <v>0.497</v>
      </c>
      <c r="K191" s="615" t="s">
        <v>309</v>
      </c>
    </row>
    <row r="192" spans="1:11" ht="14.4" customHeight="1" thickBot="1" x14ac:dyDescent="0.35">
      <c r="A192" s="628" t="s">
        <v>491</v>
      </c>
      <c r="B192" s="606">
        <v>0</v>
      </c>
      <c r="C192" s="606">
        <v>2.0649999999999999</v>
      </c>
      <c r="D192" s="607">
        <v>2.0649999999999999</v>
      </c>
      <c r="E192" s="616" t="s">
        <v>308</v>
      </c>
      <c r="F192" s="606">
        <v>0</v>
      </c>
      <c r="G192" s="607">
        <v>0</v>
      </c>
      <c r="H192" s="609">
        <v>0.28799999999999998</v>
      </c>
      <c r="I192" s="606">
        <v>0.497</v>
      </c>
      <c r="J192" s="607">
        <v>0.497</v>
      </c>
      <c r="K192" s="617" t="s">
        <v>309</v>
      </c>
    </row>
    <row r="193" spans="1:11" ht="14.4" customHeight="1" thickBot="1" x14ac:dyDescent="0.35">
      <c r="A193" s="627" t="s">
        <v>492</v>
      </c>
      <c r="B193" s="611">
        <v>626</v>
      </c>
      <c r="C193" s="611">
        <v>571.48968000000002</v>
      </c>
      <c r="D193" s="612">
        <v>-54.510319999998998</v>
      </c>
      <c r="E193" s="618">
        <v>0.91292281150099996</v>
      </c>
      <c r="F193" s="611">
        <v>0</v>
      </c>
      <c r="G193" s="612">
        <v>0</v>
      </c>
      <c r="H193" s="614">
        <v>33.286140000000003</v>
      </c>
      <c r="I193" s="611">
        <v>114.53115</v>
      </c>
      <c r="J193" s="612">
        <v>114.53115</v>
      </c>
      <c r="K193" s="615" t="s">
        <v>309</v>
      </c>
    </row>
    <row r="194" spans="1:11" ht="14.4" customHeight="1" thickBot="1" x14ac:dyDescent="0.35">
      <c r="A194" s="628" t="s">
        <v>493</v>
      </c>
      <c r="B194" s="606">
        <v>626</v>
      </c>
      <c r="C194" s="606">
        <v>571.48968000000002</v>
      </c>
      <c r="D194" s="607">
        <v>-54.510319999998998</v>
      </c>
      <c r="E194" s="608">
        <v>0.91292281150099996</v>
      </c>
      <c r="F194" s="606">
        <v>0</v>
      </c>
      <c r="G194" s="607">
        <v>0</v>
      </c>
      <c r="H194" s="609">
        <v>33.286140000000003</v>
      </c>
      <c r="I194" s="606">
        <v>114.53115</v>
      </c>
      <c r="J194" s="607">
        <v>114.53115</v>
      </c>
      <c r="K194" s="617" t="s">
        <v>309</v>
      </c>
    </row>
    <row r="195" spans="1:11" ht="14.4" customHeight="1" thickBot="1" x14ac:dyDescent="0.35">
      <c r="A195" s="627" t="s">
        <v>494</v>
      </c>
      <c r="B195" s="611">
        <v>0</v>
      </c>
      <c r="C195" s="611">
        <v>622.88588000000095</v>
      </c>
      <c r="D195" s="612">
        <v>622.88588000000095</v>
      </c>
      <c r="E195" s="613" t="s">
        <v>308</v>
      </c>
      <c r="F195" s="611">
        <v>0</v>
      </c>
      <c r="G195" s="612">
        <v>0</v>
      </c>
      <c r="H195" s="614">
        <v>74.344300000000004</v>
      </c>
      <c r="I195" s="611">
        <v>202.31299000000001</v>
      </c>
      <c r="J195" s="612">
        <v>202.31299000000001</v>
      </c>
      <c r="K195" s="615" t="s">
        <v>309</v>
      </c>
    </row>
    <row r="196" spans="1:11" ht="14.4" customHeight="1" thickBot="1" x14ac:dyDescent="0.35">
      <c r="A196" s="628" t="s">
        <v>495</v>
      </c>
      <c r="B196" s="606">
        <v>0</v>
      </c>
      <c r="C196" s="606">
        <v>0.33</v>
      </c>
      <c r="D196" s="607">
        <v>0.33</v>
      </c>
      <c r="E196" s="616" t="s">
        <v>309</v>
      </c>
      <c r="F196" s="606">
        <v>0</v>
      </c>
      <c r="G196" s="607">
        <v>0</v>
      </c>
      <c r="H196" s="609">
        <v>0</v>
      </c>
      <c r="I196" s="606">
        <v>0</v>
      </c>
      <c r="J196" s="607">
        <v>0</v>
      </c>
      <c r="K196" s="610">
        <v>3</v>
      </c>
    </row>
    <row r="197" spans="1:11" ht="14.4" customHeight="1" thickBot="1" x14ac:dyDescent="0.35">
      <c r="A197" s="628" t="s">
        <v>496</v>
      </c>
      <c r="B197" s="606">
        <v>0</v>
      </c>
      <c r="C197" s="606">
        <v>622.55588000000103</v>
      </c>
      <c r="D197" s="607">
        <v>622.55588000000103</v>
      </c>
      <c r="E197" s="616" t="s">
        <v>308</v>
      </c>
      <c r="F197" s="606">
        <v>0</v>
      </c>
      <c r="G197" s="607">
        <v>0</v>
      </c>
      <c r="H197" s="609">
        <v>74.344300000000004</v>
      </c>
      <c r="I197" s="606">
        <v>202.31299000000001</v>
      </c>
      <c r="J197" s="607">
        <v>202.31299000000001</v>
      </c>
      <c r="K197" s="617" t="s">
        <v>309</v>
      </c>
    </row>
    <row r="198" spans="1:11" ht="14.4" customHeight="1" thickBot="1" x14ac:dyDescent="0.35">
      <c r="A198" s="627" t="s">
        <v>497</v>
      </c>
      <c r="B198" s="611">
        <v>2571.2090346916998</v>
      </c>
      <c r="C198" s="611">
        <v>2514.00875</v>
      </c>
      <c r="D198" s="612">
        <v>-57.200284691693</v>
      </c>
      <c r="E198" s="618">
        <v>0.977753545542</v>
      </c>
      <c r="F198" s="611">
        <v>0</v>
      </c>
      <c r="G198" s="612">
        <v>0</v>
      </c>
      <c r="H198" s="614">
        <v>227.57186999999999</v>
      </c>
      <c r="I198" s="611">
        <v>602.49031000000002</v>
      </c>
      <c r="J198" s="612">
        <v>602.49031000000002</v>
      </c>
      <c r="K198" s="615" t="s">
        <v>309</v>
      </c>
    </row>
    <row r="199" spans="1:11" ht="14.4" customHeight="1" thickBot="1" x14ac:dyDescent="0.35">
      <c r="A199" s="628" t="s">
        <v>498</v>
      </c>
      <c r="B199" s="606">
        <v>2571.2090346916998</v>
      </c>
      <c r="C199" s="606">
        <v>2514.00875</v>
      </c>
      <c r="D199" s="607">
        <v>-57.200284691693</v>
      </c>
      <c r="E199" s="608">
        <v>0.977753545542</v>
      </c>
      <c r="F199" s="606">
        <v>0</v>
      </c>
      <c r="G199" s="607">
        <v>0</v>
      </c>
      <c r="H199" s="609">
        <v>227.57186999999999</v>
      </c>
      <c r="I199" s="606">
        <v>602.49031000000002</v>
      </c>
      <c r="J199" s="607">
        <v>602.49031000000002</v>
      </c>
      <c r="K199" s="617" t="s">
        <v>309</v>
      </c>
    </row>
    <row r="200" spans="1:11" ht="14.4" customHeight="1" thickBot="1" x14ac:dyDescent="0.35">
      <c r="A200" s="632" t="s">
        <v>499</v>
      </c>
      <c r="B200" s="611">
        <v>0</v>
      </c>
      <c r="C200" s="611">
        <v>0.33</v>
      </c>
      <c r="D200" s="612">
        <v>0.33</v>
      </c>
      <c r="E200" s="613" t="s">
        <v>308</v>
      </c>
      <c r="F200" s="611">
        <v>0</v>
      </c>
      <c r="G200" s="612">
        <v>0</v>
      </c>
      <c r="H200" s="614">
        <v>0</v>
      </c>
      <c r="I200" s="611">
        <v>0</v>
      </c>
      <c r="J200" s="612">
        <v>0</v>
      </c>
      <c r="K200" s="619">
        <v>3</v>
      </c>
    </row>
    <row r="201" spans="1:11" ht="14.4" customHeight="1" thickBot="1" x14ac:dyDescent="0.35">
      <c r="A201" s="629" t="s">
        <v>500</v>
      </c>
      <c r="B201" s="611">
        <v>0</v>
      </c>
      <c r="C201" s="611">
        <v>0.33</v>
      </c>
      <c r="D201" s="612">
        <v>0.33</v>
      </c>
      <c r="E201" s="613" t="s">
        <v>308</v>
      </c>
      <c r="F201" s="611">
        <v>0</v>
      </c>
      <c r="G201" s="612">
        <v>0</v>
      </c>
      <c r="H201" s="614">
        <v>0</v>
      </c>
      <c r="I201" s="611">
        <v>0</v>
      </c>
      <c r="J201" s="612">
        <v>0</v>
      </c>
      <c r="K201" s="619">
        <v>3</v>
      </c>
    </row>
    <row r="202" spans="1:11" ht="14.4" customHeight="1" thickBot="1" x14ac:dyDescent="0.35">
      <c r="A202" s="631" t="s">
        <v>501</v>
      </c>
      <c r="B202" s="611">
        <v>0</v>
      </c>
      <c r="C202" s="611">
        <v>0.33</v>
      </c>
      <c r="D202" s="612">
        <v>0.33</v>
      </c>
      <c r="E202" s="613" t="s">
        <v>308</v>
      </c>
      <c r="F202" s="611">
        <v>0</v>
      </c>
      <c r="G202" s="612">
        <v>0</v>
      </c>
      <c r="H202" s="614">
        <v>0</v>
      </c>
      <c r="I202" s="611">
        <v>0</v>
      </c>
      <c r="J202" s="612">
        <v>0</v>
      </c>
      <c r="K202" s="619">
        <v>3</v>
      </c>
    </row>
    <row r="203" spans="1:11" ht="14.4" customHeight="1" thickBot="1" x14ac:dyDescent="0.35">
      <c r="A203" s="627" t="s">
        <v>502</v>
      </c>
      <c r="B203" s="611">
        <v>0</v>
      </c>
      <c r="C203" s="611">
        <v>0.33</v>
      </c>
      <c r="D203" s="612">
        <v>0.33</v>
      </c>
      <c r="E203" s="613" t="s">
        <v>309</v>
      </c>
      <c r="F203" s="611">
        <v>0</v>
      </c>
      <c r="G203" s="612">
        <v>0</v>
      </c>
      <c r="H203" s="614">
        <v>0</v>
      </c>
      <c r="I203" s="611">
        <v>0</v>
      </c>
      <c r="J203" s="612">
        <v>0</v>
      </c>
      <c r="K203" s="619">
        <v>3</v>
      </c>
    </row>
    <row r="204" spans="1:11" ht="14.4" customHeight="1" thickBot="1" x14ac:dyDescent="0.35">
      <c r="A204" s="628" t="s">
        <v>503</v>
      </c>
      <c r="B204" s="606">
        <v>0</v>
      </c>
      <c r="C204" s="606">
        <v>0.33</v>
      </c>
      <c r="D204" s="607">
        <v>0.33</v>
      </c>
      <c r="E204" s="616" t="s">
        <v>309</v>
      </c>
      <c r="F204" s="606">
        <v>0</v>
      </c>
      <c r="G204" s="607">
        <v>0</v>
      </c>
      <c r="H204" s="609">
        <v>0</v>
      </c>
      <c r="I204" s="606">
        <v>0</v>
      </c>
      <c r="J204" s="607">
        <v>0</v>
      </c>
      <c r="K204" s="610">
        <v>3</v>
      </c>
    </row>
    <row r="205" spans="1:11" ht="14.4" customHeight="1" thickBot="1" x14ac:dyDescent="0.35">
      <c r="A205" s="633"/>
      <c r="B205" s="606">
        <v>-17034.7463630944</v>
      </c>
      <c r="C205" s="606">
        <v>-17679.93058</v>
      </c>
      <c r="D205" s="607">
        <v>-645.18421690557796</v>
      </c>
      <c r="E205" s="608">
        <v>1.0378746007220001</v>
      </c>
      <c r="F205" s="606">
        <v>-11052.6875020834</v>
      </c>
      <c r="G205" s="607">
        <v>-2763.1718755208499</v>
      </c>
      <c r="H205" s="609">
        <v>-1799.2406900000001</v>
      </c>
      <c r="I205" s="606">
        <v>-5039.0670600000003</v>
      </c>
      <c r="J205" s="607">
        <v>-2275.89518447914</v>
      </c>
      <c r="K205" s="610">
        <v>0.45591328435200001</v>
      </c>
    </row>
    <row r="206" spans="1:11" ht="14.4" customHeight="1" thickBot="1" x14ac:dyDescent="0.35">
      <c r="A206" s="634" t="s">
        <v>66</v>
      </c>
      <c r="B206" s="620">
        <v>-17034.7463630944</v>
      </c>
      <c r="C206" s="620">
        <v>-17679.93058</v>
      </c>
      <c r="D206" s="621">
        <v>-645.18421690558205</v>
      </c>
      <c r="E206" s="622" t="s">
        <v>308</v>
      </c>
      <c r="F206" s="620">
        <v>-11052.6875020834</v>
      </c>
      <c r="G206" s="621">
        <v>-2763.1718755208499</v>
      </c>
      <c r="H206" s="620">
        <v>-1799.2406900000001</v>
      </c>
      <c r="I206" s="620">
        <v>-5039.0670600000003</v>
      </c>
      <c r="J206" s="621">
        <v>-2275.89518447914</v>
      </c>
      <c r="K206" s="623">
        <v>0.45591328435200001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497" t="s">
        <v>176</v>
      </c>
      <c r="B1" s="498"/>
      <c r="C1" s="498"/>
      <c r="D1" s="498"/>
      <c r="E1" s="498"/>
      <c r="F1" s="498"/>
      <c r="G1" s="469"/>
      <c r="H1" s="499"/>
      <c r="I1" s="499"/>
    </row>
    <row r="2" spans="1:10" ht="14.4" customHeight="1" thickBot="1" x14ac:dyDescent="0.35">
      <c r="A2" s="382" t="s">
        <v>307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30">
        <v>2014</v>
      </c>
      <c r="D3" s="431">
        <v>2015</v>
      </c>
      <c r="E3" s="11"/>
      <c r="F3" s="492">
        <v>2016</v>
      </c>
      <c r="G3" s="493"/>
      <c r="H3" s="493"/>
      <c r="I3" s="494"/>
    </row>
    <row r="4" spans="1:10" ht="14.4" customHeight="1" thickBot="1" x14ac:dyDescent="0.35">
      <c r="A4" s="435" t="s">
        <v>0</v>
      </c>
      <c r="B4" s="436" t="s">
        <v>254</v>
      </c>
      <c r="C4" s="495" t="s">
        <v>94</v>
      </c>
      <c r="D4" s="496"/>
      <c r="E4" s="437"/>
      <c r="F4" s="432" t="s">
        <v>94</v>
      </c>
      <c r="G4" s="433" t="s">
        <v>95</v>
      </c>
      <c r="H4" s="433" t="s">
        <v>69</v>
      </c>
      <c r="I4" s="434" t="s">
        <v>96</v>
      </c>
    </row>
    <row r="5" spans="1:10" ht="14.4" customHeight="1" x14ac:dyDescent="0.3">
      <c r="A5" s="635" t="s">
        <v>504</v>
      </c>
      <c r="B5" s="636" t="s">
        <v>505</v>
      </c>
      <c r="C5" s="637" t="s">
        <v>506</v>
      </c>
      <c r="D5" s="637" t="s">
        <v>506</v>
      </c>
      <c r="E5" s="637"/>
      <c r="F5" s="637" t="s">
        <v>506</v>
      </c>
      <c r="G5" s="637" t="s">
        <v>506</v>
      </c>
      <c r="H5" s="637" t="s">
        <v>506</v>
      </c>
      <c r="I5" s="638" t="s">
        <v>506</v>
      </c>
      <c r="J5" s="639" t="s">
        <v>74</v>
      </c>
    </row>
    <row r="6" spans="1:10" ht="14.4" customHeight="1" x14ac:dyDescent="0.3">
      <c r="A6" s="635" t="s">
        <v>504</v>
      </c>
      <c r="B6" s="636" t="s">
        <v>317</v>
      </c>
      <c r="C6" s="637">
        <v>482.20128000000102</v>
      </c>
      <c r="D6" s="637">
        <v>497.46417000000099</v>
      </c>
      <c r="E6" s="637"/>
      <c r="F6" s="637">
        <v>463.20688000000001</v>
      </c>
      <c r="G6" s="637">
        <v>447.50012335591299</v>
      </c>
      <c r="H6" s="637">
        <v>15.706756644087022</v>
      </c>
      <c r="I6" s="638">
        <v>1.0350988878534786</v>
      </c>
      <c r="J6" s="639" t="s">
        <v>1</v>
      </c>
    </row>
    <row r="7" spans="1:10" ht="14.4" customHeight="1" x14ac:dyDescent="0.3">
      <c r="A7" s="635" t="s">
        <v>504</v>
      </c>
      <c r="B7" s="636" t="s">
        <v>318</v>
      </c>
      <c r="C7" s="637" t="s">
        <v>506</v>
      </c>
      <c r="D7" s="637">
        <v>0</v>
      </c>
      <c r="E7" s="637"/>
      <c r="F7" s="637">
        <v>16.42417</v>
      </c>
      <c r="G7" s="637">
        <v>21.750005995510751</v>
      </c>
      <c r="H7" s="637">
        <v>-5.3258359955107508</v>
      </c>
      <c r="I7" s="638">
        <v>0.75513404471658463</v>
      </c>
      <c r="J7" s="639" t="s">
        <v>1</v>
      </c>
    </row>
    <row r="8" spans="1:10" ht="14.4" customHeight="1" x14ac:dyDescent="0.3">
      <c r="A8" s="635" t="s">
        <v>504</v>
      </c>
      <c r="B8" s="636" t="s">
        <v>319</v>
      </c>
      <c r="C8" s="637">
        <v>38.041629999999998</v>
      </c>
      <c r="D8" s="637">
        <v>21.352099999999997</v>
      </c>
      <c r="E8" s="637"/>
      <c r="F8" s="637">
        <v>61.810149999999993</v>
      </c>
      <c r="G8" s="637">
        <v>44.253623061798251</v>
      </c>
      <c r="H8" s="637">
        <v>17.556526938201742</v>
      </c>
      <c r="I8" s="638">
        <v>1.3967251882108007</v>
      </c>
      <c r="J8" s="639" t="s">
        <v>1</v>
      </c>
    </row>
    <row r="9" spans="1:10" ht="14.4" customHeight="1" x14ac:dyDescent="0.3">
      <c r="A9" s="635" t="s">
        <v>504</v>
      </c>
      <c r="B9" s="636" t="s">
        <v>320</v>
      </c>
      <c r="C9" s="637">
        <v>5.6301600000000001</v>
      </c>
      <c r="D9" s="637">
        <v>0</v>
      </c>
      <c r="E9" s="637"/>
      <c r="F9" s="637" t="s">
        <v>506</v>
      </c>
      <c r="G9" s="637" t="s">
        <v>506</v>
      </c>
      <c r="H9" s="637" t="s">
        <v>506</v>
      </c>
      <c r="I9" s="638" t="s">
        <v>506</v>
      </c>
      <c r="J9" s="639" t="s">
        <v>1</v>
      </c>
    </row>
    <row r="10" spans="1:10" ht="14.4" customHeight="1" x14ac:dyDescent="0.3">
      <c r="A10" s="635" t="s">
        <v>504</v>
      </c>
      <c r="B10" s="636" t="s">
        <v>321</v>
      </c>
      <c r="C10" s="637">
        <v>55.201909999999998</v>
      </c>
      <c r="D10" s="637">
        <v>54.611009999999993</v>
      </c>
      <c r="E10" s="637"/>
      <c r="F10" s="637">
        <v>143.63159000000002</v>
      </c>
      <c r="G10" s="637">
        <v>92.589075083442751</v>
      </c>
      <c r="H10" s="637">
        <v>51.042514916557266</v>
      </c>
      <c r="I10" s="638">
        <v>1.5512801037331558</v>
      </c>
      <c r="J10" s="639" t="s">
        <v>1</v>
      </c>
    </row>
    <row r="11" spans="1:10" ht="14.4" customHeight="1" x14ac:dyDescent="0.3">
      <c r="A11" s="635" t="s">
        <v>504</v>
      </c>
      <c r="B11" s="636" t="s">
        <v>322</v>
      </c>
      <c r="C11" s="637">
        <v>12.538580000000001</v>
      </c>
      <c r="D11" s="637">
        <v>25.07977</v>
      </c>
      <c r="E11" s="637"/>
      <c r="F11" s="637">
        <v>10.263069999999999</v>
      </c>
      <c r="G11" s="637">
        <v>16.250004479404499</v>
      </c>
      <c r="H11" s="637">
        <v>-5.9869344794044999</v>
      </c>
      <c r="I11" s="638">
        <v>0.63157336436476486</v>
      </c>
      <c r="J11" s="639" t="s">
        <v>1</v>
      </c>
    </row>
    <row r="12" spans="1:10" ht="14.4" customHeight="1" x14ac:dyDescent="0.3">
      <c r="A12" s="635" t="s">
        <v>504</v>
      </c>
      <c r="B12" s="636" t="s">
        <v>323</v>
      </c>
      <c r="C12" s="637">
        <v>7.3932200000000003</v>
      </c>
      <c r="D12" s="637">
        <v>9.7910700000000013</v>
      </c>
      <c r="E12" s="637"/>
      <c r="F12" s="637">
        <v>10.92328</v>
      </c>
      <c r="G12" s="637">
        <v>8.5000023430729996</v>
      </c>
      <c r="H12" s="637">
        <v>2.4232776569270005</v>
      </c>
      <c r="I12" s="638">
        <v>1.2850914104631781</v>
      </c>
      <c r="J12" s="639" t="s">
        <v>1</v>
      </c>
    </row>
    <row r="13" spans="1:10" ht="14.4" customHeight="1" x14ac:dyDescent="0.3">
      <c r="A13" s="635" t="s">
        <v>504</v>
      </c>
      <c r="B13" s="636" t="s">
        <v>507</v>
      </c>
      <c r="C13" s="637">
        <v>601.00678000000119</v>
      </c>
      <c r="D13" s="637">
        <v>608.29812000000095</v>
      </c>
      <c r="E13" s="637"/>
      <c r="F13" s="637">
        <v>706.25913999999989</v>
      </c>
      <c r="G13" s="637">
        <v>630.8428343191423</v>
      </c>
      <c r="H13" s="637">
        <v>75.41630568085759</v>
      </c>
      <c r="I13" s="638">
        <v>1.1195484858954656</v>
      </c>
      <c r="J13" s="639" t="s">
        <v>508</v>
      </c>
    </row>
    <row r="15" spans="1:10" ht="14.4" customHeight="1" x14ac:dyDescent="0.3">
      <c r="A15" s="635" t="s">
        <v>504</v>
      </c>
      <c r="B15" s="636" t="s">
        <v>505</v>
      </c>
      <c r="C15" s="637" t="s">
        <v>506</v>
      </c>
      <c r="D15" s="637" t="s">
        <v>506</v>
      </c>
      <c r="E15" s="637"/>
      <c r="F15" s="637" t="s">
        <v>506</v>
      </c>
      <c r="G15" s="637" t="s">
        <v>506</v>
      </c>
      <c r="H15" s="637" t="s">
        <v>506</v>
      </c>
      <c r="I15" s="638" t="s">
        <v>506</v>
      </c>
      <c r="J15" s="639" t="s">
        <v>74</v>
      </c>
    </row>
    <row r="16" spans="1:10" ht="14.4" customHeight="1" x14ac:dyDescent="0.3">
      <c r="A16" s="635" t="s">
        <v>509</v>
      </c>
      <c r="B16" s="636" t="s">
        <v>510</v>
      </c>
      <c r="C16" s="637" t="s">
        <v>506</v>
      </c>
      <c r="D16" s="637" t="s">
        <v>506</v>
      </c>
      <c r="E16" s="637"/>
      <c r="F16" s="637" t="s">
        <v>506</v>
      </c>
      <c r="G16" s="637" t="s">
        <v>506</v>
      </c>
      <c r="H16" s="637" t="s">
        <v>506</v>
      </c>
      <c r="I16" s="638" t="s">
        <v>506</v>
      </c>
      <c r="J16" s="639" t="s">
        <v>0</v>
      </c>
    </row>
    <row r="17" spans="1:10" ht="14.4" customHeight="1" x14ac:dyDescent="0.3">
      <c r="A17" s="635" t="s">
        <v>509</v>
      </c>
      <c r="B17" s="636" t="s">
        <v>317</v>
      </c>
      <c r="C17" s="637" t="s">
        <v>506</v>
      </c>
      <c r="D17" s="637">
        <v>0.63161</v>
      </c>
      <c r="E17" s="637"/>
      <c r="F17" s="637">
        <v>0</v>
      </c>
      <c r="G17" s="637">
        <v>0.15620808893550001</v>
      </c>
      <c r="H17" s="637">
        <v>-0.15620808893550001</v>
      </c>
      <c r="I17" s="638">
        <v>0</v>
      </c>
      <c r="J17" s="639" t="s">
        <v>1</v>
      </c>
    </row>
    <row r="18" spans="1:10" ht="14.4" customHeight="1" x14ac:dyDescent="0.3">
      <c r="A18" s="635" t="s">
        <v>509</v>
      </c>
      <c r="B18" s="636" t="s">
        <v>511</v>
      </c>
      <c r="C18" s="637" t="s">
        <v>506</v>
      </c>
      <c r="D18" s="637">
        <v>0.63161</v>
      </c>
      <c r="E18" s="637"/>
      <c r="F18" s="637">
        <v>0</v>
      </c>
      <c r="G18" s="637">
        <v>0.15620808893550001</v>
      </c>
      <c r="H18" s="637">
        <v>-0.15620808893550001</v>
      </c>
      <c r="I18" s="638">
        <v>0</v>
      </c>
      <c r="J18" s="639" t="s">
        <v>512</v>
      </c>
    </row>
    <row r="19" spans="1:10" ht="14.4" customHeight="1" x14ac:dyDescent="0.3">
      <c r="A19" s="635" t="s">
        <v>506</v>
      </c>
      <c r="B19" s="636" t="s">
        <v>506</v>
      </c>
      <c r="C19" s="637" t="s">
        <v>506</v>
      </c>
      <c r="D19" s="637" t="s">
        <v>506</v>
      </c>
      <c r="E19" s="637"/>
      <c r="F19" s="637" t="s">
        <v>506</v>
      </c>
      <c r="G19" s="637" t="s">
        <v>506</v>
      </c>
      <c r="H19" s="637" t="s">
        <v>506</v>
      </c>
      <c r="I19" s="638" t="s">
        <v>506</v>
      </c>
      <c r="J19" s="639" t="s">
        <v>513</v>
      </c>
    </row>
    <row r="20" spans="1:10" ht="14.4" customHeight="1" x14ac:dyDescent="0.3">
      <c r="A20" s="635" t="s">
        <v>514</v>
      </c>
      <c r="B20" s="636" t="s">
        <v>515</v>
      </c>
      <c r="C20" s="637" t="s">
        <v>506</v>
      </c>
      <c r="D20" s="637" t="s">
        <v>506</v>
      </c>
      <c r="E20" s="637"/>
      <c r="F20" s="637" t="s">
        <v>506</v>
      </c>
      <c r="G20" s="637" t="s">
        <v>506</v>
      </c>
      <c r="H20" s="637" t="s">
        <v>506</v>
      </c>
      <c r="I20" s="638" t="s">
        <v>506</v>
      </c>
      <c r="J20" s="639" t="s">
        <v>0</v>
      </c>
    </row>
    <row r="21" spans="1:10" ht="14.4" customHeight="1" x14ac:dyDescent="0.3">
      <c r="A21" s="635" t="s">
        <v>514</v>
      </c>
      <c r="B21" s="636" t="s">
        <v>317</v>
      </c>
      <c r="C21" s="637">
        <v>474.47792000000101</v>
      </c>
      <c r="D21" s="637">
        <v>491.52438000000097</v>
      </c>
      <c r="E21" s="637"/>
      <c r="F21" s="637">
        <v>454.01895000000002</v>
      </c>
      <c r="G21" s="637">
        <v>438.0433349668175</v>
      </c>
      <c r="H21" s="637">
        <v>15.975615033182521</v>
      </c>
      <c r="I21" s="638">
        <v>1.0364703986065504</v>
      </c>
      <c r="J21" s="639" t="s">
        <v>1</v>
      </c>
    </row>
    <row r="22" spans="1:10" ht="14.4" customHeight="1" x14ac:dyDescent="0.3">
      <c r="A22" s="635" t="s">
        <v>514</v>
      </c>
      <c r="B22" s="636" t="s">
        <v>318</v>
      </c>
      <c r="C22" s="637" t="s">
        <v>506</v>
      </c>
      <c r="D22" s="637">
        <v>0</v>
      </c>
      <c r="E22" s="637"/>
      <c r="F22" s="637">
        <v>16.42417</v>
      </c>
      <c r="G22" s="637">
        <v>21.750005995510751</v>
      </c>
      <c r="H22" s="637">
        <v>-5.3258359955107508</v>
      </c>
      <c r="I22" s="638">
        <v>0.75513404471658463</v>
      </c>
      <c r="J22" s="639" t="s">
        <v>1</v>
      </c>
    </row>
    <row r="23" spans="1:10" ht="14.4" customHeight="1" x14ac:dyDescent="0.3">
      <c r="A23" s="635" t="s">
        <v>514</v>
      </c>
      <c r="B23" s="636" t="s">
        <v>319</v>
      </c>
      <c r="C23" s="637">
        <v>38.041629999999998</v>
      </c>
      <c r="D23" s="637">
        <v>21.352099999999997</v>
      </c>
      <c r="E23" s="637"/>
      <c r="F23" s="637">
        <v>61.810149999999993</v>
      </c>
      <c r="G23" s="637">
        <v>44.253623061798251</v>
      </c>
      <c r="H23" s="637">
        <v>17.556526938201742</v>
      </c>
      <c r="I23" s="638">
        <v>1.3967251882108007</v>
      </c>
      <c r="J23" s="639" t="s">
        <v>1</v>
      </c>
    </row>
    <row r="24" spans="1:10" ht="14.4" customHeight="1" x14ac:dyDescent="0.3">
      <c r="A24" s="635" t="s">
        <v>514</v>
      </c>
      <c r="B24" s="636" t="s">
        <v>320</v>
      </c>
      <c r="C24" s="637">
        <v>5.6301600000000001</v>
      </c>
      <c r="D24" s="637">
        <v>0</v>
      </c>
      <c r="E24" s="637"/>
      <c r="F24" s="637" t="s">
        <v>506</v>
      </c>
      <c r="G24" s="637" t="s">
        <v>506</v>
      </c>
      <c r="H24" s="637" t="s">
        <v>506</v>
      </c>
      <c r="I24" s="638" t="s">
        <v>506</v>
      </c>
      <c r="J24" s="639" t="s">
        <v>1</v>
      </c>
    </row>
    <row r="25" spans="1:10" ht="14.4" customHeight="1" x14ac:dyDescent="0.3">
      <c r="A25" s="635" t="s">
        <v>514</v>
      </c>
      <c r="B25" s="636" t="s">
        <v>321</v>
      </c>
      <c r="C25" s="637">
        <v>55.201909999999998</v>
      </c>
      <c r="D25" s="637">
        <v>54.611009999999993</v>
      </c>
      <c r="E25" s="637"/>
      <c r="F25" s="637">
        <v>143.63159000000002</v>
      </c>
      <c r="G25" s="637">
        <v>92.589075083442751</v>
      </c>
      <c r="H25" s="637">
        <v>51.042514916557266</v>
      </c>
      <c r="I25" s="638">
        <v>1.5512801037331558</v>
      </c>
      <c r="J25" s="639" t="s">
        <v>1</v>
      </c>
    </row>
    <row r="26" spans="1:10" ht="14.4" customHeight="1" x14ac:dyDescent="0.3">
      <c r="A26" s="635" t="s">
        <v>514</v>
      </c>
      <c r="B26" s="636" t="s">
        <v>322</v>
      </c>
      <c r="C26" s="637">
        <v>12.538580000000001</v>
      </c>
      <c r="D26" s="637">
        <v>25.07977</v>
      </c>
      <c r="E26" s="637"/>
      <c r="F26" s="637">
        <v>10.263069999999999</v>
      </c>
      <c r="G26" s="637">
        <v>16.250004479404499</v>
      </c>
      <c r="H26" s="637">
        <v>-5.9869344794044999</v>
      </c>
      <c r="I26" s="638">
        <v>0.63157336436476486</v>
      </c>
      <c r="J26" s="639" t="s">
        <v>1</v>
      </c>
    </row>
    <row r="27" spans="1:10" ht="14.4" customHeight="1" x14ac:dyDescent="0.3">
      <c r="A27" s="635" t="s">
        <v>514</v>
      </c>
      <c r="B27" s="636" t="s">
        <v>323</v>
      </c>
      <c r="C27" s="637">
        <v>7.3932200000000003</v>
      </c>
      <c r="D27" s="637">
        <v>9.7910700000000013</v>
      </c>
      <c r="E27" s="637"/>
      <c r="F27" s="637">
        <v>10.92328</v>
      </c>
      <c r="G27" s="637">
        <v>8.5000023430729996</v>
      </c>
      <c r="H27" s="637">
        <v>2.4232776569270005</v>
      </c>
      <c r="I27" s="638">
        <v>1.2850914104631781</v>
      </c>
      <c r="J27" s="639" t="s">
        <v>1</v>
      </c>
    </row>
    <row r="28" spans="1:10" ht="14.4" customHeight="1" x14ac:dyDescent="0.3">
      <c r="A28" s="635" t="s">
        <v>514</v>
      </c>
      <c r="B28" s="636" t="s">
        <v>516</v>
      </c>
      <c r="C28" s="637">
        <v>593.28342000000112</v>
      </c>
      <c r="D28" s="637">
        <v>602.35833000000093</v>
      </c>
      <c r="E28" s="637"/>
      <c r="F28" s="637">
        <v>697.07121000000006</v>
      </c>
      <c r="G28" s="637">
        <v>621.38604593004675</v>
      </c>
      <c r="H28" s="637">
        <v>75.685164069953316</v>
      </c>
      <c r="I28" s="638">
        <v>1.1218005530791622</v>
      </c>
      <c r="J28" s="639" t="s">
        <v>512</v>
      </c>
    </row>
    <row r="29" spans="1:10" ht="14.4" customHeight="1" x14ac:dyDescent="0.3">
      <c r="A29" s="635" t="s">
        <v>506</v>
      </c>
      <c r="B29" s="636" t="s">
        <v>506</v>
      </c>
      <c r="C29" s="637" t="s">
        <v>506</v>
      </c>
      <c r="D29" s="637" t="s">
        <v>506</v>
      </c>
      <c r="E29" s="637"/>
      <c r="F29" s="637" t="s">
        <v>506</v>
      </c>
      <c r="G29" s="637" t="s">
        <v>506</v>
      </c>
      <c r="H29" s="637" t="s">
        <v>506</v>
      </c>
      <c r="I29" s="638" t="s">
        <v>506</v>
      </c>
      <c r="J29" s="639" t="s">
        <v>513</v>
      </c>
    </row>
    <row r="30" spans="1:10" ht="14.4" customHeight="1" x14ac:dyDescent="0.3">
      <c r="A30" s="635" t="s">
        <v>517</v>
      </c>
      <c r="B30" s="636" t="s">
        <v>518</v>
      </c>
      <c r="C30" s="637" t="s">
        <v>506</v>
      </c>
      <c r="D30" s="637" t="s">
        <v>506</v>
      </c>
      <c r="E30" s="637"/>
      <c r="F30" s="637" t="s">
        <v>506</v>
      </c>
      <c r="G30" s="637" t="s">
        <v>506</v>
      </c>
      <c r="H30" s="637" t="s">
        <v>506</v>
      </c>
      <c r="I30" s="638" t="s">
        <v>506</v>
      </c>
      <c r="J30" s="639" t="s">
        <v>0</v>
      </c>
    </row>
    <row r="31" spans="1:10" ht="14.4" customHeight="1" x14ac:dyDescent="0.3">
      <c r="A31" s="635" t="s">
        <v>517</v>
      </c>
      <c r="B31" s="636" t="s">
        <v>317</v>
      </c>
      <c r="C31" s="637">
        <v>7.7233599999999996</v>
      </c>
      <c r="D31" s="637">
        <v>5.3081800000000001</v>
      </c>
      <c r="E31" s="637"/>
      <c r="F31" s="637">
        <v>9.1879300000000015</v>
      </c>
      <c r="G31" s="637">
        <v>9.30058030016</v>
      </c>
      <c r="H31" s="637">
        <v>-0.11265030015999855</v>
      </c>
      <c r="I31" s="638">
        <v>0.98788782027310051</v>
      </c>
      <c r="J31" s="639" t="s">
        <v>1</v>
      </c>
    </row>
    <row r="32" spans="1:10" ht="14.4" customHeight="1" x14ac:dyDescent="0.3">
      <c r="A32" s="635" t="s">
        <v>517</v>
      </c>
      <c r="B32" s="636" t="s">
        <v>321</v>
      </c>
      <c r="C32" s="637">
        <v>0</v>
      </c>
      <c r="D32" s="637" t="s">
        <v>506</v>
      </c>
      <c r="E32" s="637"/>
      <c r="F32" s="637" t="s">
        <v>506</v>
      </c>
      <c r="G32" s="637" t="s">
        <v>506</v>
      </c>
      <c r="H32" s="637" t="s">
        <v>506</v>
      </c>
      <c r="I32" s="638" t="s">
        <v>506</v>
      </c>
      <c r="J32" s="639" t="s">
        <v>1</v>
      </c>
    </row>
    <row r="33" spans="1:10" ht="14.4" customHeight="1" x14ac:dyDescent="0.3">
      <c r="A33" s="635" t="s">
        <v>517</v>
      </c>
      <c r="B33" s="636" t="s">
        <v>519</v>
      </c>
      <c r="C33" s="637">
        <v>7.7233599999999996</v>
      </c>
      <c r="D33" s="637">
        <v>5.3081800000000001</v>
      </c>
      <c r="E33" s="637"/>
      <c r="F33" s="637">
        <v>9.1879300000000015</v>
      </c>
      <c r="G33" s="637">
        <v>9.30058030016</v>
      </c>
      <c r="H33" s="637">
        <v>-0.11265030015999855</v>
      </c>
      <c r="I33" s="638">
        <v>0.98788782027310051</v>
      </c>
      <c r="J33" s="639" t="s">
        <v>512</v>
      </c>
    </row>
    <row r="34" spans="1:10" ht="14.4" customHeight="1" x14ac:dyDescent="0.3">
      <c r="A34" s="635" t="s">
        <v>506</v>
      </c>
      <c r="B34" s="636" t="s">
        <v>506</v>
      </c>
      <c r="C34" s="637" t="s">
        <v>506</v>
      </c>
      <c r="D34" s="637" t="s">
        <v>506</v>
      </c>
      <c r="E34" s="637"/>
      <c r="F34" s="637" t="s">
        <v>506</v>
      </c>
      <c r="G34" s="637" t="s">
        <v>506</v>
      </c>
      <c r="H34" s="637" t="s">
        <v>506</v>
      </c>
      <c r="I34" s="638" t="s">
        <v>506</v>
      </c>
      <c r="J34" s="639" t="s">
        <v>513</v>
      </c>
    </row>
    <row r="35" spans="1:10" ht="14.4" customHeight="1" x14ac:dyDescent="0.3">
      <c r="A35" s="635" t="s">
        <v>504</v>
      </c>
      <c r="B35" s="636" t="s">
        <v>507</v>
      </c>
      <c r="C35" s="637">
        <v>601.00678000000107</v>
      </c>
      <c r="D35" s="637">
        <v>608.29812000000095</v>
      </c>
      <c r="E35" s="637"/>
      <c r="F35" s="637">
        <v>706.25914000000012</v>
      </c>
      <c r="G35" s="637">
        <v>630.8428343191423</v>
      </c>
      <c r="H35" s="637">
        <v>75.416305680857818</v>
      </c>
      <c r="I35" s="638">
        <v>1.1195484858954661</v>
      </c>
      <c r="J35" s="639" t="s">
        <v>508</v>
      </c>
    </row>
  </sheetData>
  <mergeCells count="3">
    <mergeCell ref="F3:I3"/>
    <mergeCell ref="C4:D4"/>
    <mergeCell ref="A1:I1"/>
  </mergeCells>
  <conditionalFormatting sqref="F14 F36:F65537">
    <cfRule type="cellIs" dxfId="74" priority="18" stopIfTrue="1" operator="greaterThan">
      <formula>1</formula>
    </cfRule>
  </conditionalFormatting>
  <conditionalFormatting sqref="H5:H13">
    <cfRule type="expression" dxfId="73" priority="14">
      <formula>$H5&gt;0</formula>
    </cfRule>
  </conditionalFormatting>
  <conditionalFormatting sqref="I5:I13">
    <cfRule type="expression" dxfId="72" priority="15">
      <formula>$I5&gt;1</formula>
    </cfRule>
  </conditionalFormatting>
  <conditionalFormatting sqref="B5:B13">
    <cfRule type="expression" dxfId="71" priority="11">
      <formula>OR($J5="NS",$J5="SumaNS",$J5="Účet")</formula>
    </cfRule>
  </conditionalFormatting>
  <conditionalFormatting sqref="B5:D13 F5:I13">
    <cfRule type="expression" dxfId="70" priority="17">
      <formula>AND($J5&lt;&gt;"",$J5&lt;&gt;"mezeraKL")</formula>
    </cfRule>
  </conditionalFormatting>
  <conditionalFormatting sqref="B5:D13 F5:I13">
    <cfRule type="expression" dxfId="6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3 B5:D13">
    <cfRule type="expression" dxfId="68" priority="13">
      <formula>OR($J5="SumaNS",$J5="NS")</formula>
    </cfRule>
  </conditionalFormatting>
  <conditionalFormatting sqref="A5:A13">
    <cfRule type="expression" dxfId="67" priority="9">
      <formula>AND($J5&lt;&gt;"mezeraKL",$J5&lt;&gt;"")</formula>
    </cfRule>
  </conditionalFormatting>
  <conditionalFormatting sqref="A5:A13">
    <cfRule type="expression" dxfId="66" priority="10">
      <formula>AND($J5&lt;&gt;"",$J5&lt;&gt;"mezeraKL")</formula>
    </cfRule>
  </conditionalFormatting>
  <conditionalFormatting sqref="H15:H35">
    <cfRule type="expression" dxfId="65" priority="5">
      <formula>$H15&gt;0</formula>
    </cfRule>
  </conditionalFormatting>
  <conditionalFormatting sqref="A15:A35">
    <cfRule type="expression" dxfId="64" priority="2">
      <formula>AND($J15&lt;&gt;"mezeraKL",$J15&lt;&gt;"")</formula>
    </cfRule>
  </conditionalFormatting>
  <conditionalFormatting sqref="I15:I35">
    <cfRule type="expression" dxfId="63" priority="6">
      <formula>$I15&gt;1</formula>
    </cfRule>
  </conditionalFormatting>
  <conditionalFormatting sqref="B15:B35">
    <cfRule type="expression" dxfId="62" priority="1">
      <formula>OR($J15="NS",$J15="SumaNS",$J15="Účet")</formula>
    </cfRule>
  </conditionalFormatting>
  <conditionalFormatting sqref="A15:D35 F15:I35">
    <cfRule type="expression" dxfId="61" priority="8">
      <formula>AND($J15&lt;&gt;"",$J15&lt;&gt;"mezeraKL")</formula>
    </cfRule>
  </conditionalFormatting>
  <conditionalFormatting sqref="B15:D35 F15:I35">
    <cfRule type="expression" dxfId="6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5 F15:I35">
    <cfRule type="expression" dxfId="5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7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5" style="338" customWidth="1"/>
    <col min="8" max="8" width="12.44140625" style="338" hidden="1" customWidth="1" outlineLevel="1"/>
    <col min="9" max="9" width="8.5546875" style="338" hidden="1" customWidth="1" outlineLevel="1"/>
    <col min="10" max="10" width="25.77734375" style="338" customWidth="1" collapsed="1"/>
    <col min="11" max="11" width="8.77734375" style="338" customWidth="1"/>
    <col min="12" max="13" width="7.77734375" style="336" customWidth="1"/>
    <col min="14" max="14" width="11.109375" style="336" customWidth="1"/>
    <col min="15" max="16384" width="8.88671875" style="254"/>
  </cols>
  <sheetData>
    <row r="1" spans="1:14" ht="18.600000000000001" customHeight="1" thickBot="1" x14ac:dyDescent="0.4">
      <c r="A1" s="504" t="s">
        <v>205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</row>
    <row r="2" spans="1:14" ht="14.4" customHeight="1" thickBot="1" x14ac:dyDescent="0.35">
      <c r="A2" s="382" t="s">
        <v>307</v>
      </c>
      <c r="B2" s="66"/>
      <c r="C2" s="340"/>
      <c r="D2" s="340"/>
      <c r="E2" s="340"/>
      <c r="F2" s="340"/>
      <c r="G2" s="340"/>
      <c r="H2" s="340"/>
      <c r="I2" s="340"/>
      <c r="J2" s="340"/>
      <c r="K2" s="340"/>
      <c r="L2" s="341"/>
      <c r="M2" s="341"/>
      <c r="N2" s="341"/>
    </row>
    <row r="3" spans="1:14" ht="14.4" customHeight="1" thickBot="1" x14ac:dyDescent="0.35">
      <c r="A3" s="66"/>
      <c r="B3" s="66"/>
      <c r="C3" s="500"/>
      <c r="D3" s="501"/>
      <c r="E3" s="501"/>
      <c r="F3" s="501"/>
      <c r="G3" s="501"/>
      <c r="H3" s="501"/>
      <c r="I3" s="501"/>
      <c r="J3" s="502" t="s">
        <v>159</v>
      </c>
      <c r="K3" s="503"/>
      <c r="L3" s="207">
        <f>IF(M3&lt;&gt;0,N3/M3,0)</f>
        <v>162.14769435698278</v>
      </c>
      <c r="M3" s="207">
        <f>SUBTOTAL(9,M5:M1048576)</f>
        <v>5269.0999999999995</v>
      </c>
      <c r="N3" s="208">
        <f>SUBTOTAL(9,N5:N1048576)</f>
        <v>854372.41633637785</v>
      </c>
    </row>
    <row r="4" spans="1:14" s="337" customFormat="1" ht="14.4" customHeight="1" thickBot="1" x14ac:dyDescent="0.35">
      <c r="A4" s="640" t="s">
        <v>4</v>
      </c>
      <c r="B4" s="641" t="s">
        <v>5</v>
      </c>
      <c r="C4" s="641" t="s">
        <v>0</v>
      </c>
      <c r="D4" s="641" t="s">
        <v>6</v>
      </c>
      <c r="E4" s="641" t="s">
        <v>7</v>
      </c>
      <c r="F4" s="641" t="s">
        <v>1</v>
      </c>
      <c r="G4" s="641" t="s">
        <v>8</v>
      </c>
      <c r="H4" s="641" t="s">
        <v>9</v>
      </c>
      <c r="I4" s="641" t="s">
        <v>10</v>
      </c>
      <c r="J4" s="642" t="s">
        <v>11</v>
      </c>
      <c r="K4" s="642" t="s">
        <v>12</v>
      </c>
      <c r="L4" s="643" t="s">
        <v>184</v>
      </c>
      <c r="M4" s="643" t="s">
        <v>13</v>
      </c>
      <c r="N4" s="644" t="s">
        <v>201</v>
      </c>
    </row>
    <row r="5" spans="1:14" ht="14.4" customHeight="1" x14ac:dyDescent="0.3">
      <c r="A5" s="647" t="s">
        <v>504</v>
      </c>
      <c r="B5" s="648" t="s">
        <v>505</v>
      </c>
      <c r="C5" s="649" t="s">
        <v>514</v>
      </c>
      <c r="D5" s="650" t="s">
        <v>2382</v>
      </c>
      <c r="E5" s="649" t="s">
        <v>520</v>
      </c>
      <c r="F5" s="650" t="s">
        <v>2384</v>
      </c>
      <c r="G5" s="649"/>
      <c r="H5" s="649" t="s">
        <v>521</v>
      </c>
      <c r="I5" s="649" t="s">
        <v>522</v>
      </c>
      <c r="J5" s="649" t="s">
        <v>523</v>
      </c>
      <c r="K5" s="649" t="s">
        <v>524</v>
      </c>
      <c r="L5" s="651">
        <v>293.61000000000018</v>
      </c>
      <c r="M5" s="651">
        <v>1</v>
      </c>
      <c r="N5" s="652">
        <v>293.61000000000018</v>
      </c>
    </row>
    <row r="6" spans="1:14" ht="14.4" customHeight="1" x14ac:dyDescent="0.3">
      <c r="A6" s="653" t="s">
        <v>504</v>
      </c>
      <c r="B6" s="654" t="s">
        <v>505</v>
      </c>
      <c r="C6" s="655" t="s">
        <v>514</v>
      </c>
      <c r="D6" s="656" t="s">
        <v>2382</v>
      </c>
      <c r="E6" s="655" t="s">
        <v>520</v>
      </c>
      <c r="F6" s="656" t="s">
        <v>2384</v>
      </c>
      <c r="G6" s="655"/>
      <c r="H6" s="655" t="s">
        <v>525</v>
      </c>
      <c r="I6" s="655" t="s">
        <v>526</v>
      </c>
      <c r="J6" s="655" t="s">
        <v>527</v>
      </c>
      <c r="K6" s="655" t="s">
        <v>528</v>
      </c>
      <c r="L6" s="657">
        <v>702.35</v>
      </c>
      <c r="M6" s="657">
        <v>1</v>
      </c>
      <c r="N6" s="658">
        <v>702.35</v>
      </c>
    </row>
    <row r="7" spans="1:14" ht="14.4" customHeight="1" x14ac:dyDescent="0.3">
      <c r="A7" s="653" t="s">
        <v>504</v>
      </c>
      <c r="B7" s="654" t="s">
        <v>505</v>
      </c>
      <c r="C7" s="655" t="s">
        <v>514</v>
      </c>
      <c r="D7" s="656" t="s">
        <v>2382</v>
      </c>
      <c r="E7" s="655" t="s">
        <v>520</v>
      </c>
      <c r="F7" s="656" t="s">
        <v>2384</v>
      </c>
      <c r="G7" s="655"/>
      <c r="H7" s="655" t="s">
        <v>529</v>
      </c>
      <c r="I7" s="655" t="s">
        <v>530</v>
      </c>
      <c r="J7" s="655" t="s">
        <v>531</v>
      </c>
      <c r="K7" s="655" t="s">
        <v>532</v>
      </c>
      <c r="L7" s="657">
        <v>555.62240331373721</v>
      </c>
      <c r="M7" s="657">
        <v>1</v>
      </c>
      <c r="N7" s="658">
        <v>555.62240331373721</v>
      </c>
    </row>
    <row r="8" spans="1:14" ht="14.4" customHeight="1" x14ac:dyDescent="0.3">
      <c r="A8" s="653" t="s">
        <v>504</v>
      </c>
      <c r="B8" s="654" t="s">
        <v>505</v>
      </c>
      <c r="C8" s="655" t="s">
        <v>514</v>
      </c>
      <c r="D8" s="656" t="s">
        <v>2382</v>
      </c>
      <c r="E8" s="655" t="s">
        <v>520</v>
      </c>
      <c r="F8" s="656" t="s">
        <v>2384</v>
      </c>
      <c r="G8" s="655"/>
      <c r="H8" s="655" t="s">
        <v>533</v>
      </c>
      <c r="I8" s="655" t="s">
        <v>534</v>
      </c>
      <c r="J8" s="655" t="s">
        <v>535</v>
      </c>
      <c r="K8" s="655" t="s">
        <v>532</v>
      </c>
      <c r="L8" s="657">
        <v>438.16</v>
      </c>
      <c r="M8" s="657">
        <v>3</v>
      </c>
      <c r="N8" s="658">
        <v>1314.48</v>
      </c>
    </row>
    <row r="9" spans="1:14" ht="14.4" customHeight="1" x14ac:dyDescent="0.3">
      <c r="A9" s="653" t="s">
        <v>504</v>
      </c>
      <c r="B9" s="654" t="s">
        <v>505</v>
      </c>
      <c r="C9" s="655" t="s">
        <v>514</v>
      </c>
      <c r="D9" s="656" t="s">
        <v>2382</v>
      </c>
      <c r="E9" s="655" t="s">
        <v>520</v>
      </c>
      <c r="F9" s="656" t="s">
        <v>2384</v>
      </c>
      <c r="G9" s="655"/>
      <c r="H9" s="655" t="s">
        <v>536</v>
      </c>
      <c r="I9" s="655" t="s">
        <v>537</v>
      </c>
      <c r="J9" s="655" t="s">
        <v>538</v>
      </c>
      <c r="K9" s="655" t="s">
        <v>539</v>
      </c>
      <c r="L9" s="657">
        <v>94.9000028830189</v>
      </c>
      <c r="M9" s="657">
        <v>29</v>
      </c>
      <c r="N9" s="658">
        <v>2752.1000836075482</v>
      </c>
    </row>
    <row r="10" spans="1:14" ht="14.4" customHeight="1" x14ac:dyDescent="0.3">
      <c r="A10" s="653" t="s">
        <v>504</v>
      </c>
      <c r="B10" s="654" t="s">
        <v>505</v>
      </c>
      <c r="C10" s="655" t="s">
        <v>514</v>
      </c>
      <c r="D10" s="656" t="s">
        <v>2382</v>
      </c>
      <c r="E10" s="655" t="s">
        <v>520</v>
      </c>
      <c r="F10" s="656" t="s">
        <v>2384</v>
      </c>
      <c r="G10" s="655"/>
      <c r="H10" s="655" t="s">
        <v>540</v>
      </c>
      <c r="I10" s="655" t="s">
        <v>541</v>
      </c>
      <c r="J10" s="655" t="s">
        <v>542</v>
      </c>
      <c r="K10" s="655" t="s">
        <v>543</v>
      </c>
      <c r="L10" s="657">
        <v>68.510000000000005</v>
      </c>
      <c r="M10" s="657">
        <v>2</v>
      </c>
      <c r="N10" s="658">
        <v>137.02000000000001</v>
      </c>
    </row>
    <row r="11" spans="1:14" ht="14.4" customHeight="1" x14ac:dyDescent="0.3">
      <c r="A11" s="653" t="s">
        <v>504</v>
      </c>
      <c r="B11" s="654" t="s">
        <v>505</v>
      </c>
      <c r="C11" s="655" t="s">
        <v>514</v>
      </c>
      <c r="D11" s="656" t="s">
        <v>2382</v>
      </c>
      <c r="E11" s="655" t="s">
        <v>520</v>
      </c>
      <c r="F11" s="656" t="s">
        <v>2384</v>
      </c>
      <c r="G11" s="655"/>
      <c r="H11" s="655" t="s">
        <v>544</v>
      </c>
      <c r="I11" s="655" t="s">
        <v>545</v>
      </c>
      <c r="J11" s="655" t="s">
        <v>546</v>
      </c>
      <c r="K11" s="655" t="s">
        <v>547</v>
      </c>
      <c r="L11" s="657">
        <v>426.95000000000005</v>
      </c>
      <c r="M11" s="657">
        <v>2</v>
      </c>
      <c r="N11" s="658">
        <v>853.90000000000009</v>
      </c>
    </row>
    <row r="12" spans="1:14" ht="14.4" customHeight="1" x14ac:dyDescent="0.3">
      <c r="A12" s="653" t="s">
        <v>504</v>
      </c>
      <c r="B12" s="654" t="s">
        <v>505</v>
      </c>
      <c r="C12" s="655" t="s">
        <v>514</v>
      </c>
      <c r="D12" s="656" t="s">
        <v>2382</v>
      </c>
      <c r="E12" s="655" t="s">
        <v>520</v>
      </c>
      <c r="F12" s="656" t="s">
        <v>2384</v>
      </c>
      <c r="G12" s="655"/>
      <c r="H12" s="655" t="s">
        <v>548</v>
      </c>
      <c r="I12" s="655" t="s">
        <v>548</v>
      </c>
      <c r="J12" s="655" t="s">
        <v>549</v>
      </c>
      <c r="K12" s="655" t="s">
        <v>550</v>
      </c>
      <c r="L12" s="657">
        <v>348.28413367137614</v>
      </c>
      <c r="M12" s="657">
        <v>2</v>
      </c>
      <c r="N12" s="658">
        <v>696.56826734275228</v>
      </c>
    </row>
    <row r="13" spans="1:14" ht="14.4" customHeight="1" x14ac:dyDescent="0.3">
      <c r="A13" s="653" t="s">
        <v>504</v>
      </c>
      <c r="B13" s="654" t="s">
        <v>505</v>
      </c>
      <c r="C13" s="655" t="s">
        <v>514</v>
      </c>
      <c r="D13" s="656" t="s">
        <v>2382</v>
      </c>
      <c r="E13" s="655" t="s">
        <v>520</v>
      </c>
      <c r="F13" s="656" t="s">
        <v>2384</v>
      </c>
      <c r="G13" s="655"/>
      <c r="H13" s="655" t="s">
        <v>551</v>
      </c>
      <c r="I13" s="655" t="s">
        <v>551</v>
      </c>
      <c r="J13" s="655" t="s">
        <v>552</v>
      </c>
      <c r="K13" s="655" t="s">
        <v>553</v>
      </c>
      <c r="L13" s="657">
        <v>61.010000000000012</v>
      </c>
      <c r="M13" s="657">
        <v>3</v>
      </c>
      <c r="N13" s="658">
        <v>183.03000000000003</v>
      </c>
    </row>
    <row r="14" spans="1:14" ht="14.4" customHeight="1" x14ac:dyDescent="0.3">
      <c r="A14" s="653" t="s">
        <v>504</v>
      </c>
      <c r="B14" s="654" t="s">
        <v>505</v>
      </c>
      <c r="C14" s="655" t="s">
        <v>514</v>
      </c>
      <c r="D14" s="656" t="s">
        <v>2382</v>
      </c>
      <c r="E14" s="655" t="s">
        <v>520</v>
      </c>
      <c r="F14" s="656" t="s">
        <v>2384</v>
      </c>
      <c r="G14" s="655"/>
      <c r="H14" s="655" t="s">
        <v>554</v>
      </c>
      <c r="I14" s="655" t="s">
        <v>554</v>
      </c>
      <c r="J14" s="655" t="s">
        <v>555</v>
      </c>
      <c r="K14" s="655" t="s">
        <v>556</v>
      </c>
      <c r="L14" s="657">
        <v>21.600040844165278</v>
      </c>
      <c r="M14" s="657">
        <v>7</v>
      </c>
      <c r="N14" s="658">
        <v>151.20028590915695</v>
      </c>
    </row>
    <row r="15" spans="1:14" ht="14.4" customHeight="1" x14ac:dyDescent="0.3">
      <c r="A15" s="653" t="s">
        <v>504</v>
      </c>
      <c r="B15" s="654" t="s">
        <v>505</v>
      </c>
      <c r="C15" s="655" t="s">
        <v>514</v>
      </c>
      <c r="D15" s="656" t="s">
        <v>2382</v>
      </c>
      <c r="E15" s="655" t="s">
        <v>520</v>
      </c>
      <c r="F15" s="656" t="s">
        <v>2384</v>
      </c>
      <c r="G15" s="655"/>
      <c r="H15" s="655" t="s">
        <v>557</v>
      </c>
      <c r="I15" s="655" t="s">
        <v>557</v>
      </c>
      <c r="J15" s="655" t="s">
        <v>558</v>
      </c>
      <c r="K15" s="655" t="s">
        <v>559</v>
      </c>
      <c r="L15" s="657">
        <v>154.30999999999997</v>
      </c>
      <c r="M15" s="657">
        <v>2</v>
      </c>
      <c r="N15" s="658">
        <v>308.61999999999995</v>
      </c>
    </row>
    <row r="16" spans="1:14" ht="14.4" customHeight="1" x14ac:dyDescent="0.3">
      <c r="A16" s="653" t="s">
        <v>504</v>
      </c>
      <c r="B16" s="654" t="s">
        <v>505</v>
      </c>
      <c r="C16" s="655" t="s">
        <v>514</v>
      </c>
      <c r="D16" s="656" t="s">
        <v>2382</v>
      </c>
      <c r="E16" s="655" t="s">
        <v>520</v>
      </c>
      <c r="F16" s="656" t="s">
        <v>2384</v>
      </c>
      <c r="G16" s="655"/>
      <c r="H16" s="655" t="s">
        <v>560</v>
      </c>
      <c r="I16" s="655" t="s">
        <v>560</v>
      </c>
      <c r="J16" s="655" t="s">
        <v>561</v>
      </c>
      <c r="K16" s="655" t="s">
        <v>562</v>
      </c>
      <c r="L16" s="657">
        <v>103.31969817937053</v>
      </c>
      <c r="M16" s="657">
        <v>1</v>
      </c>
      <c r="N16" s="658">
        <v>103.31969817937053</v>
      </c>
    </row>
    <row r="17" spans="1:14" ht="14.4" customHeight="1" x14ac:dyDescent="0.3">
      <c r="A17" s="653" t="s">
        <v>504</v>
      </c>
      <c r="B17" s="654" t="s">
        <v>505</v>
      </c>
      <c r="C17" s="655" t="s">
        <v>514</v>
      </c>
      <c r="D17" s="656" t="s">
        <v>2382</v>
      </c>
      <c r="E17" s="655" t="s">
        <v>520</v>
      </c>
      <c r="F17" s="656" t="s">
        <v>2384</v>
      </c>
      <c r="G17" s="655"/>
      <c r="H17" s="655" t="s">
        <v>563</v>
      </c>
      <c r="I17" s="655" t="s">
        <v>563</v>
      </c>
      <c r="J17" s="655" t="s">
        <v>564</v>
      </c>
      <c r="K17" s="655" t="s">
        <v>565</v>
      </c>
      <c r="L17" s="657">
        <v>50.32999898643196</v>
      </c>
      <c r="M17" s="657">
        <v>2</v>
      </c>
      <c r="N17" s="658">
        <v>100.65999797286392</v>
      </c>
    </row>
    <row r="18" spans="1:14" ht="14.4" customHeight="1" x14ac:dyDescent="0.3">
      <c r="A18" s="653" t="s">
        <v>504</v>
      </c>
      <c r="B18" s="654" t="s">
        <v>505</v>
      </c>
      <c r="C18" s="655" t="s">
        <v>514</v>
      </c>
      <c r="D18" s="656" t="s">
        <v>2382</v>
      </c>
      <c r="E18" s="655" t="s">
        <v>520</v>
      </c>
      <c r="F18" s="656" t="s">
        <v>2384</v>
      </c>
      <c r="G18" s="655" t="s">
        <v>566</v>
      </c>
      <c r="H18" s="655" t="s">
        <v>567</v>
      </c>
      <c r="I18" s="655" t="s">
        <v>567</v>
      </c>
      <c r="J18" s="655" t="s">
        <v>568</v>
      </c>
      <c r="K18" s="655" t="s">
        <v>569</v>
      </c>
      <c r="L18" s="657">
        <v>171.59999999999991</v>
      </c>
      <c r="M18" s="657">
        <v>106</v>
      </c>
      <c r="N18" s="658">
        <v>18189.599999999991</v>
      </c>
    </row>
    <row r="19" spans="1:14" ht="14.4" customHeight="1" x14ac:dyDescent="0.3">
      <c r="A19" s="653" t="s">
        <v>504</v>
      </c>
      <c r="B19" s="654" t="s">
        <v>505</v>
      </c>
      <c r="C19" s="655" t="s">
        <v>514</v>
      </c>
      <c r="D19" s="656" t="s">
        <v>2382</v>
      </c>
      <c r="E19" s="655" t="s">
        <v>520</v>
      </c>
      <c r="F19" s="656" t="s">
        <v>2384</v>
      </c>
      <c r="G19" s="655" t="s">
        <v>566</v>
      </c>
      <c r="H19" s="655" t="s">
        <v>570</v>
      </c>
      <c r="I19" s="655" t="s">
        <v>570</v>
      </c>
      <c r="J19" s="655" t="s">
        <v>571</v>
      </c>
      <c r="K19" s="655" t="s">
        <v>572</v>
      </c>
      <c r="L19" s="657">
        <v>173.68999999999997</v>
      </c>
      <c r="M19" s="657">
        <v>3</v>
      </c>
      <c r="N19" s="658">
        <v>521.06999999999994</v>
      </c>
    </row>
    <row r="20" spans="1:14" ht="14.4" customHeight="1" x14ac:dyDescent="0.3">
      <c r="A20" s="653" t="s">
        <v>504</v>
      </c>
      <c r="B20" s="654" t="s">
        <v>505</v>
      </c>
      <c r="C20" s="655" t="s">
        <v>514</v>
      </c>
      <c r="D20" s="656" t="s">
        <v>2382</v>
      </c>
      <c r="E20" s="655" t="s">
        <v>520</v>
      </c>
      <c r="F20" s="656" t="s">
        <v>2384</v>
      </c>
      <c r="G20" s="655" t="s">
        <v>566</v>
      </c>
      <c r="H20" s="655" t="s">
        <v>573</v>
      </c>
      <c r="I20" s="655" t="s">
        <v>573</v>
      </c>
      <c r="J20" s="655" t="s">
        <v>574</v>
      </c>
      <c r="K20" s="655" t="s">
        <v>572</v>
      </c>
      <c r="L20" s="657">
        <v>143</v>
      </c>
      <c r="M20" s="657">
        <v>12</v>
      </c>
      <c r="N20" s="658">
        <v>1716</v>
      </c>
    </row>
    <row r="21" spans="1:14" ht="14.4" customHeight="1" x14ac:dyDescent="0.3">
      <c r="A21" s="653" t="s">
        <v>504</v>
      </c>
      <c r="B21" s="654" t="s">
        <v>505</v>
      </c>
      <c r="C21" s="655" t="s">
        <v>514</v>
      </c>
      <c r="D21" s="656" t="s">
        <v>2382</v>
      </c>
      <c r="E21" s="655" t="s">
        <v>520</v>
      </c>
      <c r="F21" s="656" t="s">
        <v>2384</v>
      </c>
      <c r="G21" s="655" t="s">
        <v>566</v>
      </c>
      <c r="H21" s="655" t="s">
        <v>575</v>
      </c>
      <c r="I21" s="655" t="s">
        <v>575</v>
      </c>
      <c r="J21" s="655" t="s">
        <v>576</v>
      </c>
      <c r="K21" s="655" t="s">
        <v>577</v>
      </c>
      <c r="L21" s="657">
        <v>861.99999999999955</v>
      </c>
      <c r="M21" s="657">
        <v>2</v>
      </c>
      <c r="N21" s="658">
        <v>1723.9999999999991</v>
      </c>
    </row>
    <row r="22" spans="1:14" ht="14.4" customHeight="1" x14ac:dyDescent="0.3">
      <c r="A22" s="653" t="s">
        <v>504</v>
      </c>
      <c r="B22" s="654" t="s">
        <v>505</v>
      </c>
      <c r="C22" s="655" t="s">
        <v>514</v>
      </c>
      <c r="D22" s="656" t="s">
        <v>2382</v>
      </c>
      <c r="E22" s="655" t="s">
        <v>520</v>
      </c>
      <c r="F22" s="656" t="s">
        <v>2384</v>
      </c>
      <c r="G22" s="655" t="s">
        <v>566</v>
      </c>
      <c r="H22" s="655" t="s">
        <v>578</v>
      </c>
      <c r="I22" s="655" t="s">
        <v>578</v>
      </c>
      <c r="J22" s="655" t="s">
        <v>579</v>
      </c>
      <c r="K22" s="655" t="s">
        <v>580</v>
      </c>
      <c r="L22" s="657">
        <v>297.55</v>
      </c>
      <c r="M22" s="657">
        <v>3</v>
      </c>
      <c r="N22" s="658">
        <v>892.65</v>
      </c>
    </row>
    <row r="23" spans="1:14" ht="14.4" customHeight="1" x14ac:dyDescent="0.3">
      <c r="A23" s="653" t="s">
        <v>504</v>
      </c>
      <c r="B23" s="654" t="s">
        <v>505</v>
      </c>
      <c r="C23" s="655" t="s">
        <v>514</v>
      </c>
      <c r="D23" s="656" t="s">
        <v>2382</v>
      </c>
      <c r="E23" s="655" t="s">
        <v>520</v>
      </c>
      <c r="F23" s="656" t="s">
        <v>2384</v>
      </c>
      <c r="G23" s="655" t="s">
        <v>566</v>
      </c>
      <c r="H23" s="655" t="s">
        <v>581</v>
      </c>
      <c r="I23" s="655" t="s">
        <v>581</v>
      </c>
      <c r="J23" s="655" t="s">
        <v>568</v>
      </c>
      <c r="K23" s="655" t="s">
        <v>582</v>
      </c>
      <c r="L23" s="657">
        <v>92.95</v>
      </c>
      <c r="M23" s="657">
        <v>49</v>
      </c>
      <c r="N23" s="658">
        <v>4554.55</v>
      </c>
    </row>
    <row r="24" spans="1:14" ht="14.4" customHeight="1" x14ac:dyDescent="0.3">
      <c r="A24" s="653" t="s">
        <v>504</v>
      </c>
      <c r="B24" s="654" t="s">
        <v>505</v>
      </c>
      <c r="C24" s="655" t="s">
        <v>514</v>
      </c>
      <c r="D24" s="656" t="s">
        <v>2382</v>
      </c>
      <c r="E24" s="655" t="s">
        <v>520</v>
      </c>
      <c r="F24" s="656" t="s">
        <v>2384</v>
      </c>
      <c r="G24" s="655" t="s">
        <v>566</v>
      </c>
      <c r="H24" s="655" t="s">
        <v>583</v>
      </c>
      <c r="I24" s="655" t="s">
        <v>583</v>
      </c>
      <c r="J24" s="655" t="s">
        <v>568</v>
      </c>
      <c r="K24" s="655" t="s">
        <v>584</v>
      </c>
      <c r="L24" s="657">
        <v>93.5</v>
      </c>
      <c r="M24" s="657">
        <v>21</v>
      </c>
      <c r="N24" s="658">
        <v>1963.5</v>
      </c>
    </row>
    <row r="25" spans="1:14" ht="14.4" customHeight="1" x14ac:dyDescent="0.3">
      <c r="A25" s="653" t="s">
        <v>504</v>
      </c>
      <c r="B25" s="654" t="s">
        <v>505</v>
      </c>
      <c r="C25" s="655" t="s">
        <v>514</v>
      </c>
      <c r="D25" s="656" t="s">
        <v>2382</v>
      </c>
      <c r="E25" s="655" t="s">
        <v>520</v>
      </c>
      <c r="F25" s="656" t="s">
        <v>2384</v>
      </c>
      <c r="G25" s="655" t="s">
        <v>566</v>
      </c>
      <c r="H25" s="655" t="s">
        <v>585</v>
      </c>
      <c r="I25" s="655" t="s">
        <v>586</v>
      </c>
      <c r="J25" s="655" t="s">
        <v>587</v>
      </c>
      <c r="K25" s="655" t="s">
        <v>588</v>
      </c>
      <c r="L25" s="657">
        <v>40.879999999999995</v>
      </c>
      <c r="M25" s="657">
        <v>2</v>
      </c>
      <c r="N25" s="658">
        <v>81.759999999999991</v>
      </c>
    </row>
    <row r="26" spans="1:14" ht="14.4" customHeight="1" x14ac:dyDescent="0.3">
      <c r="A26" s="653" t="s">
        <v>504</v>
      </c>
      <c r="B26" s="654" t="s">
        <v>505</v>
      </c>
      <c r="C26" s="655" t="s">
        <v>514</v>
      </c>
      <c r="D26" s="656" t="s">
        <v>2382</v>
      </c>
      <c r="E26" s="655" t="s">
        <v>520</v>
      </c>
      <c r="F26" s="656" t="s">
        <v>2384</v>
      </c>
      <c r="G26" s="655" t="s">
        <v>566</v>
      </c>
      <c r="H26" s="655" t="s">
        <v>589</v>
      </c>
      <c r="I26" s="655" t="s">
        <v>590</v>
      </c>
      <c r="J26" s="655" t="s">
        <v>591</v>
      </c>
      <c r="K26" s="655" t="s">
        <v>592</v>
      </c>
      <c r="L26" s="657">
        <v>41.130049086335383</v>
      </c>
      <c r="M26" s="657">
        <v>6</v>
      </c>
      <c r="N26" s="658">
        <v>246.78029451801231</v>
      </c>
    </row>
    <row r="27" spans="1:14" ht="14.4" customHeight="1" x14ac:dyDescent="0.3">
      <c r="A27" s="653" t="s">
        <v>504</v>
      </c>
      <c r="B27" s="654" t="s">
        <v>505</v>
      </c>
      <c r="C27" s="655" t="s">
        <v>514</v>
      </c>
      <c r="D27" s="656" t="s">
        <v>2382</v>
      </c>
      <c r="E27" s="655" t="s">
        <v>520</v>
      </c>
      <c r="F27" s="656" t="s">
        <v>2384</v>
      </c>
      <c r="G27" s="655" t="s">
        <v>566</v>
      </c>
      <c r="H27" s="655" t="s">
        <v>593</v>
      </c>
      <c r="I27" s="655" t="s">
        <v>594</v>
      </c>
      <c r="J27" s="655" t="s">
        <v>595</v>
      </c>
      <c r="K27" s="655" t="s">
        <v>596</v>
      </c>
      <c r="L27" s="657">
        <v>87.029999999999987</v>
      </c>
      <c r="M27" s="657">
        <v>1</v>
      </c>
      <c r="N27" s="658">
        <v>87.029999999999987</v>
      </c>
    </row>
    <row r="28" spans="1:14" ht="14.4" customHeight="1" x14ac:dyDescent="0.3">
      <c r="A28" s="653" t="s">
        <v>504</v>
      </c>
      <c r="B28" s="654" t="s">
        <v>505</v>
      </c>
      <c r="C28" s="655" t="s">
        <v>514</v>
      </c>
      <c r="D28" s="656" t="s">
        <v>2382</v>
      </c>
      <c r="E28" s="655" t="s">
        <v>520</v>
      </c>
      <c r="F28" s="656" t="s">
        <v>2384</v>
      </c>
      <c r="G28" s="655" t="s">
        <v>566</v>
      </c>
      <c r="H28" s="655" t="s">
        <v>597</v>
      </c>
      <c r="I28" s="655" t="s">
        <v>598</v>
      </c>
      <c r="J28" s="655" t="s">
        <v>599</v>
      </c>
      <c r="K28" s="655" t="s">
        <v>600</v>
      </c>
      <c r="L28" s="657">
        <v>96.82</v>
      </c>
      <c r="M28" s="657">
        <v>15</v>
      </c>
      <c r="N28" s="658">
        <v>1452.3</v>
      </c>
    </row>
    <row r="29" spans="1:14" ht="14.4" customHeight="1" x14ac:dyDescent="0.3">
      <c r="A29" s="653" t="s">
        <v>504</v>
      </c>
      <c r="B29" s="654" t="s">
        <v>505</v>
      </c>
      <c r="C29" s="655" t="s">
        <v>514</v>
      </c>
      <c r="D29" s="656" t="s">
        <v>2382</v>
      </c>
      <c r="E29" s="655" t="s">
        <v>520</v>
      </c>
      <c r="F29" s="656" t="s">
        <v>2384</v>
      </c>
      <c r="G29" s="655" t="s">
        <v>566</v>
      </c>
      <c r="H29" s="655" t="s">
        <v>601</v>
      </c>
      <c r="I29" s="655" t="s">
        <v>602</v>
      </c>
      <c r="J29" s="655" t="s">
        <v>599</v>
      </c>
      <c r="K29" s="655" t="s">
        <v>603</v>
      </c>
      <c r="L29" s="657">
        <v>100.75999999999999</v>
      </c>
      <c r="M29" s="657">
        <v>18</v>
      </c>
      <c r="N29" s="658">
        <v>1813.6799999999998</v>
      </c>
    </row>
    <row r="30" spans="1:14" ht="14.4" customHeight="1" x14ac:dyDescent="0.3">
      <c r="A30" s="653" t="s">
        <v>504</v>
      </c>
      <c r="B30" s="654" t="s">
        <v>505</v>
      </c>
      <c r="C30" s="655" t="s">
        <v>514</v>
      </c>
      <c r="D30" s="656" t="s">
        <v>2382</v>
      </c>
      <c r="E30" s="655" t="s">
        <v>520</v>
      </c>
      <c r="F30" s="656" t="s">
        <v>2384</v>
      </c>
      <c r="G30" s="655" t="s">
        <v>566</v>
      </c>
      <c r="H30" s="655" t="s">
        <v>604</v>
      </c>
      <c r="I30" s="655" t="s">
        <v>605</v>
      </c>
      <c r="J30" s="655" t="s">
        <v>606</v>
      </c>
      <c r="K30" s="655" t="s">
        <v>607</v>
      </c>
      <c r="L30" s="657">
        <v>167.61</v>
      </c>
      <c r="M30" s="657">
        <v>1</v>
      </c>
      <c r="N30" s="658">
        <v>167.61</v>
      </c>
    </row>
    <row r="31" spans="1:14" ht="14.4" customHeight="1" x14ac:dyDescent="0.3">
      <c r="A31" s="653" t="s">
        <v>504</v>
      </c>
      <c r="B31" s="654" t="s">
        <v>505</v>
      </c>
      <c r="C31" s="655" t="s">
        <v>514</v>
      </c>
      <c r="D31" s="656" t="s">
        <v>2382</v>
      </c>
      <c r="E31" s="655" t="s">
        <v>520</v>
      </c>
      <c r="F31" s="656" t="s">
        <v>2384</v>
      </c>
      <c r="G31" s="655" t="s">
        <v>566</v>
      </c>
      <c r="H31" s="655" t="s">
        <v>608</v>
      </c>
      <c r="I31" s="655" t="s">
        <v>609</v>
      </c>
      <c r="J31" s="655" t="s">
        <v>610</v>
      </c>
      <c r="K31" s="655" t="s">
        <v>611</v>
      </c>
      <c r="L31" s="657">
        <v>64.540046169119861</v>
      </c>
      <c r="M31" s="657">
        <v>45</v>
      </c>
      <c r="N31" s="658">
        <v>2904.302077610394</v>
      </c>
    </row>
    <row r="32" spans="1:14" ht="14.4" customHeight="1" x14ac:dyDescent="0.3">
      <c r="A32" s="653" t="s">
        <v>504</v>
      </c>
      <c r="B32" s="654" t="s">
        <v>505</v>
      </c>
      <c r="C32" s="655" t="s">
        <v>514</v>
      </c>
      <c r="D32" s="656" t="s">
        <v>2382</v>
      </c>
      <c r="E32" s="655" t="s">
        <v>520</v>
      </c>
      <c r="F32" s="656" t="s">
        <v>2384</v>
      </c>
      <c r="G32" s="655" t="s">
        <v>566</v>
      </c>
      <c r="H32" s="655" t="s">
        <v>612</v>
      </c>
      <c r="I32" s="655" t="s">
        <v>613</v>
      </c>
      <c r="J32" s="655" t="s">
        <v>614</v>
      </c>
      <c r="K32" s="655" t="s">
        <v>615</v>
      </c>
      <c r="L32" s="657">
        <v>43.61999999999999</v>
      </c>
      <c r="M32" s="657">
        <v>1</v>
      </c>
      <c r="N32" s="658">
        <v>43.61999999999999</v>
      </c>
    </row>
    <row r="33" spans="1:14" ht="14.4" customHeight="1" x14ac:dyDescent="0.3">
      <c r="A33" s="653" t="s">
        <v>504</v>
      </c>
      <c r="B33" s="654" t="s">
        <v>505</v>
      </c>
      <c r="C33" s="655" t="s">
        <v>514</v>
      </c>
      <c r="D33" s="656" t="s">
        <v>2382</v>
      </c>
      <c r="E33" s="655" t="s">
        <v>520</v>
      </c>
      <c r="F33" s="656" t="s">
        <v>2384</v>
      </c>
      <c r="G33" s="655" t="s">
        <v>566</v>
      </c>
      <c r="H33" s="655" t="s">
        <v>616</v>
      </c>
      <c r="I33" s="655" t="s">
        <v>617</v>
      </c>
      <c r="J33" s="655" t="s">
        <v>618</v>
      </c>
      <c r="K33" s="655" t="s">
        <v>619</v>
      </c>
      <c r="L33" s="657">
        <v>79.387000000000015</v>
      </c>
      <c r="M33" s="657">
        <v>10</v>
      </c>
      <c r="N33" s="658">
        <v>793.87000000000012</v>
      </c>
    </row>
    <row r="34" spans="1:14" ht="14.4" customHeight="1" x14ac:dyDescent="0.3">
      <c r="A34" s="653" t="s">
        <v>504</v>
      </c>
      <c r="B34" s="654" t="s">
        <v>505</v>
      </c>
      <c r="C34" s="655" t="s">
        <v>514</v>
      </c>
      <c r="D34" s="656" t="s">
        <v>2382</v>
      </c>
      <c r="E34" s="655" t="s">
        <v>520</v>
      </c>
      <c r="F34" s="656" t="s">
        <v>2384</v>
      </c>
      <c r="G34" s="655" t="s">
        <v>566</v>
      </c>
      <c r="H34" s="655" t="s">
        <v>620</v>
      </c>
      <c r="I34" s="655" t="s">
        <v>621</v>
      </c>
      <c r="J34" s="655" t="s">
        <v>622</v>
      </c>
      <c r="K34" s="655" t="s">
        <v>623</v>
      </c>
      <c r="L34" s="657">
        <v>75.180174162022425</v>
      </c>
      <c r="M34" s="657">
        <v>9</v>
      </c>
      <c r="N34" s="658">
        <v>676.62156745820187</v>
      </c>
    </row>
    <row r="35" spans="1:14" ht="14.4" customHeight="1" x14ac:dyDescent="0.3">
      <c r="A35" s="653" t="s">
        <v>504</v>
      </c>
      <c r="B35" s="654" t="s">
        <v>505</v>
      </c>
      <c r="C35" s="655" t="s">
        <v>514</v>
      </c>
      <c r="D35" s="656" t="s">
        <v>2382</v>
      </c>
      <c r="E35" s="655" t="s">
        <v>520</v>
      </c>
      <c r="F35" s="656" t="s">
        <v>2384</v>
      </c>
      <c r="G35" s="655" t="s">
        <v>566</v>
      </c>
      <c r="H35" s="655" t="s">
        <v>624</v>
      </c>
      <c r="I35" s="655" t="s">
        <v>625</v>
      </c>
      <c r="J35" s="655" t="s">
        <v>626</v>
      </c>
      <c r="K35" s="655" t="s">
        <v>627</v>
      </c>
      <c r="L35" s="657">
        <v>85.969999999999985</v>
      </c>
      <c r="M35" s="657">
        <v>6</v>
      </c>
      <c r="N35" s="658">
        <v>515.81999999999994</v>
      </c>
    </row>
    <row r="36" spans="1:14" ht="14.4" customHeight="1" x14ac:dyDescent="0.3">
      <c r="A36" s="653" t="s">
        <v>504</v>
      </c>
      <c r="B36" s="654" t="s">
        <v>505</v>
      </c>
      <c r="C36" s="655" t="s">
        <v>514</v>
      </c>
      <c r="D36" s="656" t="s">
        <v>2382</v>
      </c>
      <c r="E36" s="655" t="s">
        <v>520</v>
      </c>
      <c r="F36" s="656" t="s">
        <v>2384</v>
      </c>
      <c r="G36" s="655" t="s">
        <v>566</v>
      </c>
      <c r="H36" s="655" t="s">
        <v>628</v>
      </c>
      <c r="I36" s="655" t="s">
        <v>629</v>
      </c>
      <c r="J36" s="655" t="s">
        <v>630</v>
      </c>
      <c r="K36" s="655" t="s">
        <v>627</v>
      </c>
      <c r="L36" s="657">
        <v>30.163985124734587</v>
      </c>
      <c r="M36" s="657">
        <v>20</v>
      </c>
      <c r="N36" s="658">
        <v>603.27970249469172</v>
      </c>
    </row>
    <row r="37" spans="1:14" ht="14.4" customHeight="1" x14ac:dyDescent="0.3">
      <c r="A37" s="653" t="s">
        <v>504</v>
      </c>
      <c r="B37" s="654" t="s">
        <v>505</v>
      </c>
      <c r="C37" s="655" t="s">
        <v>514</v>
      </c>
      <c r="D37" s="656" t="s">
        <v>2382</v>
      </c>
      <c r="E37" s="655" t="s">
        <v>520</v>
      </c>
      <c r="F37" s="656" t="s">
        <v>2384</v>
      </c>
      <c r="G37" s="655" t="s">
        <v>566</v>
      </c>
      <c r="H37" s="655" t="s">
        <v>631</v>
      </c>
      <c r="I37" s="655" t="s">
        <v>632</v>
      </c>
      <c r="J37" s="655" t="s">
        <v>633</v>
      </c>
      <c r="K37" s="655" t="s">
        <v>634</v>
      </c>
      <c r="L37" s="657">
        <v>105.27</v>
      </c>
      <c r="M37" s="657">
        <v>1</v>
      </c>
      <c r="N37" s="658">
        <v>105.27</v>
      </c>
    </row>
    <row r="38" spans="1:14" ht="14.4" customHeight="1" x14ac:dyDescent="0.3">
      <c r="A38" s="653" t="s">
        <v>504</v>
      </c>
      <c r="B38" s="654" t="s">
        <v>505</v>
      </c>
      <c r="C38" s="655" t="s">
        <v>514</v>
      </c>
      <c r="D38" s="656" t="s">
        <v>2382</v>
      </c>
      <c r="E38" s="655" t="s">
        <v>520</v>
      </c>
      <c r="F38" s="656" t="s">
        <v>2384</v>
      </c>
      <c r="G38" s="655" t="s">
        <v>566</v>
      </c>
      <c r="H38" s="655" t="s">
        <v>635</v>
      </c>
      <c r="I38" s="655" t="s">
        <v>636</v>
      </c>
      <c r="J38" s="655" t="s">
        <v>637</v>
      </c>
      <c r="K38" s="655" t="s">
        <v>638</v>
      </c>
      <c r="L38" s="657">
        <v>65.91</v>
      </c>
      <c r="M38" s="657">
        <v>5</v>
      </c>
      <c r="N38" s="658">
        <v>329.55</v>
      </c>
    </row>
    <row r="39" spans="1:14" ht="14.4" customHeight="1" x14ac:dyDescent="0.3">
      <c r="A39" s="653" t="s">
        <v>504</v>
      </c>
      <c r="B39" s="654" t="s">
        <v>505</v>
      </c>
      <c r="C39" s="655" t="s">
        <v>514</v>
      </c>
      <c r="D39" s="656" t="s">
        <v>2382</v>
      </c>
      <c r="E39" s="655" t="s">
        <v>520</v>
      </c>
      <c r="F39" s="656" t="s">
        <v>2384</v>
      </c>
      <c r="G39" s="655" t="s">
        <v>566</v>
      </c>
      <c r="H39" s="655" t="s">
        <v>639</v>
      </c>
      <c r="I39" s="655" t="s">
        <v>640</v>
      </c>
      <c r="J39" s="655" t="s">
        <v>641</v>
      </c>
      <c r="K39" s="655" t="s">
        <v>642</v>
      </c>
      <c r="L39" s="657">
        <v>27.750041129168594</v>
      </c>
      <c r="M39" s="657">
        <v>27</v>
      </c>
      <c r="N39" s="658">
        <v>749.25111048755207</v>
      </c>
    </row>
    <row r="40" spans="1:14" ht="14.4" customHeight="1" x14ac:dyDescent="0.3">
      <c r="A40" s="653" t="s">
        <v>504</v>
      </c>
      <c r="B40" s="654" t="s">
        <v>505</v>
      </c>
      <c r="C40" s="655" t="s">
        <v>514</v>
      </c>
      <c r="D40" s="656" t="s">
        <v>2382</v>
      </c>
      <c r="E40" s="655" t="s">
        <v>520</v>
      </c>
      <c r="F40" s="656" t="s">
        <v>2384</v>
      </c>
      <c r="G40" s="655" t="s">
        <v>566</v>
      </c>
      <c r="H40" s="655" t="s">
        <v>643</v>
      </c>
      <c r="I40" s="655" t="s">
        <v>644</v>
      </c>
      <c r="J40" s="655" t="s">
        <v>645</v>
      </c>
      <c r="K40" s="655" t="s">
        <v>592</v>
      </c>
      <c r="L40" s="657">
        <v>40.169999999999995</v>
      </c>
      <c r="M40" s="657">
        <v>2</v>
      </c>
      <c r="N40" s="658">
        <v>80.339999999999989</v>
      </c>
    </row>
    <row r="41" spans="1:14" ht="14.4" customHeight="1" x14ac:dyDescent="0.3">
      <c r="A41" s="653" t="s">
        <v>504</v>
      </c>
      <c r="B41" s="654" t="s">
        <v>505</v>
      </c>
      <c r="C41" s="655" t="s">
        <v>514</v>
      </c>
      <c r="D41" s="656" t="s">
        <v>2382</v>
      </c>
      <c r="E41" s="655" t="s">
        <v>520</v>
      </c>
      <c r="F41" s="656" t="s">
        <v>2384</v>
      </c>
      <c r="G41" s="655" t="s">
        <v>566</v>
      </c>
      <c r="H41" s="655" t="s">
        <v>646</v>
      </c>
      <c r="I41" s="655" t="s">
        <v>647</v>
      </c>
      <c r="J41" s="655" t="s">
        <v>645</v>
      </c>
      <c r="K41" s="655" t="s">
        <v>648</v>
      </c>
      <c r="L41" s="657">
        <v>77.61</v>
      </c>
      <c r="M41" s="657">
        <v>2</v>
      </c>
      <c r="N41" s="658">
        <v>155.22</v>
      </c>
    </row>
    <row r="42" spans="1:14" ht="14.4" customHeight="1" x14ac:dyDescent="0.3">
      <c r="A42" s="653" t="s">
        <v>504</v>
      </c>
      <c r="B42" s="654" t="s">
        <v>505</v>
      </c>
      <c r="C42" s="655" t="s">
        <v>514</v>
      </c>
      <c r="D42" s="656" t="s">
        <v>2382</v>
      </c>
      <c r="E42" s="655" t="s">
        <v>520</v>
      </c>
      <c r="F42" s="656" t="s">
        <v>2384</v>
      </c>
      <c r="G42" s="655" t="s">
        <v>566</v>
      </c>
      <c r="H42" s="655" t="s">
        <v>649</v>
      </c>
      <c r="I42" s="655" t="s">
        <v>650</v>
      </c>
      <c r="J42" s="655" t="s">
        <v>651</v>
      </c>
      <c r="K42" s="655" t="s">
        <v>652</v>
      </c>
      <c r="L42" s="657">
        <v>61.679999999999993</v>
      </c>
      <c r="M42" s="657">
        <v>4</v>
      </c>
      <c r="N42" s="658">
        <v>246.71999999999997</v>
      </c>
    </row>
    <row r="43" spans="1:14" ht="14.4" customHeight="1" x14ac:dyDescent="0.3">
      <c r="A43" s="653" t="s">
        <v>504</v>
      </c>
      <c r="B43" s="654" t="s">
        <v>505</v>
      </c>
      <c r="C43" s="655" t="s">
        <v>514</v>
      </c>
      <c r="D43" s="656" t="s">
        <v>2382</v>
      </c>
      <c r="E43" s="655" t="s">
        <v>520</v>
      </c>
      <c r="F43" s="656" t="s">
        <v>2384</v>
      </c>
      <c r="G43" s="655" t="s">
        <v>566</v>
      </c>
      <c r="H43" s="655" t="s">
        <v>653</v>
      </c>
      <c r="I43" s="655" t="s">
        <v>654</v>
      </c>
      <c r="J43" s="655" t="s">
        <v>655</v>
      </c>
      <c r="K43" s="655" t="s">
        <v>656</v>
      </c>
      <c r="L43" s="657">
        <v>115.93998071370353</v>
      </c>
      <c r="M43" s="657">
        <v>49</v>
      </c>
      <c r="N43" s="658">
        <v>5681.0590549714734</v>
      </c>
    </row>
    <row r="44" spans="1:14" ht="14.4" customHeight="1" x14ac:dyDescent="0.3">
      <c r="A44" s="653" t="s">
        <v>504</v>
      </c>
      <c r="B44" s="654" t="s">
        <v>505</v>
      </c>
      <c r="C44" s="655" t="s">
        <v>514</v>
      </c>
      <c r="D44" s="656" t="s">
        <v>2382</v>
      </c>
      <c r="E44" s="655" t="s">
        <v>520</v>
      </c>
      <c r="F44" s="656" t="s">
        <v>2384</v>
      </c>
      <c r="G44" s="655" t="s">
        <v>566</v>
      </c>
      <c r="H44" s="655" t="s">
        <v>657</v>
      </c>
      <c r="I44" s="655" t="s">
        <v>658</v>
      </c>
      <c r="J44" s="655" t="s">
        <v>659</v>
      </c>
      <c r="K44" s="655" t="s">
        <v>660</v>
      </c>
      <c r="L44" s="657">
        <v>56.22500415247881</v>
      </c>
      <c r="M44" s="657">
        <v>6</v>
      </c>
      <c r="N44" s="658">
        <v>337.35002491487285</v>
      </c>
    </row>
    <row r="45" spans="1:14" ht="14.4" customHeight="1" x14ac:dyDescent="0.3">
      <c r="A45" s="653" t="s">
        <v>504</v>
      </c>
      <c r="B45" s="654" t="s">
        <v>505</v>
      </c>
      <c r="C45" s="655" t="s">
        <v>514</v>
      </c>
      <c r="D45" s="656" t="s">
        <v>2382</v>
      </c>
      <c r="E45" s="655" t="s">
        <v>520</v>
      </c>
      <c r="F45" s="656" t="s">
        <v>2384</v>
      </c>
      <c r="G45" s="655" t="s">
        <v>566</v>
      </c>
      <c r="H45" s="655" t="s">
        <v>661</v>
      </c>
      <c r="I45" s="655" t="s">
        <v>662</v>
      </c>
      <c r="J45" s="655" t="s">
        <v>663</v>
      </c>
      <c r="K45" s="655" t="s">
        <v>664</v>
      </c>
      <c r="L45" s="657">
        <v>63.049950360531966</v>
      </c>
      <c r="M45" s="657">
        <v>15</v>
      </c>
      <c r="N45" s="658">
        <v>945.74925540797949</v>
      </c>
    </row>
    <row r="46" spans="1:14" ht="14.4" customHeight="1" x14ac:dyDescent="0.3">
      <c r="A46" s="653" t="s">
        <v>504</v>
      </c>
      <c r="B46" s="654" t="s">
        <v>505</v>
      </c>
      <c r="C46" s="655" t="s">
        <v>514</v>
      </c>
      <c r="D46" s="656" t="s">
        <v>2382</v>
      </c>
      <c r="E46" s="655" t="s">
        <v>520</v>
      </c>
      <c r="F46" s="656" t="s">
        <v>2384</v>
      </c>
      <c r="G46" s="655" t="s">
        <v>566</v>
      </c>
      <c r="H46" s="655" t="s">
        <v>665</v>
      </c>
      <c r="I46" s="655" t="s">
        <v>666</v>
      </c>
      <c r="J46" s="655" t="s">
        <v>667</v>
      </c>
      <c r="K46" s="655" t="s">
        <v>668</v>
      </c>
      <c r="L46" s="657">
        <v>164.48</v>
      </c>
      <c r="M46" s="657">
        <v>2</v>
      </c>
      <c r="N46" s="658">
        <v>328.96</v>
      </c>
    </row>
    <row r="47" spans="1:14" ht="14.4" customHeight="1" x14ac:dyDescent="0.3">
      <c r="A47" s="653" t="s">
        <v>504</v>
      </c>
      <c r="B47" s="654" t="s">
        <v>505</v>
      </c>
      <c r="C47" s="655" t="s">
        <v>514</v>
      </c>
      <c r="D47" s="656" t="s">
        <v>2382</v>
      </c>
      <c r="E47" s="655" t="s">
        <v>520</v>
      </c>
      <c r="F47" s="656" t="s">
        <v>2384</v>
      </c>
      <c r="G47" s="655" t="s">
        <v>566</v>
      </c>
      <c r="H47" s="655" t="s">
        <v>669</v>
      </c>
      <c r="I47" s="655" t="s">
        <v>670</v>
      </c>
      <c r="J47" s="655" t="s">
        <v>671</v>
      </c>
      <c r="K47" s="655" t="s">
        <v>672</v>
      </c>
      <c r="L47" s="657">
        <v>87.969999999999985</v>
      </c>
      <c r="M47" s="657">
        <v>3</v>
      </c>
      <c r="N47" s="658">
        <v>263.90999999999997</v>
      </c>
    </row>
    <row r="48" spans="1:14" ht="14.4" customHeight="1" x14ac:dyDescent="0.3">
      <c r="A48" s="653" t="s">
        <v>504</v>
      </c>
      <c r="B48" s="654" t="s">
        <v>505</v>
      </c>
      <c r="C48" s="655" t="s">
        <v>514</v>
      </c>
      <c r="D48" s="656" t="s">
        <v>2382</v>
      </c>
      <c r="E48" s="655" t="s">
        <v>520</v>
      </c>
      <c r="F48" s="656" t="s">
        <v>2384</v>
      </c>
      <c r="G48" s="655" t="s">
        <v>566</v>
      </c>
      <c r="H48" s="655" t="s">
        <v>673</v>
      </c>
      <c r="I48" s="655" t="s">
        <v>674</v>
      </c>
      <c r="J48" s="655" t="s">
        <v>675</v>
      </c>
      <c r="K48" s="655" t="s">
        <v>588</v>
      </c>
      <c r="L48" s="657">
        <v>40.140000000000008</v>
      </c>
      <c r="M48" s="657">
        <v>6</v>
      </c>
      <c r="N48" s="658">
        <v>240.84000000000003</v>
      </c>
    </row>
    <row r="49" spans="1:14" ht="14.4" customHeight="1" x14ac:dyDescent="0.3">
      <c r="A49" s="653" t="s">
        <v>504</v>
      </c>
      <c r="B49" s="654" t="s">
        <v>505</v>
      </c>
      <c r="C49" s="655" t="s">
        <v>514</v>
      </c>
      <c r="D49" s="656" t="s">
        <v>2382</v>
      </c>
      <c r="E49" s="655" t="s">
        <v>520</v>
      </c>
      <c r="F49" s="656" t="s">
        <v>2384</v>
      </c>
      <c r="G49" s="655" t="s">
        <v>566</v>
      </c>
      <c r="H49" s="655" t="s">
        <v>676</v>
      </c>
      <c r="I49" s="655" t="s">
        <v>677</v>
      </c>
      <c r="J49" s="655" t="s">
        <v>678</v>
      </c>
      <c r="K49" s="655" t="s">
        <v>627</v>
      </c>
      <c r="L49" s="657">
        <v>66.149981935293852</v>
      </c>
      <c r="M49" s="657">
        <v>21</v>
      </c>
      <c r="N49" s="658">
        <v>1389.1496206411709</v>
      </c>
    </row>
    <row r="50" spans="1:14" ht="14.4" customHeight="1" x14ac:dyDescent="0.3">
      <c r="A50" s="653" t="s">
        <v>504</v>
      </c>
      <c r="B50" s="654" t="s">
        <v>505</v>
      </c>
      <c r="C50" s="655" t="s">
        <v>514</v>
      </c>
      <c r="D50" s="656" t="s">
        <v>2382</v>
      </c>
      <c r="E50" s="655" t="s">
        <v>520</v>
      </c>
      <c r="F50" s="656" t="s">
        <v>2384</v>
      </c>
      <c r="G50" s="655" t="s">
        <v>566</v>
      </c>
      <c r="H50" s="655" t="s">
        <v>679</v>
      </c>
      <c r="I50" s="655" t="s">
        <v>680</v>
      </c>
      <c r="J50" s="655" t="s">
        <v>681</v>
      </c>
      <c r="K50" s="655" t="s">
        <v>682</v>
      </c>
      <c r="L50" s="657">
        <v>485.82000000000022</v>
      </c>
      <c r="M50" s="657">
        <v>1</v>
      </c>
      <c r="N50" s="658">
        <v>485.82000000000022</v>
      </c>
    </row>
    <row r="51" spans="1:14" ht="14.4" customHeight="1" x14ac:dyDescent="0.3">
      <c r="A51" s="653" t="s">
        <v>504</v>
      </c>
      <c r="B51" s="654" t="s">
        <v>505</v>
      </c>
      <c r="C51" s="655" t="s">
        <v>514</v>
      </c>
      <c r="D51" s="656" t="s">
        <v>2382</v>
      </c>
      <c r="E51" s="655" t="s">
        <v>520</v>
      </c>
      <c r="F51" s="656" t="s">
        <v>2384</v>
      </c>
      <c r="G51" s="655" t="s">
        <v>566</v>
      </c>
      <c r="H51" s="655" t="s">
        <v>683</v>
      </c>
      <c r="I51" s="655" t="s">
        <v>684</v>
      </c>
      <c r="J51" s="655" t="s">
        <v>685</v>
      </c>
      <c r="K51" s="655" t="s">
        <v>686</v>
      </c>
      <c r="L51" s="657">
        <v>29.899999999999988</v>
      </c>
      <c r="M51" s="657">
        <v>3</v>
      </c>
      <c r="N51" s="658">
        <v>89.69999999999996</v>
      </c>
    </row>
    <row r="52" spans="1:14" ht="14.4" customHeight="1" x14ac:dyDescent="0.3">
      <c r="A52" s="653" t="s">
        <v>504</v>
      </c>
      <c r="B52" s="654" t="s">
        <v>505</v>
      </c>
      <c r="C52" s="655" t="s">
        <v>514</v>
      </c>
      <c r="D52" s="656" t="s">
        <v>2382</v>
      </c>
      <c r="E52" s="655" t="s">
        <v>520</v>
      </c>
      <c r="F52" s="656" t="s">
        <v>2384</v>
      </c>
      <c r="G52" s="655" t="s">
        <v>566</v>
      </c>
      <c r="H52" s="655" t="s">
        <v>687</v>
      </c>
      <c r="I52" s="655" t="s">
        <v>688</v>
      </c>
      <c r="J52" s="655" t="s">
        <v>689</v>
      </c>
      <c r="K52" s="655" t="s">
        <v>690</v>
      </c>
      <c r="L52" s="657">
        <v>56.880299854189936</v>
      </c>
      <c r="M52" s="657">
        <v>15</v>
      </c>
      <c r="N52" s="658">
        <v>853.20449781284901</v>
      </c>
    </row>
    <row r="53" spans="1:14" ht="14.4" customHeight="1" x14ac:dyDescent="0.3">
      <c r="A53" s="653" t="s">
        <v>504</v>
      </c>
      <c r="B53" s="654" t="s">
        <v>505</v>
      </c>
      <c r="C53" s="655" t="s">
        <v>514</v>
      </c>
      <c r="D53" s="656" t="s">
        <v>2382</v>
      </c>
      <c r="E53" s="655" t="s">
        <v>520</v>
      </c>
      <c r="F53" s="656" t="s">
        <v>2384</v>
      </c>
      <c r="G53" s="655" t="s">
        <v>566</v>
      </c>
      <c r="H53" s="655" t="s">
        <v>691</v>
      </c>
      <c r="I53" s="655" t="s">
        <v>692</v>
      </c>
      <c r="J53" s="655" t="s">
        <v>693</v>
      </c>
      <c r="K53" s="655" t="s">
        <v>694</v>
      </c>
      <c r="L53" s="657">
        <v>119.85781920159778</v>
      </c>
      <c r="M53" s="657">
        <v>1</v>
      </c>
      <c r="N53" s="658">
        <v>119.85781920159778</v>
      </c>
    </row>
    <row r="54" spans="1:14" ht="14.4" customHeight="1" x14ac:dyDescent="0.3">
      <c r="A54" s="653" t="s">
        <v>504</v>
      </c>
      <c r="B54" s="654" t="s">
        <v>505</v>
      </c>
      <c r="C54" s="655" t="s">
        <v>514</v>
      </c>
      <c r="D54" s="656" t="s">
        <v>2382</v>
      </c>
      <c r="E54" s="655" t="s">
        <v>520</v>
      </c>
      <c r="F54" s="656" t="s">
        <v>2384</v>
      </c>
      <c r="G54" s="655" t="s">
        <v>566</v>
      </c>
      <c r="H54" s="655" t="s">
        <v>695</v>
      </c>
      <c r="I54" s="655" t="s">
        <v>696</v>
      </c>
      <c r="J54" s="655" t="s">
        <v>697</v>
      </c>
      <c r="K54" s="655" t="s">
        <v>698</v>
      </c>
      <c r="L54" s="657">
        <v>41.370000000000005</v>
      </c>
      <c r="M54" s="657">
        <v>8</v>
      </c>
      <c r="N54" s="658">
        <v>330.96000000000004</v>
      </c>
    </row>
    <row r="55" spans="1:14" ht="14.4" customHeight="1" x14ac:dyDescent="0.3">
      <c r="A55" s="653" t="s">
        <v>504</v>
      </c>
      <c r="B55" s="654" t="s">
        <v>505</v>
      </c>
      <c r="C55" s="655" t="s">
        <v>514</v>
      </c>
      <c r="D55" s="656" t="s">
        <v>2382</v>
      </c>
      <c r="E55" s="655" t="s">
        <v>520</v>
      </c>
      <c r="F55" s="656" t="s">
        <v>2384</v>
      </c>
      <c r="G55" s="655" t="s">
        <v>566</v>
      </c>
      <c r="H55" s="655" t="s">
        <v>699</v>
      </c>
      <c r="I55" s="655" t="s">
        <v>700</v>
      </c>
      <c r="J55" s="655" t="s">
        <v>701</v>
      </c>
      <c r="K55" s="655" t="s">
        <v>702</v>
      </c>
      <c r="L55" s="657">
        <v>66.720001038281183</v>
      </c>
      <c r="M55" s="657">
        <v>8</v>
      </c>
      <c r="N55" s="658">
        <v>533.76000830624946</v>
      </c>
    </row>
    <row r="56" spans="1:14" ht="14.4" customHeight="1" x14ac:dyDescent="0.3">
      <c r="A56" s="653" t="s">
        <v>504</v>
      </c>
      <c r="B56" s="654" t="s">
        <v>505</v>
      </c>
      <c r="C56" s="655" t="s">
        <v>514</v>
      </c>
      <c r="D56" s="656" t="s">
        <v>2382</v>
      </c>
      <c r="E56" s="655" t="s">
        <v>520</v>
      </c>
      <c r="F56" s="656" t="s">
        <v>2384</v>
      </c>
      <c r="G56" s="655" t="s">
        <v>566</v>
      </c>
      <c r="H56" s="655" t="s">
        <v>703</v>
      </c>
      <c r="I56" s="655" t="s">
        <v>704</v>
      </c>
      <c r="J56" s="655" t="s">
        <v>705</v>
      </c>
      <c r="K56" s="655" t="s">
        <v>706</v>
      </c>
      <c r="L56" s="657">
        <v>324.83</v>
      </c>
      <c r="M56" s="657">
        <v>6</v>
      </c>
      <c r="N56" s="658">
        <v>1948.98</v>
      </c>
    </row>
    <row r="57" spans="1:14" ht="14.4" customHeight="1" x14ac:dyDescent="0.3">
      <c r="A57" s="653" t="s">
        <v>504</v>
      </c>
      <c r="B57" s="654" t="s">
        <v>505</v>
      </c>
      <c r="C57" s="655" t="s">
        <v>514</v>
      </c>
      <c r="D57" s="656" t="s">
        <v>2382</v>
      </c>
      <c r="E57" s="655" t="s">
        <v>520</v>
      </c>
      <c r="F57" s="656" t="s">
        <v>2384</v>
      </c>
      <c r="G57" s="655" t="s">
        <v>566</v>
      </c>
      <c r="H57" s="655" t="s">
        <v>707</v>
      </c>
      <c r="I57" s="655" t="s">
        <v>708</v>
      </c>
      <c r="J57" s="655" t="s">
        <v>709</v>
      </c>
      <c r="K57" s="655" t="s">
        <v>710</v>
      </c>
      <c r="L57" s="657">
        <v>605.0300150645387</v>
      </c>
      <c r="M57" s="657">
        <v>1</v>
      </c>
      <c r="N57" s="658">
        <v>605.0300150645387</v>
      </c>
    </row>
    <row r="58" spans="1:14" ht="14.4" customHeight="1" x14ac:dyDescent="0.3">
      <c r="A58" s="653" t="s">
        <v>504</v>
      </c>
      <c r="B58" s="654" t="s">
        <v>505</v>
      </c>
      <c r="C58" s="655" t="s">
        <v>514</v>
      </c>
      <c r="D58" s="656" t="s">
        <v>2382</v>
      </c>
      <c r="E58" s="655" t="s">
        <v>520</v>
      </c>
      <c r="F58" s="656" t="s">
        <v>2384</v>
      </c>
      <c r="G58" s="655" t="s">
        <v>566</v>
      </c>
      <c r="H58" s="655" t="s">
        <v>711</v>
      </c>
      <c r="I58" s="655" t="s">
        <v>712</v>
      </c>
      <c r="J58" s="655" t="s">
        <v>713</v>
      </c>
      <c r="K58" s="655" t="s">
        <v>714</v>
      </c>
      <c r="L58" s="657">
        <v>282.86848729288408</v>
      </c>
      <c r="M58" s="657">
        <v>34</v>
      </c>
      <c r="N58" s="658">
        <v>9617.5285679580593</v>
      </c>
    </row>
    <row r="59" spans="1:14" ht="14.4" customHeight="1" x14ac:dyDescent="0.3">
      <c r="A59" s="653" t="s">
        <v>504</v>
      </c>
      <c r="B59" s="654" t="s">
        <v>505</v>
      </c>
      <c r="C59" s="655" t="s">
        <v>514</v>
      </c>
      <c r="D59" s="656" t="s">
        <v>2382</v>
      </c>
      <c r="E59" s="655" t="s">
        <v>520</v>
      </c>
      <c r="F59" s="656" t="s">
        <v>2384</v>
      </c>
      <c r="G59" s="655" t="s">
        <v>566</v>
      </c>
      <c r="H59" s="655" t="s">
        <v>715</v>
      </c>
      <c r="I59" s="655" t="s">
        <v>716</v>
      </c>
      <c r="J59" s="655" t="s">
        <v>717</v>
      </c>
      <c r="K59" s="655" t="s">
        <v>718</v>
      </c>
      <c r="L59" s="657">
        <v>80.229635465464497</v>
      </c>
      <c r="M59" s="657">
        <v>5</v>
      </c>
      <c r="N59" s="658">
        <v>401.14817732732251</v>
      </c>
    </row>
    <row r="60" spans="1:14" ht="14.4" customHeight="1" x14ac:dyDescent="0.3">
      <c r="A60" s="653" t="s">
        <v>504</v>
      </c>
      <c r="B60" s="654" t="s">
        <v>505</v>
      </c>
      <c r="C60" s="655" t="s">
        <v>514</v>
      </c>
      <c r="D60" s="656" t="s">
        <v>2382</v>
      </c>
      <c r="E60" s="655" t="s">
        <v>520</v>
      </c>
      <c r="F60" s="656" t="s">
        <v>2384</v>
      </c>
      <c r="G60" s="655" t="s">
        <v>566</v>
      </c>
      <c r="H60" s="655" t="s">
        <v>719</v>
      </c>
      <c r="I60" s="655" t="s">
        <v>720</v>
      </c>
      <c r="J60" s="655" t="s">
        <v>721</v>
      </c>
      <c r="K60" s="655" t="s">
        <v>722</v>
      </c>
      <c r="L60" s="657">
        <v>40.35</v>
      </c>
      <c r="M60" s="657">
        <v>1</v>
      </c>
      <c r="N60" s="658">
        <v>40.35</v>
      </c>
    </row>
    <row r="61" spans="1:14" ht="14.4" customHeight="1" x14ac:dyDescent="0.3">
      <c r="A61" s="653" t="s">
        <v>504</v>
      </c>
      <c r="B61" s="654" t="s">
        <v>505</v>
      </c>
      <c r="C61" s="655" t="s">
        <v>514</v>
      </c>
      <c r="D61" s="656" t="s">
        <v>2382</v>
      </c>
      <c r="E61" s="655" t="s">
        <v>520</v>
      </c>
      <c r="F61" s="656" t="s">
        <v>2384</v>
      </c>
      <c r="G61" s="655" t="s">
        <v>566</v>
      </c>
      <c r="H61" s="655" t="s">
        <v>723</v>
      </c>
      <c r="I61" s="655" t="s">
        <v>724</v>
      </c>
      <c r="J61" s="655" t="s">
        <v>725</v>
      </c>
      <c r="K61" s="655" t="s">
        <v>726</v>
      </c>
      <c r="L61" s="657">
        <v>126.51999999999997</v>
      </c>
      <c r="M61" s="657">
        <v>1</v>
      </c>
      <c r="N61" s="658">
        <v>126.51999999999997</v>
      </c>
    </row>
    <row r="62" spans="1:14" ht="14.4" customHeight="1" x14ac:dyDescent="0.3">
      <c r="A62" s="653" t="s">
        <v>504</v>
      </c>
      <c r="B62" s="654" t="s">
        <v>505</v>
      </c>
      <c r="C62" s="655" t="s">
        <v>514</v>
      </c>
      <c r="D62" s="656" t="s">
        <v>2382</v>
      </c>
      <c r="E62" s="655" t="s">
        <v>520</v>
      </c>
      <c r="F62" s="656" t="s">
        <v>2384</v>
      </c>
      <c r="G62" s="655" t="s">
        <v>566</v>
      </c>
      <c r="H62" s="655" t="s">
        <v>727</v>
      </c>
      <c r="I62" s="655" t="s">
        <v>728</v>
      </c>
      <c r="J62" s="655" t="s">
        <v>729</v>
      </c>
      <c r="K62" s="655" t="s">
        <v>730</v>
      </c>
      <c r="L62" s="657">
        <v>41.180000000000007</v>
      </c>
      <c r="M62" s="657">
        <v>5</v>
      </c>
      <c r="N62" s="658">
        <v>205.90000000000003</v>
      </c>
    </row>
    <row r="63" spans="1:14" ht="14.4" customHeight="1" x14ac:dyDescent="0.3">
      <c r="A63" s="653" t="s">
        <v>504</v>
      </c>
      <c r="B63" s="654" t="s">
        <v>505</v>
      </c>
      <c r="C63" s="655" t="s">
        <v>514</v>
      </c>
      <c r="D63" s="656" t="s">
        <v>2382</v>
      </c>
      <c r="E63" s="655" t="s">
        <v>520</v>
      </c>
      <c r="F63" s="656" t="s">
        <v>2384</v>
      </c>
      <c r="G63" s="655" t="s">
        <v>566</v>
      </c>
      <c r="H63" s="655" t="s">
        <v>731</v>
      </c>
      <c r="I63" s="655" t="s">
        <v>732</v>
      </c>
      <c r="J63" s="655" t="s">
        <v>733</v>
      </c>
      <c r="K63" s="655" t="s">
        <v>734</v>
      </c>
      <c r="L63" s="657">
        <v>93.265454354353508</v>
      </c>
      <c r="M63" s="657">
        <v>11</v>
      </c>
      <c r="N63" s="658">
        <v>1025.9199978978886</v>
      </c>
    </row>
    <row r="64" spans="1:14" ht="14.4" customHeight="1" x14ac:dyDescent="0.3">
      <c r="A64" s="653" t="s">
        <v>504</v>
      </c>
      <c r="B64" s="654" t="s">
        <v>505</v>
      </c>
      <c r="C64" s="655" t="s">
        <v>514</v>
      </c>
      <c r="D64" s="656" t="s">
        <v>2382</v>
      </c>
      <c r="E64" s="655" t="s">
        <v>520</v>
      </c>
      <c r="F64" s="656" t="s">
        <v>2384</v>
      </c>
      <c r="G64" s="655" t="s">
        <v>566</v>
      </c>
      <c r="H64" s="655" t="s">
        <v>735</v>
      </c>
      <c r="I64" s="655" t="s">
        <v>736</v>
      </c>
      <c r="J64" s="655" t="s">
        <v>737</v>
      </c>
      <c r="K64" s="655" t="s">
        <v>738</v>
      </c>
      <c r="L64" s="657">
        <v>185.61</v>
      </c>
      <c r="M64" s="657">
        <v>29.3</v>
      </c>
      <c r="N64" s="658">
        <v>5438.3730000000005</v>
      </c>
    </row>
    <row r="65" spans="1:14" ht="14.4" customHeight="1" x14ac:dyDescent="0.3">
      <c r="A65" s="653" t="s">
        <v>504</v>
      </c>
      <c r="B65" s="654" t="s">
        <v>505</v>
      </c>
      <c r="C65" s="655" t="s">
        <v>514</v>
      </c>
      <c r="D65" s="656" t="s">
        <v>2382</v>
      </c>
      <c r="E65" s="655" t="s">
        <v>520</v>
      </c>
      <c r="F65" s="656" t="s">
        <v>2384</v>
      </c>
      <c r="G65" s="655" t="s">
        <v>566</v>
      </c>
      <c r="H65" s="655" t="s">
        <v>739</v>
      </c>
      <c r="I65" s="655" t="s">
        <v>740</v>
      </c>
      <c r="J65" s="655" t="s">
        <v>741</v>
      </c>
      <c r="K65" s="655" t="s">
        <v>742</v>
      </c>
      <c r="L65" s="657">
        <v>235.25246334544784</v>
      </c>
      <c r="M65" s="657">
        <v>12</v>
      </c>
      <c r="N65" s="658">
        <v>2823.029560145374</v>
      </c>
    </row>
    <row r="66" spans="1:14" ht="14.4" customHeight="1" x14ac:dyDescent="0.3">
      <c r="A66" s="653" t="s">
        <v>504</v>
      </c>
      <c r="B66" s="654" t="s">
        <v>505</v>
      </c>
      <c r="C66" s="655" t="s">
        <v>514</v>
      </c>
      <c r="D66" s="656" t="s">
        <v>2382</v>
      </c>
      <c r="E66" s="655" t="s">
        <v>520</v>
      </c>
      <c r="F66" s="656" t="s">
        <v>2384</v>
      </c>
      <c r="G66" s="655" t="s">
        <v>566</v>
      </c>
      <c r="H66" s="655" t="s">
        <v>743</v>
      </c>
      <c r="I66" s="655" t="s">
        <v>743</v>
      </c>
      <c r="J66" s="655" t="s">
        <v>744</v>
      </c>
      <c r="K66" s="655" t="s">
        <v>745</v>
      </c>
      <c r="L66" s="657">
        <v>36.530018551123902</v>
      </c>
      <c r="M66" s="657">
        <v>90</v>
      </c>
      <c r="N66" s="658">
        <v>3287.7016696011515</v>
      </c>
    </row>
    <row r="67" spans="1:14" ht="14.4" customHeight="1" x14ac:dyDescent="0.3">
      <c r="A67" s="653" t="s">
        <v>504</v>
      </c>
      <c r="B67" s="654" t="s">
        <v>505</v>
      </c>
      <c r="C67" s="655" t="s">
        <v>514</v>
      </c>
      <c r="D67" s="656" t="s">
        <v>2382</v>
      </c>
      <c r="E67" s="655" t="s">
        <v>520</v>
      </c>
      <c r="F67" s="656" t="s">
        <v>2384</v>
      </c>
      <c r="G67" s="655" t="s">
        <v>566</v>
      </c>
      <c r="H67" s="655" t="s">
        <v>746</v>
      </c>
      <c r="I67" s="655" t="s">
        <v>747</v>
      </c>
      <c r="J67" s="655" t="s">
        <v>748</v>
      </c>
      <c r="K67" s="655" t="s">
        <v>749</v>
      </c>
      <c r="L67" s="657">
        <v>200.26</v>
      </c>
      <c r="M67" s="657">
        <v>2</v>
      </c>
      <c r="N67" s="658">
        <v>400.52</v>
      </c>
    </row>
    <row r="68" spans="1:14" ht="14.4" customHeight="1" x14ac:dyDescent="0.3">
      <c r="A68" s="653" t="s">
        <v>504</v>
      </c>
      <c r="B68" s="654" t="s">
        <v>505</v>
      </c>
      <c r="C68" s="655" t="s">
        <v>514</v>
      </c>
      <c r="D68" s="656" t="s">
        <v>2382</v>
      </c>
      <c r="E68" s="655" t="s">
        <v>520</v>
      </c>
      <c r="F68" s="656" t="s">
        <v>2384</v>
      </c>
      <c r="G68" s="655" t="s">
        <v>566</v>
      </c>
      <c r="H68" s="655" t="s">
        <v>750</v>
      </c>
      <c r="I68" s="655" t="s">
        <v>751</v>
      </c>
      <c r="J68" s="655" t="s">
        <v>675</v>
      </c>
      <c r="K68" s="655" t="s">
        <v>752</v>
      </c>
      <c r="L68" s="657">
        <v>157.71000130893148</v>
      </c>
      <c r="M68" s="657">
        <v>6</v>
      </c>
      <c r="N68" s="658">
        <v>946.26000785358895</v>
      </c>
    </row>
    <row r="69" spans="1:14" ht="14.4" customHeight="1" x14ac:dyDescent="0.3">
      <c r="A69" s="653" t="s">
        <v>504</v>
      </c>
      <c r="B69" s="654" t="s">
        <v>505</v>
      </c>
      <c r="C69" s="655" t="s">
        <v>514</v>
      </c>
      <c r="D69" s="656" t="s">
        <v>2382</v>
      </c>
      <c r="E69" s="655" t="s">
        <v>520</v>
      </c>
      <c r="F69" s="656" t="s">
        <v>2384</v>
      </c>
      <c r="G69" s="655" t="s">
        <v>566</v>
      </c>
      <c r="H69" s="655" t="s">
        <v>753</v>
      </c>
      <c r="I69" s="655" t="s">
        <v>754</v>
      </c>
      <c r="J69" s="655" t="s">
        <v>755</v>
      </c>
      <c r="K69" s="655" t="s">
        <v>756</v>
      </c>
      <c r="L69" s="657">
        <v>55.249484998531194</v>
      </c>
      <c r="M69" s="657">
        <v>2</v>
      </c>
      <c r="N69" s="658">
        <v>110.49896999706239</v>
      </c>
    </row>
    <row r="70" spans="1:14" ht="14.4" customHeight="1" x14ac:dyDescent="0.3">
      <c r="A70" s="653" t="s">
        <v>504</v>
      </c>
      <c r="B70" s="654" t="s">
        <v>505</v>
      </c>
      <c r="C70" s="655" t="s">
        <v>514</v>
      </c>
      <c r="D70" s="656" t="s">
        <v>2382</v>
      </c>
      <c r="E70" s="655" t="s">
        <v>520</v>
      </c>
      <c r="F70" s="656" t="s">
        <v>2384</v>
      </c>
      <c r="G70" s="655" t="s">
        <v>566</v>
      </c>
      <c r="H70" s="655" t="s">
        <v>757</v>
      </c>
      <c r="I70" s="655" t="s">
        <v>758</v>
      </c>
      <c r="J70" s="655" t="s">
        <v>759</v>
      </c>
      <c r="K70" s="655" t="s">
        <v>760</v>
      </c>
      <c r="L70" s="657">
        <v>211.61003897521172</v>
      </c>
      <c r="M70" s="657">
        <v>7</v>
      </c>
      <c r="N70" s="658">
        <v>1481.2702728264821</v>
      </c>
    </row>
    <row r="71" spans="1:14" ht="14.4" customHeight="1" x14ac:dyDescent="0.3">
      <c r="A71" s="653" t="s">
        <v>504</v>
      </c>
      <c r="B71" s="654" t="s">
        <v>505</v>
      </c>
      <c r="C71" s="655" t="s">
        <v>514</v>
      </c>
      <c r="D71" s="656" t="s">
        <v>2382</v>
      </c>
      <c r="E71" s="655" t="s">
        <v>520</v>
      </c>
      <c r="F71" s="656" t="s">
        <v>2384</v>
      </c>
      <c r="G71" s="655" t="s">
        <v>566</v>
      </c>
      <c r="H71" s="655" t="s">
        <v>761</v>
      </c>
      <c r="I71" s="655" t="s">
        <v>762</v>
      </c>
      <c r="J71" s="655" t="s">
        <v>759</v>
      </c>
      <c r="K71" s="655" t="s">
        <v>763</v>
      </c>
      <c r="L71" s="657">
        <v>73.789910690281872</v>
      </c>
      <c r="M71" s="657">
        <v>9</v>
      </c>
      <c r="N71" s="658">
        <v>664.10919621253686</v>
      </c>
    </row>
    <row r="72" spans="1:14" ht="14.4" customHeight="1" x14ac:dyDescent="0.3">
      <c r="A72" s="653" t="s">
        <v>504</v>
      </c>
      <c r="B72" s="654" t="s">
        <v>505</v>
      </c>
      <c r="C72" s="655" t="s">
        <v>514</v>
      </c>
      <c r="D72" s="656" t="s">
        <v>2382</v>
      </c>
      <c r="E72" s="655" t="s">
        <v>520</v>
      </c>
      <c r="F72" s="656" t="s">
        <v>2384</v>
      </c>
      <c r="G72" s="655" t="s">
        <v>566</v>
      </c>
      <c r="H72" s="655" t="s">
        <v>764</v>
      </c>
      <c r="I72" s="655" t="s">
        <v>765</v>
      </c>
      <c r="J72" s="655" t="s">
        <v>766</v>
      </c>
      <c r="K72" s="655" t="s">
        <v>767</v>
      </c>
      <c r="L72" s="657">
        <v>161.32000000000002</v>
      </c>
      <c r="M72" s="657">
        <v>9</v>
      </c>
      <c r="N72" s="658">
        <v>1451.88</v>
      </c>
    </row>
    <row r="73" spans="1:14" ht="14.4" customHeight="1" x14ac:dyDescent="0.3">
      <c r="A73" s="653" t="s">
        <v>504</v>
      </c>
      <c r="B73" s="654" t="s">
        <v>505</v>
      </c>
      <c r="C73" s="655" t="s">
        <v>514</v>
      </c>
      <c r="D73" s="656" t="s">
        <v>2382</v>
      </c>
      <c r="E73" s="655" t="s">
        <v>520</v>
      </c>
      <c r="F73" s="656" t="s">
        <v>2384</v>
      </c>
      <c r="G73" s="655" t="s">
        <v>566</v>
      </c>
      <c r="H73" s="655" t="s">
        <v>768</v>
      </c>
      <c r="I73" s="655" t="s">
        <v>769</v>
      </c>
      <c r="J73" s="655" t="s">
        <v>770</v>
      </c>
      <c r="K73" s="655" t="s">
        <v>771</v>
      </c>
      <c r="L73" s="657">
        <v>108.39</v>
      </c>
      <c r="M73" s="657">
        <v>7</v>
      </c>
      <c r="N73" s="658">
        <v>758.73</v>
      </c>
    </row>
    <row r="74" spans="1:14" ht="14.4" customHeight="1" x14ac:dyDescent="0.3">
      <c r="A74" s="653" t="s">
        <v>504</v>
      </c>
      <c r="B74" s="654" t="s">
        <v>505</v>
      </c>
      <c r="C74" s="655" t="s">
        <v>514</v>
      </c>
      <c r="D74" s="656" t="s">
        <v>2382</v>
      </c>
      <c r="E74" s="655" t="s">
        <v>520</v>
      </c>
      <c r="F74" s="656" t="s">
        <v>2384</v>
      </c>
      <c r="G74" s="655" t="s">
        <v>566</v>
      </c>
      <c r="H74" s="655" t="s">
        <v>772</v>
      </c>
      <c r="I74" s="655" t="s">
        <v>773</v>
      </c>
      <c r="J74" s="655" t="s">
        <v>774</v>
      </c>
      <c r="K74" s="655" t="s">
        <v>682</v>
      </c>
      <c r="L74" s="657">
        <v>578.60218779717866</v>
      </c>
      <c r="M74" s="657">
        <v>4</v>
      </c>
      <c r="N74" s="658">
        <v>2314.4087511887146</v>
      </c>
    </row>
    <row r="75" spans="1:14" ht="14.4" customHeight="1" x14ac:dyDescent="0.3">
      <c r="A75" s="653" t="s">
        <v>504</v>
      </c>
      <c r="B75" s="654" t="s">
        <v>505</v>
      </c>
      <c r="C75" s="655" t="s">
        <v>514</v>
      </c>
      <c r="D75" s="656" t="s">
        <v>2382</v>
      </c>
      <c r="E75" s="655" t="s">
        <v>520</v>
      </c>
      <c r="F75" s="656" t="s">
        <v>2384</v>
      </c>
      <c r="G75" s="655" t="s">
        <v>566</v>
      </c>
      <c r="H75" s="655" t="s">
        <v>775</v>
      </c>
      <c r="I75" s="655" t="s">
        <v>776</v>
      </c>
      <c r="J75" s="655" t="s">
        <v>579</v>
      </c>
      <c r="K75" s="655" t="s">
        <v>777</v>
      </c>
      <c r="L75" s="657">
        <v>103.79133049116258</v>
      </c>
      <c r="M75" s="657">
        <v>3</v>
      </c>
      <c r="N75" s="658">
        <v>311.37399147348776</v>
      </c>
    </row>
    <row r="76" spans="1:14" ht="14.4" customHeight="1" x14ac:dyDescent="0.3">
      <c r="A76" s="653" t="s">
        <v>504</v>
      </c>
      <c r="B76" s="654" t="s">
        <v>505</v>
      </c>
      <c r="C76" s="655" t="s">
        <v>514</v>
      </c>
      <c r="D76" s="656" t="s">
        <v>2382</v>
      </c>
      <c r="E76" s="655" t="s">
        <v>520</v>
      </c>
      <c r="F76" s="656" t="s">
        <v>2384</v>
      </c>
      <c r="G76" s="655" t="s">
        <v>566</v>
      </c>
      <c r="H76" s="655" t="s">
        <v>778</v>
      </c>
      <c r="I76" s="655" t="s">
        <v>779</v>
      </c>
      <c r="J76" s="655" t="s">
        <v>780</v>
      </c>
      <c r="K76" s="655" t="s">
        <v>781</v>
      </c>
      <c r="L76" s="657">
        <v>270.60999999999996</v>
      </c>
      <c r="M76" s="657">
        <v>2</v>
      </c>
      <c r="N76" s="658">
        <v>541.21999999999991</v>
      </c>
    </row>
    <row r="77" spans="1:14" ht="14.4" customHeight="1" x14ac:dyDescent="0.3">
      <c r="A77" s="653" t="s">
        <v>504</v>
      </c>
      <c r="B77" s="654" t="s">
        <v>505</v>
      </c>
      <c r="C77" s="655" t="s">
        <v>514</v>
      </c>
      <c r="D77" s="656" t="s">
        <v>2382</v>
      </c>
      <c r="E77" s="655" t="s">
        <v>520</v>
      </c>
      <c r="F77" s="656" t="s">
        <v>2384</v>
      </c>
      <c r="G77" s="655" t="s">
        <v>566</v>
      </c>
      <c r="H77" s="655" t="s">
        <v>782</v>
      </c>
      <c r="I77" s="655" t="s">
        <v>783</v>
      </c>
      <c r="J77" s="655" t="s">
        <v>784</v>
      </c>
      <c r="K77" s="655" t="s">
        <v>785</v>
      </c>
      <c r="L77" s="657">
        <v>55.459945146677754</v>
      </c>
      <c r="M77" s="657">
        <v>32</v>
      </c>
      <c r="N77" s="658">
        <v>1774.7182446936881</v>
      </c>
    </row>
    <row r="78" spans="1:14" ht="14.4" customHeight="1" x14ac:dyDescent="0.3">
      <c r="A78" s="653" t="s">
        <v>504</v>
      </c>
      <c r="B78" s="654" t="s">
        <v>505</v>
      </c>
      <c r="C78" s="655" t="s">
        <v>514</v>
      </c>
      <c r="D78" s="656" t="s">
        <v>2382</v>
      </c>
      <c r="E78" s="655" t="s">
        <v>520</v>
      </c>
      <c r="F78" s="656" t="s">
        <v>2384</v>
      </c>
      <c r="G78" s="655" t="s">
        <v>566</v>
      </c>
      <c r="H78" s="655" t="s">
        <v>786</v>
      </c>
      <c r="I78" s="655" t="s">
        <v>787</v>
      </c>
      <c r="J78" s="655" t="s">
        <v>788</v>
      </c>
      <c r="K78" s="655" t="s">
        <v>789</v>
      </c>
      <c r="L78" s="657">
        <v>51.100000000000044</v>
      </c>
      <c r="M78" s="657">
        <v>2</v>
      </c>
      <c r="N78" s="658">
        <v>102.20000000000009</v>
      </c>
    </row>
    <row r="79" spans="1:14" ht="14.4" customHeight="1" x14ac:dyDescent="0.3">
      <c r="A79" s="653" t="s">
        <v>504</v>
      </c>
      <c r="B79" s="654" t="s">
        <v>505</v>
      </c>
      <c r="C79" s="655" t="s">
        <v>514</v>
      </c>
      <c r="D79" s="656" t="s">
        <v>2382</v>
      </c>
      <c r="E79" s="655" t="s">
        <v>520</v>
      </c>
      <c r="F79" s="656" t="s">
        <v>2384</v>
      </c>
      <c r="G79" s="655" t="s">
        <v>566</v>
      </c>
      <c r="H79" s="655" t="s">
        <v>790</v>
      </c>
      <c r="I79" s="655" t="s">
        <v>791</v>
      </c>
      <c r="J79" s="655" t="s">
        <v>792</v>
      </c>
      <c r="K79" s="655" t="s">
        <v>793</v>
      </c>
      <c r="L79" s="657">
        <v>159.47000000000003</v>
      </c>
      <c r="M79" s="657">
        <v>4</v>
      </c>
      <c r="N79" s="658">
        <v>637.88000000000011</v>
      </c>
    </row>
    <row r="80" spans="1:14" ht="14.4" customHeight="1" x14ac:dyDescent="0.3">
      <c r="A80" s="653" t="s">
        <v>504</v>
      </c>
      <c r="B80" s="654" t="s">
        <v>505</v>
      </c>
      <c r="C80" s="655" t="s">
        <v>514</v>
      </c>
      <c r="D80" s="656" t="s">
        <v>2382</v>
      </c>
      <c r="E80" s="655" t="s">
        <v>520</v>
      </c>
      <c r="F80" s="656" t="s">
        <v>2384</v>
      </c>
      <c r="G80" s="655" t="s">
        <v>566</v>
      </c>
      <c r="H80" s="655" t="s">
        <v>794</v>
      </c>
      <c r="I80" s="655" t="s">
        <v>795</v>
      </c>
      <c r="J80" s="655" t="s">
        <v>796</v>
      </c>
      <c r="K80" s="655" t="s">
        <v>797</v>
      </c>
      <c r="L80" s="657">
        <v>38.979929824103529</v>
      </c>
      <c r="M80" s="657">
        <v>9</v>
      </c>
      <c r="N80" s="658">
        <v>350.81936841693175</v>
      </c>
    </row>
    <row r="81" spans="1:14" ht="14.4" customHeight="1" x14ac:dyDescent="0.3">
      <c r="A81" s="653" t="s">
        <v>504</v>
      </c>
      <c r="B81" s="654" t="s">
        <v>505</v>
      </c>
      <c r="C81" s="655" t="s">
        <v>514</v>
      </c>
      <c r="D81" s="656" t="s">
        <v>2382</v>
      </c>
      <c r="E81" s="655" t="s">
        <v>520</v>
      </c>
      <c r="F81" s="656" t="s">
        <v>2384</v>
      </c>
      <c r="G81" s="655" t="s">
        <v>566</v>
      </c>
      <c r="H81" s="655" t="s">
        <v>798</v>
      </c>
      <c r="I81" s="655" t="s">
        <v>799</v>
      </c>
      <c r="J81" s="655" t="s">
        <v>800</v>
      </c>
      <c r="K81" s="655" t="s">
        <v>801</v>
      </c>
      <c r="L81" s="657">
        <v>178.31999999999991</v>
      </c>
      <c r="M81" s="657">
        <v>1</v>
      </c>
      <c r="N81" s="658">
        <v>178.31999999999991</v>
      </c>
    </row>
    <row r="82" spans="1:14" ht="14.4" customHeight="1" x14ac:dyDescent="0.3">
      <c r="A82" s="653" t="s">
        <v>504</v>
      </c>
      <c r="B82" s="654" t="s">
        <v>505</v>
      </c>
      <c r="C82" s="655" t="s">
        <v>514</v>
      </c>
      <c r="D82" s="656" t="s">
        <v>2382</v>
      </c>
      <c r="E82" s="655" t="s">
        <v>520</v>
      </c>
      <c r="F82" s="656" t="s">
        <v>2384</v>
      </c>
      <c r="G82" s="655" t="s">
        <v>566</v>
      </c>
      <c r="H82" s="655" t="s">
        <v>802</v>
      </c>
      <c r="I82" s="655" t="s">
        <v>803</v>
      </c>
      <c r="J82" s="655" t="s">
        <v>689</v>
      </c>
      <c r="K82" s="655" t="s">
        <v>804</v>
      </c>
      <c r="L82" s="657">
        <v>44.590186353560938</v>
      </c>
      <c r="M82" s="657">
        <v>183</v>
      </c>
      <c r="N82" s="658">
        <v>8160.0041027016514</v>
      </c>
    </row>
    <row r="83" spans="1:14" ht="14.4" customHeight="1" x14ac:dyDescent="0.3">
      <c r="A83" s="653" t="s">
        <v>504</v>
      </c>
      <c r="B83" s="654" t="s">
        <v>505</v>
      </c>
      <c r="C83" s="655" t="s">
        <v>514</v>
      </c>
      <c r="D83" s="656" t="s">
        <v>2382</v>
      </c>
      <c r="E83" s="655" t="s">
        <v>520</v>
      </c>
      <c r="F83" s="656" t="s">
        <v>2384</v>
      </c>
      <c r="G83" s="655" t="s">
        <v>566</v>
      </c>
      <c r="H83" s="655" t="s">
        <v>805</v>
      </c>
      <c r="I83" s="655" t="s">
        <v>806</v>
      </c>
      <c r="J83" s="655" t="s">
        <v>807</v>
      </c>
      <c r="K83" s="655" t="s">
        <v>808</v>
      </c>
      <c r="L83" s="657">
        <v>34.530566139821616</v>
      </c>
      <c r="M83" s="657">
        <v>1</v>
      </c>
      <c r="N83" s="658">
        <v>34.530566139821616</v>
      </c>
    </row>
    <row r="84" spans="1:14" ht="14.4" customHeight="1" x14ac:dyDescent="0.3">
      <c r="A84" s="653" t="s">
        <v>504</v>
      </c>
      <c r="B84" s="654" t="s">
        <v>505</v>
      </c>
      <c r="C84" s="655" t="s">
        <v>514</v>
      </c>
      <c r="D84" s="656" t="s">
        <v>2382</v>
      </c>
      <c r="E84" s="655" t="s">
        <v>520</v>
      </c>
      <c r="F84" s="656" t="s">
        <v>2384</v>
      </c>
      <c r="G84" s="655" t="s">
        <v>566</v>
      </c>
      <c r="H84" s="655" t="s">
        <v>809</v>
      </c>
      <c r="I84" s="655" t="s">
        <v>810</v>
      </c>
      <c r="J84" s="655" t="s">
        <v>811</v>
      </c>
      <c r="K84" s="655" t="s">
        <v>812</v>
      </c>
      <c r="L84" s="657">
        <v>73.45004911987651</v>
      </c>
      <c r="M84" s="657">
        <v>3</v>
      </c>
      <c r="N84" s="658">
        <v>220.35014735962952</v>
      </c>
    </row>
    <row r="85" spans="1:14" ht="14.4" customHeight="1" x14ac:dyDescent="0.3">
      <c r="A85" s="653" t="s">
        <v>504</v>
      </c>
      <c r="B85" s="654" t="s">
        <v>505</v>
      </c>
      <c r="C85" s="655" t="s">
        <v>514</v>
      </c>
      <c r="D85" s="656" t="s">
        <v>2382</v>
      </c>
      <c r="E85" s="655" t="s">
        <v>520</v>
      </c>
      <c r="F85" s="656" t="s">
        <v>2384</v>
      </c>
      <c r="G85" s="655" t="s">
        <v>566</v>
      </c>
      <c r="H85" s="655" t="s">
        <v>813</v>
      </c>
      <c r="I85" s="655" t="s">
        <v>814</v>
      </c>
      <c r="J85" s="655" t="s">
        <v>811</v>
      </c>
      <c r="K85" s="655" t="s">
        <v>815</v>
      </c>
      <c r="L85" s="657">
        <v>117.90999999999997</v>
      </c>
      <c r="M85" s="657">
        <v>2</v>
      </c>
      <c r="N85" s="658">
        <v>235.81999999999994</v>
      </c>
    </row>
    <row r="86" spans="1:14" ht="14.4" customHeight="1" x14ac:dyDescent="0.3">
      <c r="A86" s="653" t="s">
        <v>504</v>
      </c>
      <c r="B86" s="654" t="s">
        <v>505</v>
      </c>
      <c r="C86" s="655" t="s">
        <v>514</v>
      </c>
      <c r="D86" s="656" t="s">
        <v>2382</v>
      </c>
      <c r="E86" s="655" t="s">
        <v>520</v>
      </c>
      <c r="F86" s="656" t="s">
        <v>2384</v>
      </c>
      <c r="G86" s="655" t="s">
        <v>566</v>
      </c>
      <c r="H86" s="655" t="s">
        <v>816</v>
      </c>
      <c r="I86" s="655" t="s">
        <v>817</v>
      </c>
      <c r="J86" s="655" t="s">
        <v>818</v>
      </c>
      <c r="K86" s="655" t="s">
        <v>819</v>
      </c>
      <c r="L86" s="657">
        <v>88.190000000000012</v>
      </c>
      <c r="M86" s="657">
        <v>2</v>
      </c>
      <c r="N86" s="658">
        <v>176.38000000000002</v>
      </c>
    </row>
    <row r="87" spans="1:14" ht="14.4" customHeight="1" x14ac:dyDescent="0.3">
      <c r="A87" s="653" t="s">
        <v>504</v>
      </c>
      <c r="B87" s="654" t="s">
        <v>505</v>
      </c>
      <c r="C87" s="655" t="s">
        <v>514</v>
      </c>
      <c r="D87" s="656" t="s">
        <v>2382</v>
      </c>
      <c r="E87" s="655" t="s">
        <v>520</v>
      </c>
      <c r="F87" s="656" t="s">
        <v>2384</v>
      </c>
      <c r="G87" s="655" t="s">
        <v>566</v>
      </c>
      <c r="H87" s="655" t="s">
        <v>820</v>
      </c>
      <c r="I87" s="655" t="s">
        <v>821</v>
      </c>
      <c r="J87" s="655" t="s">
        <v>818</v>
      </c>
      <c r="K87" s="655" t="s">
        <v>634</v>
      </c>
      <c r="L87" s="657">
        <v>192.24</v>
      </c>
      <c r="M87" s="657">
        <v>2</v>
      </c>
      <c r="N87" s="658">
        <v>384.48</v>
      </c>
    </row>
    <row r="88" spans="1:14" ht="14.4" customHeight="1" x14ac:dyDescent="0.3">
      <c r="A88" s="653" t="s">
        <v>504</v>
      </c>
      <c r="B88" s="654" t="s">
        <v>505</v>
      </c>
      <c r="C88" s="655" t="s">
        <v>514</v>
      </c>
      <c r="D88" s="656" t="s">
        <v>2382</v>
      </c>
      <c r="E88" s="655" t="s">
        <v>520</v>
      </c>
      <c r="F88" s="656" t="s">
        <v>2384</v>
      </c>
      <c r="G88" s="655" t="s">
        <v>566</v>
      </c>
      <c r="H88" s="655" t="s">
        <v>822</v>
      </c>
      <c r="I88" s="655" t="s">
        <v>823</v>
      </c>
      <c r="J88" s="655" t="s">
        <v>824</v>
      </c>
      <c r="K88" s="655" t="s">
        <v>825</v>
      </c>
      <c r="L88" s="657">
        <v>61.86</v>
      </c>
      <c r="M88" s="657">
        <v>1</v>
      </c>
      <c r="N88" s="658">
        <v>61.86</v>
      </c>
    </row>
    <row r="89" spans="1:14" ht="14.4" customHeight="1" x14ac:dyDescent="0.3">
      <c r="A89" s="653" t="s">
        <v>504</v>
      </c>
      <c r="B89" s="654" t="s">
        <v>505</v>
      </c>
      <c r="C89" s="655" t="s">
        <v>514</v>
      </c>
      <c r="D89" s="656" t="s">
        <v>2382</v>
      </c>
      <c r="E89" s="655" t="s">
        <v>520</v>
      </c>
      <c r="F89" s="656" t="s">
        <v>2384</v>
      </c>
      <c r="G89" s="655" t="s">
        <v>566</v>
      </c>
      <c r="H89" s="655" t="s">
        <v>826</v>
      </c>
      <c r="I89" s="655" t="s">
        <v>827</v>
      </c>
      <c r="J89" s="655" t="s">
        <v>828</v>
      </c>
      <c r="K89" s="655" t="s">
        <v>829</v>
      </c>
      <c r="L89" s="657">
        <v>0</v>
      </c>
      <c r="M89" s="657">
        <v>0</v>
      </c>
      <c r="N89" s="658">
        <v>-0.85951379429684494</v>
      </c>
    </row>
    <row r="90" spans="1:14" ht="14.4" customHeight="1" x14ac:dyDescent="0.3">
      <c r="A90" s="653" t="s">
        <v>504</v>
      </c>
      <c r="B90" s="654" t="s">
        <v>505</v>
      </c>
      <c r="C90" s="655" t="s">
        <v>514</v>
      </c>
      <c r="D90" s="656" t="s">
        <v>2382</v>
      </c>
      <c r="E90" s="655" t="s">
        <v>520</v>
      </c>
      <c r="F90" s="656" t="s">
        <v>2384</v>
      </c>
      <c r="G90" s="655" t="s">
        <v>566</v>
      </c>
      <c r="H90" s="655" t="s">
        <v>830</v>
      </c>
      <c r="I90" s="655" t="s">
        <v>831</v>
      </c>
      <c r="J90" s="655" t="s">
        <v>832</v>
      </c>
      <c r="K90" s="655" t="s">
        <v>833</v>
      </c>
      <c r="L90" s="657">
        <v>98.513859537668267</v>
      </c>
      <c r="M90" s="657">
        <v>5</v>
      </c>
      <c r="N90" s="658">
        <v>492.56929768834135</v>
      </c>
    </row>
    <row r="91" spans="1:14" ht="14.4" customHeight="1" x14ac:dyDescent="0.3">
      <c r="A91" s="653" t="s">
        <v>504</v>
      </c>
      <c r="B91" s="654" t="s">
        <v>505</v>
      </c>
      <c r="C91" s="655" t="s">
        <v>514</v>
      </c>
      <c r="D91" s="656" t="s">
        <v>2382</v>
      </c>
      <c r="E91" s="655" t="s">
        <v>520</v>
      </c>
      <c r="F91" s="656" t="s">
        <v>2384</v>
      </c>
      <c r="G91" s="655" t="s">
        <v>566</v>
      </c>
      <c r="H91" s="655" t="s">
        <v>834</v>
      </c>
      <c r="I91" s="655" t="s">
        <v>835</v>
      </c>
      <c r="J91" s="655" t="s">
        <v>836</v>
      </c>
      <c r="K91" s="655" t="s">
        <v>837</v>
      </c>
      <c r="L91" s="657">
        <v>59.870000000000026</v>
      </c>
      <c r="M91" s="657">
        <v>3</v>
      </c>
      <c r="N91" s="658">
        <v>179.61000000000007</v>
      </c>
    </row>
    <row r="92" spans="1:14" ht="14.4" customHeight="1" x14ac:dyDescent="0.3">
      <c r="A92" s="653" t="s">
        <v>504</v>
      </c>
      <c r="B92" s="654" t="s">
        <v>505</v>
      </c>
      <c r="C92" s="655" t="s">
        <v>514</v>
      </c>
      <c r="D92" s="656" t="s">
        <v>2382</v>
      </c>
      <c r="E92" s="655" t="s">
        <v>520</v>
      </c>
      <c r="F92" s="656" t="s">
        <v>2384</v>
      </c>
      <c r="G92" s="655" t="s">
        <v>566</v>
      </c>
      <c r="H92" s="655" t="s">
        <v>838</v>
      </c>
      <c r="I92" s="655" t="s">
        <v>839</v>
      </c>
      <c r="J92" s="655" t="s">
        <v>840</v>
      </c>
      <c r="K92" s="655" t="s">
        <v>841</v>
      </c>
      <c r="L92" s="657">
        <v>95.77000000000001</v>
      </c>
      <c r="M92" s="657">
        <v>2</v>
      </c>
      <c r="N92" s="658">
        <v>191.54000000000002</v>
      </c>
    </row>
    <row r="93" spans="1:14" ht="14.4" customHeight="1" x14ac:dyDescent="0.3">
      <c r="A93" s="653" t="s">
        <v>504</v>
      </c>
      <c r="B93" s="654" t="s">
        <v>505</v>
      </c>
      <c r="C93" s="655" t="s">
        <v>514</v>
      </c>
      <c r="D93" s="656" t="s">
        <v>2382</v>
      </c>
      <c r="E93" s="655" t="s">
        <v>520</v>
      </c>
      <c r="F93" s="656" t="s">
        <v>2384</v>
      </c>
      <c r="G93" s="655" t="s">
        <v>566</v>
      </c>
      <c r="H93" s="655" t="s">
        <v>842</v>
      </c>
      <c r="I93" s="655" t="s">
        <v>843</v>
      </c>
      <c r="J93" s="655" t="s">
        <v>844</v>
      </c>
      <c r="K93" s="655"/>
      <c r="L93" s="657">
        <v>203.83000000000018</v>
      </c>
      <c r="M93" s="657">
        <v>1</v>
      </c>
      <c r="N93" s="658">
        <v>203.83000000000018</v>
      </c>
    </row>
    <row r="94" spans="1:14" ht="14.4" customHeight="1" x14ac:dyDescent="0.3">
      <c r="A94" s="653" t="s">
        <v>504</v>
      </c>
      <c r="B94" s="654" t="s">
        <v>505</v>
      </c>
      <c r="C94" s="655" t="s">
        <v>514</v>
      </c>
      <c r="D94" s="656" t="s">
        <v>2382</v>
      </c>
      <c r="E94" s="655" t="s">
        <v>520</v>
      </c>
      <c r="F94" s="656" t="s">
        <v>2384</v>
      </c>
      <c r="G94" s="655" t="s">
        <v>566</v>
      </c>
      <c r="H94" s="655" t="s">
        <v>845</v>
      </c>
      <c r="I94" s="655" t="s">
        <v>846</v>
      </c>
      <c r="J94" s="655" t="s">
        <v>847</v>
      </c>
      <c r="K94" s="655" t="s">
        <v>848</v>
      </c>
      <c r="L94" s="657">
        <v>173.5</v>
      </c>
      <c r="M94" s="657">
        <v>1</v>
      </c>
      <c r="N94" s="658">
        <v>173.5</v>
      </c>
    </row>
    <row r="95" spans="1:14" ht="14.4" customHeight="1" x14ac:dyDescent="0.3">
      <c r="A95" s="653" t="s">
        <v>504</v>
      </c>
      <c r="B95" s="654" t="s">
        <v>505</v>
      </c>
      <c r="C95" s="655" t="s">
        <v>514</v>
      </c>
      <c r="D95" s="656" t="s">
        <v>2382</v>
      </c>
      <c r="E95" s="655" t="s">
        <v>520</v>
      </c>
      <c r="F95" s="656" t="s">
        <v>2384</v>
      </c>
      <c r="G95" s="655" t="s">
        <v>566</v>
      </c>
      <c r="H95" s="655" t="s">
        <v>849</v>
      </c>
      <c r="I95" s="655" t="s">
        <v>850</v>
      </c>
      <c r="J95" s="655" t="s">
        <v>851</v>
      </c>
      <c r="K95" s="655" t="s">
        <v>852</v>
      </c>
      <c r="L95" s="657">
        <v>150.49000000000004</v>
      </c>
      <c r="M95" s="657">
        <v>2</v>
      </c>
      <c r="N95" s="658">
        <v>300.98000000000008</v>
      </c>
    </row>
    <row r="96" spans="1:14" ht="14.4" customHeight="1" x14ac:dyDescent="0.3">
      <c r="A96" s="653" t="s">
        <v>504</v>
      </c>
      <c r="B96" s="654" t="s">
        <v>505</v>
      </c>
      <c r="C96" s="655" t="s">
        <v>514</v>
      </c>
      <c r="D96" s="656" t="s">
        <v>2382</v>
      </c>
      <c r="E96" s="655" t="s">
        <v>520</v>
      </c>
      <c r="F96" s="656" t="s">
        <v>2384</v>
      </c>
      <c r="G96" s="655" t="s">
        <v>566</v>
      </c>
      <c r="H96" s="655" t="s">
        <v>853</v>
      </c>
      <c r="I96" s="655" t="s">
        <v>854</v>
      </c>
      <c r="J96" s="655" t="s">
        <v>855</v>
      </c>
      <c r="K96" s="655" t="s">
        <v>852</v>
      </c>
      <c r="L96" s="657">
        <v>87.460000000000022</v>
      </c>
      <c r="M96" s="657">
        <v>2</v>
      </c>
      <c r="N96" s="658">
        <v>174.92000000000004</v>
      </c>
    </row>
    <row r="97" spans="1:14" ht="14.4" customHeight="1" x14ac:dyDescent="0.3">
      <c r="A97" s="653" t="s">
        <v>504</v>
      </c>
      <c r="B97" s="654" t="s">
        <v>505</v>
      </c>
      <c r="C97" s="655" t="s">
        <v>514</v>
      </c>
      <c r="D97" s="656" t="s">
        <v>2382</v>
      </c>
      <c r="E97" s="655" t="s">
        <v>520</v>
      </c>
      <c r="F97" s="656" t="s">
        <v>2384</v>
      </c>
      <c r="G97" s="655" t="s">
        <v>566</v>
      </c>
      <c r="H97" s="655" t="s">
        <v>856</v>
      </c>
      <c r="I97" s="655" t="s">
        <v>856</v>
      </c>
      <c r="J97" s="655" t="s">
        <v>857</v>
      </c>
      <c r="K97" s="655" t="s">
        <v>858</v>
      </c>
      <c r="L97" s="657">
        <v>122.56956510892191</v>
      </c>
      <c r="M97" s="657">
        <v>4</v>
      </c>
      <c r="N97" s="658">
        <v>490.27826043568763</v>
      </c>
    </row>
    <row r="98" spans="1:14" ht="14.4" customHeight="1" x14ac:dyDescent="0.3">
      <c r="A98" s="653" t="s">
        <v>504</v>
      </c>
      <c r="B98" s="654" t="s">
        <v>505</v>
      </c>
      <c r="C98" s="655" t="s">
        <v>514</v>
      </c>
      <c r="D98" s="656" t="s">
        <v>2382</v>
      </c>
      <c r="E98" s="655" t="s">
        <v>520</v>
      </c>
      <c r="F98" s="656" t="s">
        <v>2384</v>
      </c>
      <c r="G98" s="655" t="s">
        <v>566</v>
      </c>
      <c r="H98" s="655" t="s">
        <v>859</v>
      </c>
      <c r="I98" s="655" t="s">
        <v>860</v>
      </c>
      <c r="J98" s="655" t="s">
        <v>861</v>
      </c>
      <c r="K98" s="655" t="s">
        <v>862</v>
      </c>
      <c r="L98" s="657">
        <v>188.38999999999996</v>
      </c>
      <c r="M98" s="657">
        <v>2</v>
      </c>
      <c r="N98" s="658">
        <v>376.77999999999992</v>
      </c>
    </row>
    <row r="99" spans="1:14" ht="14.4" customHeight="1" x14ac:dyDescent="0.3">
      <c r="A99" s="653" t="s">
        <v>504</v>
      </c>
      <c r="B99" s="654" t="s">
        <v>505</v>
      </c>
      <c r="C99" s="655" t="s">
        <v>514</v>
      </c>
      <c r="D99" s="656" t="s">
        <v>2382</v>
      </c>
      <c r="E99" s="655" t="s">
        <v>520</v>
      </c>
      <c r="F99" s="656" t="s">
        <v>2384</v>
      </c>
      <c r="G99" s="655" t="s">
        <v>566</v>
      </c>
      <c r="H99" s="655" t="s">
        <v>863</v>
      </c>
      <c r="I99" s="655" t="s">
        <v>864</v>
      </c>
      <c r="J99" s="655" t="s">
        <v>865</v>
      </c>
      <c r="K99" s="655" t="s">
        <v>866</v>
      </c>
      <c r="L99" s="657">
        <v>117.41000000000003</v>
      </c>
      <c r="M99" s="657">
        <v>2</v>
      </c>
      <c r="N99" s="658">
        <v>234.82000000000005</v>
      </c>
    </row>
    <row r="100" spans="1:14" ht="14.4" customHeight="1" x14ac:dyDescent="0.3">
      <c r="A100" s="653" t="s">
        <v>504</v>
      </c>
      <c r="B100" s="654" t="s">
        <v>505</v>
      </c>
      <c r="C100" s="655" t="s">
        <v>514</v>
      </c>
      <c r="D100" s="656" t="s">
        <v>2382</v>
      </c>
      <c r="E100" s="655" t="s">
        <v>520</v>
      </c>
      <c r="F100" s="656" t="s">
        <v>2384</v>
      </c>
      <c r="G100" s="655" t="s">
        <v>566</v>
      </c>
      <c r="H100" s="655" t="s">
        <v>867</v>
      </c>
      <c r="I100" s="655" t="s">
        <v>867</v>
      </c>
      <c r="J100" s="655" t="s">
        <v>868</v>
      </c>
      <c r="K100" s="655" t="s">
        <v>869</v>
      </c>
      <c r="L100" s="657">
        <v>90.019831816858243</v>
      </c>
      <c r="M100" s="657">
        <v>10</v>
      </c>
      <c r="N100" s="658">
        <v>900.19831816858243</v>
      </c>
    </row>
    <row r="101" spans="1:14" ht="14.4" customHeight="1" x14ac:dyDescent="0.3">
      <c r="A101" s="653" t="s">
        <v>504</v>
      </c>
      <c r="B101" s="654" t="s">
        <v>505</v>
      </c>
      <c r="C101" s="655" t="s">
        <v>514</v>
      </c>
      <c r="D101" s="656" t="s">
        <v>2382</v>
      </c>
      <c r="E101" s="655" t="s">
        <v>520</v>
      </c>
      <c r="F101" s="656" t="s">
        <v>2384</v>
      </c>
      <c r="G101" s="655" t="s">
        <v>566</v>
      </c>
      <c r="H101" s="655" t="s">
        <v>870</v>
      </c>
      <c r="I101" s="655" t="s">
        <v>871</v>
      </c>
      <c r="J101" s="655" t="s">
        <v>872</v>
      </c>
      <c r="K101" s="655" t="s">
        <v>873</v>
      </c>
      <c r="L101" s="657">
        <v>71.263987809904606</v>
      </c>
      <c r="M101" s="657">
        <v>15</v>
      </c>
      <c r="N101" s="658">
        <v>1068.9598171485691</v>
      </c>
    </row>
    <row r="102" spans="1:14" ht="14.4" customHeight="1" x14ac:dyDescent="0.3">
      <c r="A102" s="653" t="s">
        <v>504</v>
      </c>
      <c r="B102" s="654" t="s">
        <v>505</v>
      </c>
      <c r="C102" s="655" t="s">
        <v>514</v>
      </c>
      <c r="D102" s="656" t="s">
        <v>2382</v>
      </c>
      <c r="E102" s="655" t="s">
        <v>520</v>
      </c>
      <c r="F102" s="656" t="s">
        <v>2384</v>
      </c>
      <c r="G102" s="655" t="s">
        <v>566</v>
      </c>
      <c r="H102" s="655" t="s">
        <v>874</v>
      </c>
      <c r="I102" s="655" t="s">
        <v>875</v>
      </c>
      <c r="J102" s="655" t="s">
        <v>876</v>
      </c>
      <c r="K102" s="655" t="s">
        <v>877</v>
      </c>
      <c r="L102" s="657">
        <v>61.840000000000032</v>
      </c>
      <c r="M102" s="657">
        <v>1</v>
      </c>
      <c r="N102" s="658">
        <v>61.840000000000032</v>
      </c>
    </row>
    <row r="103" spans="1:14" ht="14.4" customHeight="1" x14ac:dyDescent="0.3">
      <c r="A103" s="653" t="s">
        <v>504</v>
      </c>
      <c r="B103" s="654" t="s">
        <v>505</v>
      </c>
      <c r="C103" s="655" t="s">
        <v>514</v>
      </c>
      <c r="D103" s="656" t="s">
        <v>2382</v>
      </c>
      <c r="E103" s="655" t="s">
        <v>520</v>
      </c>
      <c r="F103" s="656" t="s">
        <v>2384</v>
      </c>
      <c r="G103" s="655" t="s">
        <v>566</v>
      </c>
      <c r="H103" s="655" t="s">
        <v>878</v>
      </c>
      <c r="I103" s="655" t="s">
        <v>879</v>
      </c>
      <c r="J103" s="655" t="s">
        <v>880</v>
      </c>
      <c r="K103" s="655" t="s">
        <v>881</v>
      </c>
      <c r="L103" s="657">
        <v>125.43</v>
      </c>
      <c r="M103" s="657">
        <v>3</v>
      </c>
      <c r="N103" s="658">
        <v>376.29</v>
      </c>
    </row>
    <row r="104" spans="1:14" ht="14.4" customHeight="1" x14ac:dyDescent="0.3">
      <c r="A104" s="653" t="s">
        <v>504</v>
      </c>
      <c r="B104" s="654" t="s">
        <v>505</v>
      </c>
      <c r="C104" s="655" t="s">
        <v>514</v>
      </c>
      <c r="D104" s="656" t="s">
        <v>2382</v>
      </c>
      <c r="E104" s="655" t="s">
        <v>520</v>
      </c>
      <c r="F104" s="656" t="s">
        <v>2384</v>
      </c>
      <c r="G104" s="655" t="s">
        <v>566</v>
      </c>
      <c r="H104" s="655" t="s">
        <v>882</v>
      </c>
      <c r="I104" s="655" t="s">
        <v>883</v>
      </c>
      <c r="J104" s="655" t="s">
        <v>884</v>
      </c>
      <c r="K104" s="655" t="s">
        <v>885</v>
      </c>
      <c r="L104" s="657">
        <v>124.27001216474635</v>
      </c>
      <c r="M104" s="657">
        <v>3</v>
      </c>
      <c r="N104" s="658">
        <v>372.81003649423906</v>
      </c>
    </row>
    <row r="105" spans="1:14" ht="14.4" customHeight="1" x14ac:dyDescent="0.3">
      <c r="A105" s="653" t="s">
        <v>504</v>
      </c>
      <c r="B105" s="654" t="s">
        <v>505</v>
      </c>
      <c r="C105" s="655" t="s">
        <v>514</v>
      </c>
      <c r="D105" s="656" t="s">
        <v>2382</v>
      </c>
      <c r="E105" s="655" t="s">
        <v>520</v>
      </c>
      <c r="F105" s="656" t="s">
        <v>2384</v>
      </c>
      <c r="G105" s="655" t="s">
        <v>566</v>
      </c>
      <c r="H105" s="655" t="s">
        <v>886</v>
      </c>
      <c r="I105" s="655" t="s">
        <v>887</v>
      </c>
      <c r="J105" s="655" t="s">
        <v>888</v>
      </c>
      <c r="K105" s="655" t="s">
        <v>889</v>
      </c>
      <c r="L105" s="657">
        <v>163.19</v>
      </c>
      <c r="M105" s="657">
        <v>2</v>
      </c>
      <c r="N105" s="658">
        <v>326.38</v>
      </c>
    </row>
    <row r="106" spans="1:14" ht="14.4" customHeight="1" x14ac:dyDescent="0.3">
      <c r="A106" s="653" t="s">
        <v>504</v>
      </c>
      <c r="B106" s="654" t="s">
        <v>505</v>
      </c>
      <c r="C106" s="655" t="s">
        <v>514</v>
      </c>
      <c r="D106" s="656" t="s">
        <v>2382</v>
      </c>
      <c r="E106" s="655" t="s">
        <v>520</v>
      </c>
      <c r="F106" s="656" t="s">
        <v>2384</v>
      </c>
      <c r="G106" s="655" t="s">
        <v>566</v>
      </c>
      <c r="H106" s="655" t="s">
        <v>890</v>
      </c>
      <c r="I106" s="655" t="s">
        <v>891</v>
      </c>
      <c r="J106" s="655" t="s">
        <v>892</v>
      </c>
      <c r="K106" s="655" t="s">
        <v>893</v>
      </c>
      <c r="L106" s="657">
        <v>23.547049325451532</v>
      </c>
      <c r="M106" s="657">
        <v>17</v>
      </c>
      <c r="N106" s="658">
        <v>400.29983853267606</v>
      </c>
    </row>
    <row r="107" spans="1:14" ht="14.4" customHeight="1" x14ac:dyDescent="0.3">
      <c r="A107" s="653" t="s">
        <v>504</v>
      </c>
      <c r="B107" s="654" t="s">
        <v>505</v>
      </c>
      <c r="C107" s="655" t="s">
        <v>514</v>
      </c>
      <c r="D107" s="656" t="s">
        <v>2382</v>
      </c>
      <c r="E107" s="655" t="s">
        <v>520</v>
      </c>
      <c r="F107" s="656" t="s">
        <v>2384</v>
      </c>
      <c r="G107" s="655" t="s">
        <v>566</v>
      </c>
      <c r="H107" s="655" t="s">
        <v>894</v>
      </c>
      <c r="I107" s="655" t="s">
        <v>895</v>
      </c>
      <c r="J107" s="655" t="s">
        <v>896</v>
      </c>
      <c r="K107" s="655" t="s">
        <v>897</v>
      </c>
      <c r="L107" s="657">
        <v>61.639999999999993</v>
      </c>
      <c r="M107" s="657">
        <v>3</v>
      </c>
      <c r="N107" s="658">
        <v>184.92</v>
      </c>
    </row>
    <row r="108" spans="1:14" ht="14.4" customHeight="1" x14ac:dyDescent="0.3">
      <c r="A108" s="653" t="s">
        <v>504</v>
      </c>
      <c r="B108" s="654" t="s">
        <v>505</v>
      </c>
      <c r="C108" s="655" t="s">
        <v>514</v>
      </c>
      <c r="D108" s="656" t="s">
        <v>2382</v>
      </c>
      <c r="E108" s="655" t="s">
        <v>520</v>
      </c>
      <c r="F108" s="656" t="s">
        <v>2384</v>
      </c>
      <c r="G108" s="655" t="s">
        <v>566</v>
      </c>
      <c r="H108" s="655" t="s">
        <v>898</v>
      </c>
      <c r="I108" s="655" t="s">
        <v>899</v>
      </c>
      <c r="J108" s="655" t="s">
        <v>900</v>
      </c>
      <c r="K108" s="655" t="s">
        <v>901</v>
      </c>
      <c r="L108" s="657">
        <v>130.79005125714585</v>
      </c>
      <c r="M108" s="657">
        <v>7</v>
      </c>
      <c r="N108" s="658">
        <v>915.53035880002085</v>
      </c>
    </row>
    <row r="109" spans="1:14" ht="14.4" customHeight="1" x14ac:dyDescent="0.3">
      <c r="A109" s="653" t="s">
        <v>504</v>
      </c>
      <c r="B109" s="654" t="s">
        <v>505</v>
      </c>
      <c r="C109" s="655" t="s">
        <v>514</v>
      </c>
      <c r="D109" s="656" t="s">
        <v>2382</v>
      </c>
      <c r="E109" s="655" t="s">
        <v>520</v>
      </c>
      <c r="F109" s="656" t="s">
        <v>2384</v>
      </c>
      <c r="G109" s="655" t="s">
        <v>566</v>
      </c>
      <c r="H109" s="655" t="s">
        <v>902</v>
      </c>
      <c r="I109" s="655" t="s">
        <v>903</v>
      </c>
      <c r="J109" s="655" t="s">
        <v>904</v>
      </c>
      <c r="K109" s="655" t="s">
        <v>905</v>
      </c>
      <c r="L109" s="657">
        <v>124.61789473684212</v>
      </c>
      <c r="M109" s="657">
        <v>19</v>
      </c>
      <c r="N109" s="658">
        <v>2367.7400000000002</v>
      </c>
    </row>
    <row r="110" spans="1:14" ht="14.4" customHeight="1" x14ac:dyDescent="0.3">
      <c r="A110" s="653" t="s">
        <v>504</v>
      </c>
      <c r="B110" s="654" t="s">
        <v>505</v>
      </c>
      <c r="C110" s="655" t="s">
        <v>514</v>
      </c>
      <c r="D110" s="656" t="s">
        <v>2382</v>
      </c>
      <c r="E110" s="655" t="s">
        <v>520</v>
      </c>
      <c r="F110" s="656" t="s">
        <v>2384</v>
      </c>
      <c r="G110" s="655" t="s">
        <v>566</v>
      </c>
      <c r="H110" s="655" t="s">
        <v>906</v>
      </c>
      <c r="I110" s="655" t="s">
        <v>907</v>
      </c>
      <c r="J110" s="655" t="s">
        <v>908</v>
      </c>
      <c r="K110" s="655" t="s">
        <v>909</v>
      </c>
      <c r="L110" s="657">
        <v>125.36200000000005</v>
      </c>
      <c r="M110" s="657">
        <v>30</v>
      </c>
      <c r="N110" s="658">
        <v>3760.8600000000015</v>
      </c>
    </row>
    <row r="111" spans="1:14" ht="14.4" customHeight="1" x14ac:dyDescent="0.3">
      <c r="A111" s="653" t="s">
        <v>504</v>
      </c>
      <c r="B111" s="654" t="s">
        <v>505</v>
      </c>
      <c r="C111" s="655" t="s">
        <v>514</v>
      </c>
      <c r="D111" s="656" t="s">
        <v>2382</v>
      </c>
      <c r="E111" s="655" t="s">
        <v>520</v>
      </c>
      <c r="F111" s="656" t="s">
        <v>2384</v>
      </c>
      <c r="G111" s="655" t="s">
        <v>566</v>
      </c>
      <c r="H111" s="655" t="s">
        <v>910</v>
      </c>
      <c r="I111" s="655" t="s">
        <v>911</v>
      </c>
      <c r="J111" s="655" t="s">
        <v>908</v>
      </c>
      <c r="K111" s="655" t="s">
        <v>912</v>
      </c>
      <c r="L111" s="657">
        <v>141.05384615384614</v>
      </c>
      <c r="M111" s="657">
        <v>13</v>
      </c>
      <c r="N111" s="658">
        <v>1833.6999999999998</v>
      </c>
    </row>
    <row r="112" spans="1:14" ht="14.4" customHeight="1" x14ac:dyDescent="0.3">
      <c r="A112" s="653" t="s">
        <v>504</v>
      </c>
      <c r="B112" s="654" t="s">
        <v>505</v>
      </c>
      <c r="C112" s="655" t="s">
        <v>514</v>
      </c>
      <c r="D112" s="656" t="s">
        <v>2382</v>
      </c>
      <c r="E112" s="655" t="s">
        <v>520</v>
      </c>
      <c r="F112" s="656" t="s">
        <v>2384</v>
      </c>
      <c r="G112" s="655" t="s">
        <v>566</v>
      </c>
      <c r="H112" s="655" t="s">
        <v>913</v>
      </c>
      <c r="I112" s="655" t="s">
        <v>914</v>
      </c>
      <c r="J112" s="655" t="s">
        <v>915</v>
      </c>
      <c r="K112" s="655" t="s">
        <v>916</v>
      </c>
      <c r="L112" s="657">
        <v>67.779999999999987</v>
      </c>
      <c r="M112" s="657">
        <v>16</v>
      </c>
      <c r="N112" s="658">
        <v>1084.4799999999998</v>
      </c>
    </row>
    <row r="113" spans="1:14" ht="14.4" customHeight="1" x14ac:dyDescent="0.3">
      <c r="A113" s="653" t="s">
        <v>504</v>
      </c>
      <c r="B113" s="654" t="s">
        <v>505</v>
      </c>
      <c r="C113" s="655" t="s">
        <v>514</v>
      </c>
      <c r="D113" s="656" t="s">
        <v>2382</v>
      </c>
      <c r="E113" s="655" t="s">
        <v>520</v>
      </c>
      <c r="F113" s="656" t="s">
        <v>2384</v>
      </c>
      <c r="G113" s="655" t="s">
        <v>566</v>
      </c>
      <c r="H113" s="655" t="s">
        <v>917</v>
      </c>
      <c r="I113" s="655" t="s">
        <v>917</v>
      </c>
      <c r="J113" s="655" t="s">
        <v>918</v>
      </c>
      <c r="K113" s="655" t="s">
        <v>919</v>
      </c>
      <c r="L113" s="657">
        <v>133.30834317114181</v>
      </c>
      <c r="M113" s="657">
        <v>3</v>
      </c>
      <c r="N113" s="658">
        <v>399.92502951342544</v>
      </c>
    </row>
    <row r="114" spans="1:14" ht="14.4" customHeight="1" x14ac:dyDescent="0.3">
      <c r="A114" s="653" t="s">
        <v>504</v>
      </c>
      <c r="B114" s="654" t="s">
        <v>505</v>
      </c>
      <c r="C114" s="655" t="s">
        <v>514</v>
      </c>
      <c r="D114" s="656" t="s">
        <v>2382</v>
      </c>
      <c r="E114" s="655" t="s">
        <v>520</v>
      </c>
      <c r="F114" s="656" t="s">
        <v>2384</v>
      </c>
      <c r="G114" s="655" t="s">
        <v>566</v>
      </c>
      <c r="H114" s="655" t="s">
        <v>920</v>
      </c>
      <c r="I114" s="655" t="s">
        <v>921</v>
      </c>
      <c r="J114" s="655" t="s">
        <v>922</v>
      </c>
      <c r="K114" s="655" t="s">
        <v>923</v>
      </c>
      <c r="L114" s="657">
        <v>46.802</v>
      </c>
      <c r="M114" s="657">
        <v>20</v>
      </c>
      <c r="N114" s="658">
        <v>936.04</v>
      </c>
    </row>
    <row r="115" spans="1:14" ht="14.4" customHeight="1" x14ac:dyDescent="0.3">
      <c r="A115" s="653" t="s">
        <v>504</v>
      </c>
      <c r="B115" s="654" t="s">
        <v>505</v>
      </c>
      <c r="C115" s="655" t="s">
        <v>514</v>
      </c>
      <c r="D115" s="656" t="s">
        <v>2382</v>
      </c>
      <c r="E115" s="655" t="s">
        <v>520</v>
      </c>
      <c r="F115" s="656" t="s">
        <v>2384</v>
      </c>
      <c r="G115" s="655" t="s">
        <v>566</v>
      </c>
      <c r="H115" s="655" t="s">
        <v>924</v>
      </c>
      <c r="I115" s="655" t="s">
        <v>925</v>
      </c>
      <c r="J115" s="655" t="s">
        <v>926</v>
      </c>
      <c r="K115" s="655" t="s">
        <v>927</v>
      </c>
      <c r="L115" s="657">
        <v>56.379261266386862</v>
      </c>
      <c r="M115" s="657">
        <v>6</v>
      </c>
      <c r="N115" s="658">
        <v>338.27556759832117</v>
      </c>
    </row>
    <row r="116" spans="1:14" ht="14.4" customHeight="1" x14ac:dyDescent="0.3">
      <c r="A116" s="653" t="s">
        <v>504</v>
      </c>
      <c r="B116" s="654" t="s">
        <v>505</v>
      </c>
      <c r="C116" s="655" t="s">
        <v>514</v>
      </c>
      <c r="D116" s="656" t="s">
        <v>2382</v>
      </c>
      <c r="E116" s="655" t="s">
        <v>520</v>
      </c>
      <c r="F116" s="656" t="s">
        <v>2384</v>
      </c>
      <c r="G116" s="655" t="s">
        <v>566</v>
      </c>
      <c r="H116" s="655" t="s">
        <v>928</v>
      </c>
      <c r="I116" s="655" t="s">
        <v>929</v>
      </c>
      <c r="J116" s="655" t="s">
        <v>930</v>
      </c>
      <c r="K116" s="655" t="s">
        <v>931</v>
      </c>
      <c r="L116" s="657">
        <v>86.083544925034715</v>
      </c>
      <c r="M116" s="657">
        <v>22</v>
      </c>
      <c r="N116" s="658">
        <v>1893.8379883507637</v>
      </c>
    </row>
    <row r="117" spans="1:14" ht="14.4" customHeight="1" x14ac:dyDescent="0.3">
      <c r="A117" s="653" t="s">
        <v>504</v>
      </c>
      <c r="B117" s="654" t="s">
        <v>505</v>
      </c>
      <c r="C117" s="655" t="s">
        <v>514</v>
      </c>
      <c r="D117" s="656" t="s">
        <v>2382</v>
      </c>
      <c r="E117" s="655" t="s">
        <v>520</v>
      </c>
      <c r="F117" s="656" t="s">
        <v>2384</v>
      </c>
      <c r="G117" s="655" t="s">
        <v>566</v>
      </c>
      <c r="H117" s="655" t="s">
        <v>932</v>
      </c>
      <c r="I117" s="655" t="s">
        <v>932</v>
      </c>
      <c r="J117" s="655" t="s">
        <v>701</v>
      </c>
      <c r="K117" s="655" t="s">
        <v>933</v>
      </c>
      <c r="L117" s="657">
        <v>107.76250000000003</v>
      </c>
      <c r="M117" s="657">
        <v>12</v>
      </c>
      <c r="N117" s="658">
        <v>1293.1500000000003</v>
      </c>
    </row>
    <row r="118" spans="1:14" ht="14.4" customHeight="1" x14ac:dyDescent="0.3">
      <c r="A118" s="653" t="s">
        <v>504</v>
      </c>
      <c r="B118" s="654" t="s">
        <v>505</v>
      </c>
      <c r="C118" s="655" t="s">
        <v>514</v>
      </c>
      <c r="D118" s="656" t="s">
        <v>2382</v>
      </c>
      <c r="E118" s="655" t="s">
        <v>520</v>
      </c>
      <c r="F118" s="656" t="s">
        <v>2384</v>
      </c>
      <c r="G118" s="655" t="s">
        <v>566</v>
      </c>
      <c r="H118" s="655" t="s">
        <v>934</v>
      </c>
      <c r="I118" s="655" t="s">
        <v>935</v>
      </c>
      <c r="J118" s="655" t="s">
        <v>936</v>
      </c>
      <c r="K118" s="655" t="s">
        <v>937</v>
      </c>
      <c r="L118" s="657">
        <v>210.02</v>
      </c>
      <c r="M118" s="657">
        <v>1</v>
      </c>
      <c r="N118" s="658">
        <v>210.02</v>
      </c>
    </row>
    <row r="119" spans="1:14" ht="14.4" customHeight="1" x14ac:dyDescent="0.3">
      <c r="A119" s="653" t="s">
        <v>504</v>
      </c>
      <c r="B119" s="654" t="s">
        <v>505</v>
      </c>
      <c r="C119" s="655" t="s">
        <v>514</v>
      </c>
      <c r="D119" s="656" t="s">
        <v>2382</v>
      </c>
      <c r="E119" s="655" t="s">
        <v>520</v>
      </c>
      <c r="F119" s="656" t="s">
        <v>2384</v>
      </c>
      <c r="G119" s="655" t="s">
        <v>566</v>
      </c>
      <c r="H119" s="655" t="s">
        <v>938</v>
      </c>
      <c r="I119" s="655" t="s">
        <v>939</v>
      </c>
      <c r="J119" s="655" t="s">
        <v>940</v>
      </c>
      <c r="K119" s="655" t="s">
        <v>941</v>
      </c>
      <c r="L119" s="657">
        <v>375.7999999999999</v>
      </c>
      <c r="M119" s="657">
        <v>1</v>
      </c>
      <c r="N119" s="658">
        <v>375.7999999999999</v>
      </c>
    </row>
    <row r="120" spans="1:14" ht="14.4" customHeight="1" x14ac:dyDescent="0.3">
      <c r="A120" s="653" t="s">
        <v>504</v>
      </c>
      <c r="B120" s="654" t="s">
        <v>505</v>
      </c>
      <c r="C120" s="655" t="s">
        <v>514</v>
      </c>
      <c r="D120" s="656" t="s">
        <v>2382</v>
      </c>
      <c r="E120" s="655" t="s">
        <v>520</v>
      </c>
      <c r="F120" s="656" t="s">
        <v>2384</v>
      </c>
      <c r="G120" s="655" t="s">
        <v>566</v>
      </c>
      <c r="H120" s="655" t="s">
        <v>942</v>
      </c>
      <c r="I120" s="655" t="s">
        <v>943</v>
      </c>
      <c r="J120" s="655" t="s">
        <v>944</v>
      </c>
      <c r="K120" s="655" t="s">
        <v>945</v>
      </c>
      <c r="L120" s="657">
        <v>48.86</v>
      </c>
      <c r="M120" s="657">
        <v>1</v>
      </c>
      <c r="N120" s="658">
        <v>48.86</v>
      </c>
    </row>
    <row r="121" spans="1:14" ht="14.4" customHeight="1" x14ac:dyDescent="0.3">
      <c r="A121" s="653" t="s">
        <v>504</v>
      </c>
      <c r="B121" s="654" t="s">
        <v>505</v>
      </c>
      <c r="C121" s="655" t="s">
        <v>514</v>
      </c>
      <c r="D121" s="656" t="s">
        <v>2382</v>
      </c>
      <c r="E121" s="655" t="s">
        <v>520</v>
      </c>
      <c r="F121" s="656" t="s">
        <v>2384</v>
      </c>
      <c r="G121" s="655" t="s">
        <v>566</v>
      </c>
      <c r="H121" s="655" t="s">
        <v>946</v>
      </c>
      <c r="I121" s="655" t="s">
        <v>947</v>
      </c>
      <c r="J121" s="655" t="s">
        <v>948</v>
      </c>
      <c r="K121" s="655" t="s">
        <v>949</v>
      </c>
      <c r="L121" s="657">
        <v>514.64011218510052</v>
      </c>
      <c r="M121" s="657">
        <v>11</v>
      </c>
      <c r="N121" s="658">
        <v>5661.0412340361054</v>
      </c>
    </row>
    <row r="122" spans="1:14" ht="14.4" customHeight="1" x14ac:dyDescent="0.3">
      <c r="A122" s="653" t="s">
        <v>504</v>
      </c>
      <c r="B122" s="654" t="s">
        <v>505</v>
      </c>
      <c r="C122" s="655" t="s">
        <v>514</v>
      </c>
      <c r="D122" s="656" t="s">
        <v>2382</v>
      </c>
      <c r="E122" s="655" t="s">
        <v>520</v>
      </c>
      <c r="F122" s="656" t="s">
        <v>2384</v>
      </c>
      <c r="G122" s="655" t="s">
        <v>566</v>
      </c>
      <c r="H122" s="655" t="s">
        <v>950</v>
      </c>
      <c r="I122" s="655" t="s">
        <v>951</v>
      </c>
      <c r="J122" s="655" t="s">
        <v>952</v>
      </c>
      <c r="K122" s="655" t="s">
        <v>953</v>
      </c>
      <c r="L122" s="657">
        <v>37.840005556216326</v>
      </c>
      <c r="M122" s="657">
        <v>3</v>
      </c>
      <c r="N122" s="658">
        <v>113.52001666864898</v>
      </c>
    </row>
    <row r="123" spans="1:14" ht="14.4" customHeight="1" x14ac:dyDescent="0.3">
      <c r="A123" s="653" t="s">
        <v>504</v>
      </c>
      <c r="B123" s="654" t="s">
        <v>505</v>
      </c>
      <c r="C123" s="655" t="s">
        <v>514</v>
      </c>
      <c r="D123" s="656" t="s">
        <v>2382</v>
      </c>
      <c r="E123" s="655" t="s">
        <v>520</v>
      </c>
      <c r="F123" s="656" t="s">
        <v>2384</v>
      </c>
      <c r="G123" s="655" t="s">
        <v>566</v>
      </c>
      <c r="H123" s="655" t="s">
        <v>954</v>
      </c>
      <c r="I123" s="655" t="s">
        <v>955</v>
      </c>
      <c r="J123" s="655" t="s">
        <v>956</v>
      </c>
      <c r="K123" s="655" t="s">
        <v>957</v>
      </c>
      <c r="L123" s="657">
        <v>45.619999999999976</v>
      </c>
      <c r="M123" s="657">
        <v>2</v>
      </c>
      <c r="N123" s="658">
        <v>91.239999999999952</v>
      </c>
    </row>
    <row r="124" spans="1:14" ht="14.4" customHeight="1" x14ac:dyDescent="0.3">
      <c r="A124" s="653" t="s">
        <v>504</v>
      </c>
      <c r="B124" s="654" t="s">
        <v>505</v>
      </c>
      <c r="C124" s="655" t="s">
        <v>514</v>
      </c>
      <c r="D124" s="656" t="s">
        <v>2382</v>
      </c>
      <c r="E124" s="655" t="s">
        <v>520</v>
      </c>
      <c r="F124" s="656" t="s">
        <v>2384</v>
      </c>
      <c r="G124" s="655" t="s">
        <v>566</v>
      </c>
      <c r="H124" s="655" t="s">
        <v>958</v>
      </c>
      <c r="I124" s="655" t="s">
        <v>959</v>
      </c>
      <c r="J124" s="655" t="s">
        <v>960</v>
      </c>
      <c r="K124" s="655" t="s">
        <v>961</v>
      </c>
      <c r="L124" s="657">
        <v>122.60885711619738</v>
      </c>
      <c r="M124" s="657">
        <v>4</v>
      </c>
      <c r="N124" s="658">
        <v>490.43542846478954</v>
      </c>
    </row>
    <row r="125" spans="1:14" ht="14.4" customHeight="1" x14ac:dyDescent="0.3">
      <c r="A125" s="653" t="s">
        <v>504</v>
      </c>
      <c r="B125" s="654" t="s">
        <v>505</v>
      </c>
      <c r="C125" s="655" t="s">
        <v>514</v>
      </c>
      <c r="D125" s="656" t="s">
        <v>2382</v>
      </c>
      <c r="E125" s="655" t="s">
        <v>520</v>
      </c>
      <c r="F125" s="656" t="s">
        <v>2384</v>
      </c>
      <c r="G125" s="655" t="s">
        <v>566</v>
      </c>
      <c r="H125" s="655" t="s">
        <v>962</v>
      </c>
      <c r="I125" s="655" t="s">
        <v>963</v>
      </c>
      <c r="J125" s="655" t="s">
        <v>713</v>
      </c>
      <c r="K125" s="655" t="s">
        <v>964</v>
      </c>
      <c r="L125" s="657">
        <v>159.84000000000003</v>
      </c>
      <c r="M125" s="657">
        <v>3</v>
      </c>
      <c r="N125" s="658">
        <v>479.5200000000001</v>
      </c>
    </row>
    <row r="126" spans="1:14" ht="14.4" customHeight="1" x14ac:dyDescent="0.3">
      <c r="A126" s="653" t="s">
        <v>504</v>
      </c>
      <c r="B126" s="654" t="s">
        <v>505</v>
      </c>
      <c r="C126" s="655" t="s">
        <v>514</v>
      </c>
      <c r="D126" s="656" t="s">
        <v>2382</v>
      </c>
      <c r="E126" s="655" t="s">
        <v>520</v>
      </c>
      <c r="F126" s="656" t="s">
        <v>2384</v>
      </c>
      <c r="G126" s="655" t="s">
        <v>566</v>
      </c>
      <c r="H126" s="655" t="s">
        <v>965</v>
      </c>
      <c r="I126" s="655" t="s">
        <v>966</v>
      </c>
      <c r="J126" s="655" t="s">
        <v>967</v>
      </c>
      <c r="K126" s="655" t="s">
        <v>808</v>
      </c>
      <c r="L126" s="657">
        <v>59.723804506754206</v>
      </c>
      <c r="M126" s="657">
        <v>45</v>
      </c>
      <c r="N126" s="658">
        <v>2687.5712028039393</v>
      </c>
    </row>
    <row r="127" spans="1:14" ht="14.4" customHeight="1" x14ac:dyDescent="0.3">
      <c r="A127" s="653" t="s">
        <v>504</v>
      </c>
      <c r="B127" s="654" t="s">
        <v>505</v>
      </c>
      <c r="C127" s="655" t="s">
        <v>514</v>
      </c>
      <c r="D127" s="656" t="s">
        <v>2382</v>
      </c>
      <c r="E127" s="655" t="s">
        <v>520</v>
      </c>
      <c r="F127" s="656" t="s">
        <v>2384</v>
      </c>
      <c r="G127" s="655" t="s">
        <v>566</v>
      </c>
      <c r="H127" s="655" t="s">
        <v>968</v>
      </c>
      <c r="I127" s="655" t="s">
        <v>969</v>
      </c>
      <c r="J127" s="655" t="s">
        <v>970</v>
      </c>
      <c r="K127" s="655" t="s">
        <v>971</v>
      </c>
      <c r="L127" s="657">
        <v>219.92</v>
      </c>
      <c r="M127" s="657">
        <v>6</v>
      </c>
      <c r="N127" s="658">
        <v>1319.52</v>
      </c>
    </row>
    <row r="128" spans="1:14" ht="14.4" customHeight="1" x14ac:dyDescent="0.3">
      <c r="A128" s="653" t="s">
        <v>504</v>
      </c>
      <c r="B128" s="654" t="s">
        <v>505</v>
      </c>
      <c r="C128" s="655" t="s">
        <v>514</v>
      </c>
      <c r="D128" s="656" t="s">
        <v>2382</v>
      </c>
      <c r="E128" s="655" t="s">
        <v>520</v>
      </c>
      <c r="F128" s="656" t="s">
        <v>2384</v>
      </c>
      <c r="G128" s="655" t="s">
        <v>566</v>
      </c>
      <c r="H128" s="655" t="s">
        <v>972</v>
      </c>
      <c r="I128" s="655" t="s">
        <v>972</v>
      </c>
      <c r="J128" s="655" t="s">
        <v>973</v>
      </c>
      <c r="K128" s="655" t="s">
        <v>974</v>
      </c>
      <c r="L128" s="657">
        <v>348.74749999999995</v>
      </c>
      <c r="M128" s="657">
        <v>8</v>
      </c>
      <c r="N128" s="658">
        <v>2789.9799999999996</v>
      </c>
    </row>
    <row r="129" spans="1:14" ht="14.4" customHeight="1" x14ac:dyDescent="0.3">
      <c r="A129" s="653" t="s">
        <v>504</v>
      </c>
      <c r="B129" s="654" t="s">
        <v>505</v>
      </c>
      <c r="C129" s="655" t="s">
        <v>514</v>
      </c>
      <c r="D129" s="656" t="s">
        <v>2382</v>
      </c>
      <c r="E129" s="655" t="s">
        <v>520</v>
      </c>
      <c r="F129" s="656" t="s">
        <v>2384</v>
      </c>
      <c r="G129" s="655" t="s">
        <v>566</v>
      </c>
      <c r="H129" s="655" t="s">
        <v>975</v>
      </c>
      <c r="I129" s="655" t="s">
        <v>976</v>
      </c>
      <c r="J129" s="655" t="s">
        <v>977</v>
      </c>
      <c r="K129" s="655" t="s">
        <v>978</v>
      </c>
      <c r="L129" s="657">
        <v>152.54</v>
      </c>
      <c r="M129" s="657">
        <v>3</v>
      </c>
      <c r="N129" s="658">
        <v>457.61999999999995</v>
      </c>
    </row>
    <row r="130" spans="1:14" ht="14.4" customHeight="1" x14ac:dyDescent="0.3">
      <c r="A130" s="653" t="s">
        <v>504</v>
      </c>
      <c r="B130" s="654" t="s">
        <v>505</v>
      </c>
      <c r="C130" s="655" t="s">
        <v>514</v>
      </c>
      <c r="D130" s="656" t="s">
        <v>2382</v>
      </c>
      <c r="E130" s="655" t="s">
        <v>520</v>
      </c>
      <c r="F130" s="656" t="s">
        <v>2384</v>
      </c>
      <c r="G130" s="655" t="s">
        <v>566</v>
      </c>
      <c r="H130" s="655" t="s">
        <v>979</v>
      </c>
      <c r="I130" s="655" t="s">
        <v>980</v>
      </c>
      <c r="J130" s="655" t="s">
        <v>981</v>
      </c>
      <c r="K130" s="655" t="s">
        <v>982</v>
      </c>
      <c r="L130" s="657">
        <v>257.37</v>
      </c>
      <c r="M130" s="657">
        <v>8</v>
      </c>
      <c r="N130" s="658">
        <v>2058.96</v>
      </c>
    </row>
    <row r="131" spans="1:14" ht="14.4" customHeight="1" x14ac:dyDescent="0.3">
      <c r="A131" s="653" t="s">
        <v>504</v>
      </c>
      <c r="B131" s="654" t="s">
        <v>505</v>
      </c>
      <c r="C131" s="655" t="s">
        <v>514</v>
      </c>
      <c r="D131" s="656" t="s">
        <v>2382</v>
      </c>
      <c r="E131" s="655" t="s">
        <v>520</v>
      </c>
      <c r="F131" s="656" t="s">
        <v>2384</v>
      </c>
      <c r="G131" s="655" t="s">
        <v>566</v>
      </c>
      <c r="H131" s="655" t="s">
        <v>983</v>
      </c>
      <c r="I131" s="655" t="s">
        <v>984</v>
      </c>
      <c r="J131" s="655" t="s">
        <v>985</v>
      </c>
      <c r="K131" s="655" t="s">
        <v>986</v>
      </c>
      <c r="L131" s="657">
        <v>181.05632666701999</v>
      </c>
      <c r="M131" s="657">
        <v>2</v>
      </c>
      <c r="N131" s="658">
        <v>362.11265333403998</v>
      </c>
    </row>
    <row r="132" spans="1:14" ht="14.4" customHeight="1" x14ac:dyDescent="0.3">
      <c r="A132" s="653" t="s">
        <v>504</v>
      </c>
      <c r="B132" s="654" t="s">
        <v>505</v>
      </c>
      <c r="C132" s="655" t="s">
        <v>514</v>
      </c>
      <c r="D132" s="656" t="s">
        <v>2382</v>
      </c>
      <c r="E132" s="655" t="s">
        <v>520</v>
      </c>
      <c r="F132" s="656" t="s">
        <v>2384</v>
      </c>
      <c r="G132" s="655" t="s">
        <v>566</v>
      </c>
      <c r="H132" s="655" t="s">
        <v>987</v>
      </c>
      <c r="I132" s="655" t="s">
        <v>984</v>
      </c>
      <c r="J132" s="655" t="s">
        <v>988</v>
      </c>
      <c r="K132" s="655" t="s">
        <v>989</v>
      </c>
      <c r="L132" s="657">
        <v>40.230000000000004</v>
      </c>
      <c r="M132" s="657">
        <v>1</v>
      </c>
      <c r="N132" s="658">
        <v>40.230000000000004</v>
      </c>
    </row>
    <row r="133" spans="1:14" ht="14.4" customHeight="1" x14ac:dyDescent="0.3">
      <c r="A133" s="653" t="s">
        <v>504</v>
      </c>
      <c r="B133" s="654" t="s">
        <v>505</v>
      </c>
      <c r="C133" s="655" t="s">
        <v>514</v>
      </c>
      <c r="D133" s="656" t="s">
        <v>2382</v>
      </c>
      <c r="E133" s="655" t="s">
        <v>520</v>
      </c>
      <c r="F133" s="656" t="s">
        <v>2384</v>
      </c>
      <c r="G133" s="655" t="s">
        <v>566</v>
      </c>
      <c r="H133" s="655" t="s">
        <v>990</v>
      </c>
      <c r="I133" s="655" t="s">
        <v>991</v>
      </c>
      <c r="J133" s="655" t="s">
        <v>992</v>
      </c>
      <c r="K133" s="655" t="s">
        <v>993</v>
      </c>
      <c r="L133" s="657">
        <v>72.299999551153903</v>
      </c>
      <c r="M133" s="657">
        <v>34</v>
      </c>
      <c r="N133" s="658">
        <v>2458.1999847392326</v>
      </c>
    </row>
    <row r="134" spans="1:14" ht="14.4" customHeight="1" x14ac:dyDescent="0.3">
      <c r="A134" s="653" t="s">
        <v>504</v>
      </c>
      <c r="B134" s="654" t="s">
        <v>505</v>
      </c>
      <c r="C134" s="655" t="s">
        <v>514</v>
      </c>
      <c r="D134" s="656" t="s">
        <v>2382</v>
      </c>
      <c r="E134" s="655" t="s">
        <v>520</v>
      </c>
      <c r="F134" s="656" t="s">
        <v>2384</v>
      </c>
      <c r="G134" s="655" t="s">
        <v>566</v>
      </c>
      <c r="H134" s="655" t="s">
        <v>994</v>
      </c>
      <c r="I134" s="655" t="s">
        <v>995</v>
      </c>
      <c r="J134" s="655" t="s">
        <v>996</v>
      </c>
      <c r="K134" s="655" t="s">
        <v>997</v>
      </c>
      <c r="L134" s="657">
        <v>32.760000000000005</v>
      </c>
      <c r="M134" s="657">
        <v>9</v>
      </c>
      <c r="N134" s="658">
        <v>294.84000000000003</v>
      </c>
    </row>
    <row r="135" spans="1:14" ht="14.4" customHeight="1" x14ac:dyDescent="0.3">
      <c r="A135" s="653" t="s">
        <v>504</v>
      </c>
      <c r="B135" s="654" t="s">
        <v>505</v>
      </c>
      <c r="C135" s="655" t="s">
        <v>514</v>
      </c>
      <c r="D135" s="656" t="s">
        <v>2382</v>
      </c>
      <c r="E135" s="655" t="s">
        <v>520</v>
      </c>
      <c r="F135" s="656" t="s">
        <v>2384</v>
      </c>
      <c r="G135" s="655" t="s">
        <v>566</v>
      </c>
      <c r="H135" s="655" t="s">
        <v>998</v>
      </c>
      <c r="I135" s="655" t="s">
        <v>999</v>
      </c>
      <c r="J135" s="655" t="s">
        <v>1000</v>
      </c>
      <c r="K135" s="655" t="s">
        <v>1001</v>
      </c>
      <c r="L135" s="657">
        <v>58.249999999999993</v>
      </c>
      <c r="M135" s="657">
        <v>2</v>
      </c>
      <c r="N135" s="658">
        <v>116.49999999999999</v>
      </c>
    </row>
    <row r="136" spans="1:14" ht="14.4" customHeight="1" x14ac:dyDescent="0.3">
      <c r="A136" s="653" t="s">
        <v>504</v>
      </c>
      <c r="B136" s="654" t="s">
        <v>505</v>
      </c>
      <c r="C136" s="655" t="s">
        <v>514</v>
      </c>
      <c r="D136" s="656" t="s">
        <v>2382</v>
      </c>
      <c r="E136" s="655" t="s">
        <v>520</v>
      </c>
      <c r="F136" s="656" t="s">
        <v>2384</v>
      </c>
      <c r="G136" s="655" t="s">
        <v>566</v>
      </c>
      <c r="H136" s="655" t="s">
        <v>1002</v>
      </c>
      <c r="I136" s="655" t="s">
        <v>1003</v>
      </c>
      <c r="J136" s="655" t="s">
        <v>900</v>
      </c>
      <c r="K136" s="655" t="s">
        <v>1004</v>
      </c>
      <c r="L136" s="657">
        <v>355.58999999999992</v>
      </c>
      <c r="M136" s="657">
        <v>3</v>
      </c>
      <c r="N136" s="658">
        <v>1066.7699999999998</v>
      </c>
    </row>
    <row r="137" spans="1:14" ht="14.4" customHeight="1" x14ac:dyDescent="0.3">
      <c r="A137" s="653" t="s">
        <v>504</v>
      </c>
      <c r="B137" s="654" t="s">
        <v>505</v>
      </c>
      <c r="C137" s="655" t="s">
        <v>514</v>
      </c>
      <c r="D137" s="656" t="s">
        <v>2382</v>
      </c>
      <c r="E137" s="655" t="s">
        <v>520</v>
      </c>
      <c r="F137" s="656" t="s">
        <v>2384</v>
      </c>
      <c r="G137" s="655" t="s">
        <v>566</v>
      </c>
      <c r="H137" s="655" t="s">
        <v>1005</v>
      </c>
      <c r="I137" s="655" t="s">
        <v>1006</v>
      </c>
      <c r="J137" s="655" t="s">
        <v>1007</v>
      </c>
      <c r="K137" s="655" t="s">
        <v>1008</v>
      </c>
      <c r="L137" s="657">
        <v>59.289999999999992</v>
      </c>
      <c r="M137" s="657">
        <v>1</v>
      </c>
      <c r="N137" s="658">
        <v>59.289999999999992</v>
      </c>
    </row>
    <row r="138" spans="1:14" ht="14.4" customHeight="1" x14ac:dyDescent="0.3">
      <c r="A138" s="653" t="s">
        <v>504</v>
      </c>
      <c r="B138" s="654" t="s">
        <v>505</v>
      </c>
      <c r="C138" s="655" t="s">
        <v>514</v>
      </c>
      <c r="D138" s="656" t="s">
        <v>2382</v>
      </c>
      <c r="E138" s="655" t="s">
        <v>520</v>
      </c>
      <c r="F138" s="656" t="s">
        <v>2384</v>
      </c>
      <c r="G138" s="655" t="s">
        <v>566</v>
      </c>
      <c r="H138" s="655" t="s">
        <v>1009</v>
      </c>
      <c r="I138" s="655" t="s">
        <v>1010</v>
      </c>
      <c r="J138" s="655" t="s">
        <v>1011</v>
      </c>
      <c r="K138" s="655" t="s">
        <v>1012</v>
      </c>
      <c r="L138" s="657">
        <v>112.95999999999997</v>
      </c>
      <c r="M138" s="657">
        <v>3</v>
      </c>
      <c r="N138" s="658">
        <v>338.87999999999988</v>
      </c>
    </row>
    <row r="139" spans="1:14" ht="14.4" customHeight="1" x14ac:dyDescent="0.3">
      <c r="A139" s="653" t="s">
        <v>504</v>
      </c>
      <c r="B139" s="654" t="s">
        <v>505</v>
      </c>
      <c r="C139" s="655" t="s">
        <v>514</v>
      </c>
      <c r="D139" s="656" t="s">
        <v>2382</v>
      </c>
      <c r="E139" s="655" t="s">
        <v>520</v>
      </c>
      <c r="F139" s="656" t="s">
        <v>2384</v>
      </c>
      <c r="G139" s="655" t="s">
        <v>566</v>
      </c>
      <c r="H139" s="655" t="s">
        <v>1013</v>
      </c>
      <c r="I139" s="655" t="s">
        <v>1014</v>
      </c>
      <c r="J139" s="655" t="s">
        <v>1015</v>
      </c>
      <c r="K139" s="655" t="s">
        <v>1016</v>
      </c>
      <c r="L139" s="657">
        <v>31.749999999999996</v>
      </c>
      <c r="M139" s="657">
        <v>32</v>
      </c>
      <c r="N139" s="658">
        <v>1015.9999999999999</v>
      </c>
    </row>
    <row r="140" spans="1:14" ht="14.4" customHeight="1" x14ac:dyDescent="0.3">
      <c r="A140" s="653" t="s">
        <v>504</v>
      </c>
      <c r="B140" s="654" t="s">
        <v>505</v>
      </c>
      <c r="C140" s="655" t="s">
        <v>514</v>
      </c>
      <c r="D140" s="656" t="s">
        <v>2382</v>
      </c>
      <c r="E140" s="655" t="s">
        <v>520</v>
      </c>
      <c r="F140" s="656" t="s">
        <v>2384</v>
      </c>
      <c r="G140" s="655" t="s">
        <v>566</v>
      </c>
      <c r="H140" s="655" t="s">
        <v>1017</v>
      </c>
      <c r="I140" s="655" t="s">
        <v>1018</v>
      </c>
      <c r="J140" s="655" t="s">
        <v>1019</v>
      </c>
      <c r="K140" s="655" t="s">
        <v>1020</v>
      </c>
      <c r="L140" s="657">
        <v>131.10765002154346</v>
      </c>
      <c r="M140" s="657">
        <v>17</v>
      </c>
      <c r="N140" s="658">
        <v>2228.830050366239</v>
      </c>
    </row>
    <row r="141" spans="1:14" ht="14.4" customHeight="1" x14ac:dyDescent="0.3">
      <c r="A141" s="653" t="s">
        <v>504</v>
      </c>
      <c r="B141" s="654" t="s">
        <v>505</v>
      </c>
      <c r="C141" s="655" t="s">
        <v>514</v>
      </c>
      <c r="D141" s="656" t="s">
        <v>2382</v>
      </c>
      <c r="E141" s="655" t="s">
        <v>520</v>
      </c>
      <c r="F141" s="656" t="s">
        <v>2384</v>
      </c>
      <c r="G141" s="655" t="s">
        <v>566</v>
      </c>
      <c r="H141" s="655" t="s">
        <v>1021</v>
      </c>
      <c r="I141" s="655" t="s">
        <v>1022</v>
      </c>
      <c r="J141" s="655" t="s">
        <v>1023</v>
      </c>
      <c r="K141" s="655" t="s">
        <v>1024</v>
      </c>
      <c r="L141" s="657">
        <v>68.550000000000054</v>
      </c>
      <c r="M141" s="657">
        <v>2</v>
      </c>
      <c r="N141" s="658">
        <v>137.10000000000011</v>
      </c>
    </row>
    <row r="142" spans="1:14" ht="14.4" customHeight="1" x14ac:dyDescent="0.3">
      <c r="A142" s="653" t="s">
        <v>504</v>
      </c>
      <c r="B142" s="654" t="s">
        <v>505</v>
      </c>
      <c r="C142" s="655" t="s">
        <v>514</v>
      </c>
      <c r="D142" s="656" t="s">
        <v>2382</v>
      </c>
      <c r="E142" s="655" t="s">
        <v>520</v>
      </c>
      <c r="F142" s="656" t="s">
        <v>2384</v>
      </c>
      <c r="G142" s="655" t="s">
        <v>566</v>
      </c>
      <c r="H142" s="655" t="s">
        <v>1025</v>
      </c>
      <c r="I142" s="655" t="s">
        <v>1026</v>
      </c>
      <c r="J142" s="655" t="s">
        <v>1027</v>
      </c>
      <c r="K142" s="655" t="s">
        <v>1028</v>
      </c>
      <c r="L142" s="657">
        <v>106.99991572677317</v>
      </c>
      <c r="M142" s="657">
        <v>4</v>
      </c>
      <c r="N142" s="658">
        <v>427.99966290709267</v>
      </c>
    </row>
    <row r="143" spans="1:14" ht="14.4" customHeight="1" x14ac:dyDescent="0.3">
      <c r="A143" s="653" t="s">
        <v>504</v>
      </c>
      <c r="B143" s="654" t="s">
        <v>505</v>
      </c>
      <c r="C143" s="655" t="s">
        <v>514</v>
      </c>
      <c r="D143" s="656" t="s">
        <v>2382</v>
      </c>
      <c r="E143" s="655" t="s">
        <v>520</v>
      </c>
      <c r="F143" s="656" t="s">
        <v>2384</v>
      </c>
      <c r="G143" s="655" t="s">
        <v>566</v>
      </c>
      <c r="H143" s="655" t="s">
        <v>1029</v>
      </c>
      <c r="I143" s="655" t="s">
        <v>1030</v>
      </c>
      <c r="J143" s="655" t="s">
        <v>1031</v>
      </c>
      <c r="K143" s="655" t="s">
        <v>1032</v>
      </c>
      <c r="L143" s="657">
        <v>53.900054068645503</v>
      </c>
      <c r="M143" s="657">
        <v>4</v>
      </c>
      <c r="N143" s="658">
        <v>215.60021627458201</v>
      </c>
    </row>
    <row r="144" spans="1:14" ht="14.4" customHeight="1" x14ac:dyDescent="0.3">
      <c r="A144" s="653" t="s">
        <v>504</v>
      </c>
      <c r="B144" s="654" t="s">
        <v>505</v>
      </c>
      <c r="C144" s="655" t="s">
        <v>514</v>
      </c>
      <c r="D144" s="656" t="s">
        <v>2382</v>
      </c>
      <c r="E144" s="655" t="s">
        <v>520</v>
      </c>
      <c r="F144" s="656" t="s">
        <v>2384</v>
      </c>
      <c r="G144" s="655" t="s">
        <v>566</v>
      </c>
      <c r="H144" s="655" t="s">
        <v>1033</v>
      </c>
      <c r="I144" s="655" t="s">
        <v>1034</v>
      </c>
      <c r="J144" s="655" t="s">
        <v>784</v>
      </c>
      <c r="K144" s="655" t="s">
        <v>1035</v>
      </c>
      <c r="L144" s="657">
        <v>58.70900000000001</v>
      </c>
      <c r="M144" s="657">
        <v>9</v>
      </c>
      <c r="N144" s="658">
        <v>528.38100000000009</v>
      </c>
    </row>
    <row r="145" spans="1:14" ht="14.4" customHeight="1" x14ac:dyDescent="0.3">
      <c r="A145" s="653" t="s">
        <v>504</v>
      </c>
      <c r="B145" s="654" t="s">
        <v>505</v>
      </c>
      <c r="C145" s="655" t="s">
        <v>514</v>
      </c>
      <c r="D145" s="656" t="s">
        <v>2382</v>
      </c>
      <c r="E145" s="655" t="s">
        <v>520</v>
      </c>
      <c r="F145" s="656" t="s">
        <v>2384</v>
      </c>
      <c r="G145" s="655" t="s">
        <v>566</v>
      </c>
      <c r="H145" s="655" t="s">
        <v>1036</v>
      </c>
      <c r="I145" s="655" t="s">
        <v>1037</v>
      </c>
      <c r="J145" s="655" t="s">
        <v>1038</v>
      </c>
      <c r="K145" s="655" t="s">
        <v>1039</v>
      </c>
      <c r="L145" s="657">
        <v>171.03999999999996</v>
      </c>
      <c r="M145" s="657">
        <v>3</v>
      </c>
      <c r="N145" s="658">
        <v>513.11999999999989</v>
      </c>
    </row>
    <row r="146" spans="1:14" ht="14.4" customHeight="1" x14ac:dyDescent="0.3">
      <c r="A146" s="653" t="s">
        <v>504</v>
      </c>
      <c r="B146" s="654" t="s">
        <v>505</v>
      </c>
      <c r="C146" s="655" t="s">
        <v>514</v>
      </c>
      <c r="D146" s="656" t="s">
        <v>2382</v>
      </c>
      <c r="E146" s="655" t="s">
        <v>520</v>
      </c>
      <c r="F146" s="656" t="s">
        <v>2384</v>
      </c>
      <c r="G146" s="655" t="s">
        <v>566</v>
      </c>
      <c r="H146" s="655" t="s">
        <v>1040</v>
      </c>
      <c r="I146" s="655" t="s">
        <v>1041</v>
      </c>
      <c r="J146" s="655" t="s">
        <v>1042</v>
      </c>
      <c r="K146" s="655" t="s">
        <v>1043</v>
      </c>
      <c r="L146" s="657">
        <v>100.17971564077209</v>
      </c>
      <c r="M146" s="657">
        <v>5</v>
      </c>
      <c r="N146" s="658">
        <v>500.89857820386044</v>
      </c>
    </row>
    <row r="147" spans="1:14" ht="14.4" customHeight="1" x14ac:dyDescent="0.3">
      <c r="A147" s="653" t="s">
        <v>504</v>
      </c>
      <c r="B147" s="654" t="s">
        <v>505</v>
      </c>
      <c r="C147" s="655" t="s">
        <v>514</v>
      </c>
      <c r="D147" s="656" t="s">
        <v>2382</v>
      </c>
      <c r="E147" s="655" t="s">
        <v>520</v>
      </c>
      <c r="F147" s="656" t="s">
        <v>2384</v>
      </c>
      <c r="G147" s="655" t="s">
        <v>566</v>
      </c>
      <c r="H147" s="655" t="s">
        <v>1044</v>
      </c>
      <c r="I147" s="655" t="s">
        <v>1045</v>
      </c>
      <c r="J147" s="655" t="s">
        <v>1042</v>
      </c>
      <c r="K147" s="655" t="s">
        <v>1046</v>
      </c>
      <c r="L147" s="657">
        <v>34.669999608507787</v>
      </c>
      <c r="M147" s="657">
        <v>6</v>
      </c>
      <c r="N147" s="658">
        <v>208.01999765104674</v>
      </c>
    </row>
    <row r="148" spans="1:14" ht="14.4" customHeight="1" x14ac:dyDescent="0.3">
      <c r="A148" s="653" t="s">
        <v>504</v>
      </c>
      <c r="B148" s="654" t="s">
        <v>505</v>
      </c>
      <c r="C148" s="655" t="s">
        <v>514</v>
      </c>
      <c r="D148" s="656" t="s">
        <v>2382</v>
      </c>
      <c r="E148" s="655" t="s">
        <v>520</v>
      </c>
      <c r="F148" s="656" t="s">
        <v>2384</v>
      </c>
      <c r="G148" s="655" t="s">
        <v>566</v>
      </c>
      <c r="H148" s="655" t="s">
        <v>1047</v>
      </c>
      <c r="I148" s="655" t="s">
        <v>1048</v>
      </c>
      <c r="J148" s="655" t="s">
        <v>1049</v>
      </c>
      <c r="K148" s="655" t="s">
        <v>1050</v>
      </c>
      <c r="L148" s="657">
        <v>27.490618829976651</v>
      </c>
      <c r="M148" s="657">
        <v>32</v>
      </c>
      <c r="N148" s="658">
        <v>879.69980255925282</v>
      </c>
    </row>
    <row r="149" spans="1:14" ht="14.4" customHeight="1" x14ac:dyDescent="0.3">
      <c r="A149" s="653" t="s">
        <v>504</v>
      </c>
      <c r="B149" s="654" t="s">
        <v>505</v>
      </c>
      <c r="C149" s="655" t="s">
        <v>514</v>
      </c>
      <c r="D149" s="656" t="s">
        <v>2382</v>
      </c>
      <c r="E149" s="655" t="s">
        <v>520</v>
      </c>
      <c r="F149" s="656" t="s">
        <v>2384</v>
      </c>
      <c r="G149" s="655" t="s">
        <v>566</v>
      </c>
      <c r="H149" s="655" t="s">
        <v>1051</v>
      </c>
      <c r="I149" s="655" t="s">
        <v>1052</v>
      </c>
      <c r="J149" s="655" t="s">
        <v>1053</v>
      </c>
      <c r="K149" s="655" t="s">
        <v>749</v>
      </c>
      <c r="L149" s="657">
        <v>265.47000000000003</v>
      </c>
      <c r="M149" s="657">
        <v>3</v>
      </c>
      <c r="N149" s="658">
        <v>796.41000000000008</v>
      </c>
    </row>
    <row r="150" spans="1:14" ht="14.4" customHeight="1" x14ac:dyDescent="0.3">
      <c r="A150" s="653" t="s">
        <v>504</v>
      </c>
      <c r="B150" s="654" t="s">
        <v>505</v>
      </c>
      <c r="C150" s="655" t="s">
        <v>514</v>
      </c>
      <c r="D150" s="656" t="s">
        <v>2382</v>
      </c>
      <c r="E150" s="655" t="s">
        <v>520</v>
      </c>
      <c r="F150" s="656" t="s">
        <v>2384</v>
      </c>
      <c r="G150" s="655" t="s">
        <v>566</v>
      </c>
      <c r="H150" s="655" t="s">
        <v>1054</v>
      </c>
      <c r="I150" s="655" t="s">
        <v>1055</v>
      </c>
      <c r="J150" s="655" t="s">
        <v>1056</v>
      </c>
      <c r="K150" s="655"/>
      <c r="L150" s="657">
        <v>424.32940729798565</v>
      </c>
      <c r="M150" s="657">
        <v>3</v>
      </c>
      <c r="N150" s="658">
        <v>1272.988221893957</v>
      </c>
    </row>
    <row r="151" spans="1:14" ht="14.4" customHeight="1" x14ac:dyDescent="0.3">
      <c r="A151" s="653" t="s">
        <v>504</v>
      </c>
      <c r="B151" s="654" t="s">
        <v>505</v>
      </c>
      <c r="C151" s="655" t="s">
        <v>514</v>
      </c>
      <c r="D151" s="656" t="s">
        <v>2382</v>
      </c>
      <c r="E151" s="655" t="s">
        <v>520</v>
      </c>
      <c r="F151" s="656" t="s">
        <v>2384</v>
      </c>
      <c r="G151" s="655" t="s">
        <v>566</v>
      </c>
      <c r="H151" s="655" t="s">
        <v>1057</v>
      </c>
      <c r="I151" s="655" t="s">
        <v>984</v>
      </c>
      <c r="J151" s="655" t="s">
        <v>1058</v>
      </c>
      <c r="K151" s="655"/>
      <c r="L151" s="657">
        <v>82.394204276467946</v>
      </c>
      <c r="M151" s="657">
        <v>1</v>
      </c>
      <c r="N151" s="658">
        <v>82.394204276467946</v>
      </c>
    </row>
    <row r="152" spans="1:14" ht="14.4" customHeight="1" x14ac:dyDescent="0.3">
      <c r="A152" s="653" t="s">
        <v>504</v>
      </c>
      <c r="B152" s="654" t="s">
        <v>505</v>
      </c>
      <c r="C152" s="655" t="s">
        <v>514</v>
      </c>
      <c r="D152" s="656" t="s">
        <v>2382</v>
      </c>
      <c r="E152" s="655" t="s">
        <v>520</v>
      </c>
      <c r="F152" s="656" t="s">
        <v>2384</v>
      </c>
      <c r="G152" s="655" t="s">
        <v>566</v>
      </c>
      <c r="H152" s="655" t="s">
        <v>1059</v>
      </c>
      <c r="I152" s="655" t="s">
        <v>984</v>
      </c>
      <c r="J152" s="655" t="s">
        <v>1060</v>
      </c>
      <c r="K152" s="655"/>
      <c r="L152" s="657">
        <v>191.13091510572016</v>
      </c>
      <c r="M152" s="657">
        <v>3</v>
      </c>
      <c r="N152" s="658">
        <v>573.39274531716046</v>
      </c>
    </row>
    <row r="153" spans="1:14" ht="14.4" customHeight="1" x14ac:dyDescent="0.3">
      <c r="A153" s="653" t="s">
        <v>504</v>
      </c>
      <c r="B153" s="654" t="s">
        <v>505</v>
      </c>
      <c r="C153" s="655" t="s">
        <v>514</v>
      </c>
      <c r="D153" s="656" t="s">
        <v>2382</v>
      </c>
      <c r="E153" s="655" t="s">
        <v>520</v>
      </c>
      <c r="F153" s="656" t="s">
        <v>2384</v>
      </c>
      <c r="G153" s="655" t="s">
        <v>566</v>
      </c>
      <c r="H153" s="655" t="s">
        <v>1061</v>
      </c>
      <c r="I153" s="655" t="s">
        <v>1061</v>
      </c>
      <c r="J153" s="655" t="s">
        <v>1062</v>
      </c>
      <c r="K153" s="655" t="s">
        <v>1063</v>
      </c>
      <c r="L153" s="657">
        <v>1148.02</v>
      </c>
      <c r="M153" s="657">
        <v>4</v>
      </c>
      <c r="N153" s="658">
        <v>4592.08</v>
      </c>
    </row>
    <row r="154" spans="1:14" ht="14.4" customHeight="1" x14ac:dyDescent="0.3">
      <c r="A154" s="653" t="s">
        <v>504</v>
      </c>
      <c r="B154" s="654" t="s">
        <v>505</v>
      </c>
      <c r="C154" s="655" t="s">
        <v>514</v>
      </c>
      <c r="D154" s="656" t="s">
        <v>2382</v>
      </c>
      <c r="E154" s="655" t="s">
        <v>520</v>
      </c>
      <c r="F154" s="656" t="s">
        <v>2384</v>
      </c>
      <c r="G154" s="655" t="s">
        <v>566</v>
      </c>
      <c r="H154" s="655" t="s">
        <v>1064</v>
      </c>
      <c r="I154" s="655" t="s">
        <v>1064</v>
      </c>
      <c r="J154" s="655" t="s">
        <v>568</v>
      </c>
      <c r="K154" s="655" t="s">
        <v>1065</v>
      </c>
      <c r="L154" s="657">
        <v>192.5</v>
      </c>
      <c r="M154" s="657">
        <v>7</v>
      </c>
      <c r="N154" s="658">
        <v>1347.5</v>
      </c>
    </row>
    <row r="155" spans="1:14" ht="14.4" customHeight="1" x14ac:dyDescent="0.3">
      <c r="A155" s="653" t="s">
        <v>504</v>
      </c>
      <c r="B155" s="654" t="s">
        <v>505</v>
      </c>
      <c r="C155" s="655" t="s">
        <v>514</v>
      </c>
      <c r="D155" s="656" t="s">
        <v>2382</v>
      </c>
      <c r="E155" s="655" t="s">
        <v>520</v>
      </c>
      <c r="F155" s="656" t="s">
        <v>2384</v>
      </c>
      <c r="G155" s="655" t="s">
        <v>566</v>
      </c>
      <c r="H155" s="655" t="s">
        <v>1066</v>
      </c>
      <c r="I155" s="655" t="s">
        <v>1067</v>
      </c>
      <c r="J155" s="655" t="s">
        <v>659</v>
      </c>
      <c r="K155" s="655" t="s">
        <v>1068</v>
      </c>
      <c r="L155" s="657">
        <v>52.99000000000003</v>
      </c>
      <c r="M155" s="657">
        <v>3</v>
      </c>
      <c r="N155" s="658">
        <v>158.97000000000008</v>
      </c>
    </row>
    <row r="156" spans="1:14" ht="14.4" customHeight="1" x14ac:dyDescent="0.3">
      <c r="A156" s="653" t="s">
        <v>504</v>
      </c>
      <c r="B156" s="654" t="s">
        <v>505</v>
      </c>
      <c r="C156" s="655" t="s">
        <v>514</v>
      </c>
      <c r="D156" s="656" t="s">
        <v>2382</v>
      </c>
      <c r="E156" s="655" t="s">
        <v>520</v>
      </c>
      <c r="F156" s="656" t="s">
        <v>2384</v>
      </c>
      <c r="G156" s="655" t="s">
        <v>566</v>
      </c>
      <c r="H156" s="655" t="s">
        <v>1069</v>
      </c>
      <c r="I156" s="655" t="s">
        <v>1070</v>
      </c>
      <c r="J156" s="655" t="s">
        <v>1071</v>
      </c>
      <c r="K156" s="655" t="s">
        <v>1072</v>
      </c>
      <c r="L156" s="657">
        <v>112.38</v>
      </c>
      <c r="M156" s="657">
        <v>8</v>
      </c>
      <c r="N156" s="658">
        <v>899.04</v>
      </c>
    </row>
    <row r="157" spans="1:14" ht="14.4" customHeight="1" x14ac:dyDescent="0.3">
      <c r="A157" s="653" t="s">
        <v>504</v>
      </c>
      <c r="B157" s="654" t="s">
        <v>505</v>
      </c>
      <c r="C157" s="655" t="s">
        <v>514</v>
      </c>
      <c r="D157" s="656" t="s">
        <v>2382</v>
      </c>
      <c r="E157" s="655" t="s">
        <v>520</v>
      </c>
      <c r="F157" s="656" t="s">
        <v>2384</v>
      </c>
      <c r="G157" s="655" t="s">
        <v>566</v>
      </c>
      <c r="H157" s="655" t="s">
        <v>1073</v>
      </c>
      <c r="I157" s="655" t="s">
        <v>1074</v>
      </c>
      <c r="J157" s="655" t="s">
        <v>1075</v>
      </c>
      <c r="K157" s="655" t="s">
        <v>1076</v>
      </c>
      <c r="L157" s="657">
        <v>676.26</v>
      </c>
      <c r="M157" s="657">
        <v>1</v>
      </c>
      <c r="N157" s="658">
        <v>676.26</v>
      </c>
    </row>
    <row r="158" spans="1:14" ht="14.4" customHeight="1" x14ac:dyDescent="0.3">
      <c r="A158" s="653" t="s">
        <v>504</v>
      </c>
      <c r="B158" s="654" t="s">
        <v>505</v>
      </c>
      <c r="C158" s="655" t="s">
        <v>514</v>
      </c>
      <c r="D158" s="656" t="s">
        <v>2382</v>
      </c>
      <c r="E158" s="655" t="s">
        <v>520</v>
      </c>
      <c r="F158" s="656" t="s">
        <v>2384</v>
      </c>
      <c r="G158" s="655" t="s">
        <v>566</v>
      </c>
      <c r="H158" s="655" t="s">
        <v>1077</v>
      </c>
      <c r="I158" s="655" t="s">
        <v>1078</v>
      </c>
      <c r="J158" s="655" t="s">
        <v>1079</v>
      </c>
      <c r="K158" s="655" t="s">
        <v>1080</v>
      </c>
      <c r="L158" s="657">
        <v>114.08499999999998</v>
      </c>
      <c r="M158" s="657">
        <v>2</v>
      </c>
      <c r="N158" s="658">
        <v>228.16999999999996</v>
      </c>
    </row>
    <row r="159" spans="1:14" ht="14.4" customHeight="1" x14ac:dyDescent="0.3">
      <c r="A159" s="653" t="s">
        <v>504</v>
      </c>
      <c r="B159" s="654" t="s">
        <v>505</v>
      </c>
      <c r="C159" s="655" t="s">
        <v>514</v>
      </c>
      <c r="D159" s="656" t="s">
        <v>2382</v>
      </c>
      <c r="E159" s="655" t="s">
        <v>520</v>
      </c>
      <c r="F159" s="656" t="s">
        <v>2384</v>
      </c>
      <c r="G159" s="655" t="s">
        <v>566</v>
      </c>
      <c r="H159" s="655" t="s">
        <v>1081</v>
      </c>
      <c r="I159" s="655" t="s">
        <v>1082</v>
      </c>
      <c r="J159" s="655" t="s">
        <v>1083</v>
      </c>
      <c r="K159" s="655" t="s">
        <v>1084</v>
      </c>
      <c r="L159" s="657">
        <v>66.67</v>
      </c>
      <c r="M159" s="657">
        <v>1</v>
      </c>
      <c r="N159" s="658">
        <v>66.67</v>
      </c>
    </row>
    <row r="160" spans="1:14" ht="14.4" customHeight="1" x14ac:dyDescent="0.3">
      <c r="A160" s="653" t="s">
        <v>504</v>
      </c>
      <c r="B160" s="654" t="s">
        <v>505</v>
      </c>
      <c r="C160" s="655" t="s">
        <v>514</v>
      </c>
      <c r="D160" s="656" t="s">
        <v>2382</v>
      </c>
      <c r="E160" s="655" t="s">
        <v>520</v>
      </c>
      <c r="F160" s="656" t="s">
        <v>2384</v>
      </c>
      <c r="G160" s="655" t="s">
        <v>566</v>
      </c>
      <c r="H160" s="655" t="s">
        <v>1085</v>
      </c>
      <c r="I160" s="655" t="s">
        <v>1086</v>
      </c>
      <c r="J160" s="655" t="s">
        <v>1087</v>
      </c>
      <c r="K160" s="655" t="s">
        <v>1088</v>
      </c>
      <c r="L160" s="657">
        <v>61.09400000000003</v>
      </c>
      <c r="M160" s="657">
        <v>5</v>
      </c>
      <c r="N160" s="658">
        <v>305.47000000000014</v>
      </c>
    </row>
    <row r="161" spans="1:14" ht="14.4" customHeight="1" x14ac:dyDescent="0.3">
      <c r="A161" s="653" t="s">
        <v>504</v>
      </c>
      <c r="B161" s="654" t="s">
        <v>505</v>
      </c>
      <c r="C161" s="655" t="s">
        <v>514</v>
      </c>
      <c r="D161" s="656" t="s">
        <v>2382</v>
      </c>
      <c r="E161" s="655" t="s">
        <v>520</v>
      </c>
      <c r="F161" s="656" t="s">
        <v>2384</v>
      </c>
      <c r="G161" s="655" t="s">
        <v>566</v>
      </c>
      <c r="H161" s="655" t="s">
        <v>1089</v>
      </c>
      <c r="I161" s="655" t="s">
        <v>1090</v>
      </c>
      <c r="J161" s="655" t="s">
        <v>1091</v>
      </c>
      <c r="K161" s="655" t="s">
        <v>1092</v>
      </c>
      <c r="L161" s="657">
        <v>100.82999999999998</v>
      </c>
      <c r="M161" s="657">
        <v>1</v>
      </c>
      <c r="N161" s="658">
        <v>100.82999999999998</v>
      </c>
    </row>
    <row r="162" spans="1:14" ht="14.4" customHeight="1" x14ac:dyDescent="0.3">
      <c r="A162" s="653" t="s">
        <v>504</v>
      </c>
      <c r="B162" s="654" t="s">
        <v>505</v>
      </c>
      <c r="C162" s="655" t="s">
        <v>514</v>
      </c>
      <c r="D162" s="656" t="s">
        <v>2382</v>
      </c>
      <c r="E162" s="655" t="s">
        <v>520</v>
      </c>
      <c r="F162" s="656" t="s">
        <v>2384</v>
      </c>
      <c r="G162" s="655" t="s">
        <v>566</v>
      </c>
      <c r="H162" s="655" t="s">
        <v>1093</v>
      </c>
      <c r="I162" s="655" t="s">
        <v>1094</v>
      </c>
      <c r="J162" s="655" t="s">
        <v>1095</v>
      </c>
      <c r="K162" s="655" t="s">
        <v>1096</v>
      </c>
      <c r="L162" s="657">
        <v>112.23</v>
      </c>
      <c r="M162" s="657">
        <v>1</v>
      </c>
      <c r="N162" s="658">
        <v>112.23</v>
      </c>
    </row>
    <row r="163" spans="1:14" ht="14.4" customHeight="1" x14ac:dyDescent="0.3">
      <c r="A163" s="653" t="s">
        <v>504</v>
      </c>
      <c r="B163" s="654" t="s">
        <v>505</v>
      </c>
      <c r="C163" s="655" t="s">
        <v>514</v>
      </c>
      <c r="D163" s="656" t="s">
        <v>2382</v>
      </c>
      <c r="E163" s="655" t="s">
        <v>520</v>
      </c>
      <c r="F163" s="656" t="s">
        <v>2384</v>
      </c>
      <c r="G163" s="655" t="s">
        <v>566</v>
      </c>
      <c r="H163" s="655" t="s">
        <v>1097</v>
      </c>
      <c r="I163" s="655" t="s">
        <v>1098</v>
      </c>
      <c r="J163" s="655" t="s">
        <v>737</v>
      </c>
      <c r="K163" s="655" t="s">
        <v>1099</v>
      </c>
      <c r="L163" s="657">
        <v>242</v>
      </c>
      <c r="M163" s="657">
        <v>35</v>
      </c>
      <c r="N163" s="658">
        <v>8470</v>
      </c>
    </row>
    <row r="164" spans="1:14" ht="14.4" customHeight="1" x14ac:dyDescent="0.3">
      <c r="A164" s="653" t="s">
        <v>504</v>
      </c>
      <c r="B164" s="654" t="s">
        <v>505</v>
      </c>
      <c r="C164" s="655" t="s">
        <v>514</v>
      </c>
      <c r="D164" s="656" t="s">
        <v>2382</v>
      </c>
      <c r="E164" s="655" t="s">
        <v>520</v>
      </c>
      <c r="F164" s="656" t="s">
        <v>2384</v>
      </c>
      <c r="G164" s="655" t="s">
        <v>566</v>
      </c>
      <c r="H164" s="655" t="s">
        <v>1100</v>
      </c>
      <c r="I164" s="655" t="s">
        <v>1101</v>
      </c>
      <c r="J164" s="655" t="s">
        <v>1102</v>
      </c>
      <c r="K164" s="655" t="s">
        <v>1103</v>
      </c>
      <c r="L164" s="657">
        <v>257.83</v>
      </c>
      <c r="M164" s="657">
        <v>1</v>
      </c>
      <c r="N164" s="658">
        <v>257.83</v>
      </c>
    </row>
    <row r="165" spans="1:14" ht="14.4" customHeight="1" x14ac:dyDescent="0.3">
      <c r="A165" s="653" t="s">
        <v>504</v>
      </c>
      <c r="B165" s="654" t="s">
        <v>505</v>
      </c>
      <c r="C165" s="655" t="s">
        <v>514</v>
      </c>
      <c r="D165" s="656" t="s">
        <v>2382</v>
      </c>
      <c r="E165" s="655" t="s">
        <v>520</v>
      </c>
      <c r="F165" s="656" t="s">
        <v>2384</v>
      </c>
      <c r="G165" s="655" t="s">
        <v>566</v>
      </c>
      <c r="H165" s="655" t="s">
        <v>1104</v>
      </c>
      <c r="I165" s="655" t="s">
        <v>1105</v>
      </c>
      <c r="J165" s="655" t="s">
        <v>1106</v>
      </c>
      <c r="K165" s="655" t="s">
        <v>1107</v>
      </c>
      <c r="L165" s="657">
        <v>261.12</v>
      </c>
      <c r="M165" s="657">
        <v>4</v>
      </c>
      <c r="N165" s="658">
        <v>1044.48</v>
      </c>
    </row>
    <row r="166" spans="1:14" ht="14.4" customHeight="1" x14ac:dyDescent="0.3">
      <c r="A166" s="653" t="s">
        <v>504</v>
      </c>
      <c r="B166" s="654" t="s">
        <v>505</v>
      </c>
      <c r="C166" s="655" t="s">
        <v>514</v>
      </c>
      <c r="D166" s="656" t="s">
        <v>2382</v>
      </c>
      <c r="E166" s="655" t="s">
        <v>520</v>
      </c>
      <c r="F166" s="656" t="s">
        <v>2384</v>
      </c>
      <c r="G166" s="655" t="s">
        <v>566</v>
      </c>
      <c r="H166" s="655" t="s">
        <v>1108</v>
      </c>
      <c r="I166" s="655" t="s">
        <v>1109</v>
      </c>
      <c r="J166" s="655" t="s">
        <v>1110</v>
      </c>
      <c r="K166" s="655" t="s">
        <v>1111</v>
      </c>
      <c r="L166" s="657">
        <v>138.83999999999997</v>
      </c>
      <c r="M166" s="657">
        <v>1</v>
      </c>
      <c r="N166" s="658">
        <v>138.83999999999997</v>
      </c>
    </row>
    <row r="167" spans="1:14" ht="14.4" customHeight="1" x14ac:dyDescent="0.3">
      <c r="A167" s="653" t="s">
        <v>504</v>
      </c>
      <c r="B167" s="654" t="s">
        <v>505</v>
      </c>
      <c r="C167" s="655" t="s">
        <v>514</v>
      </c>
      <c r="D167" s="656" t="s">
        <v>2382</v>
      </c>
      <c r="E167" s="655" t="s">
        <v>520</v>
      </c>
      <c r="F167" s="656" t="s">
        <v>2384</v>
      </c>
      <c r="G167" s="655" t="s">
        <v>566</v>
      </c>
      <c r="H167" s="655" t="s">
        <v>1112</v>
      </c>
      <c r="I167" s="655" t="s">
        <v>1113</v>
      </c>
      <c r="J167" s="655" t="s">
        <v>1114</v>
      </c>
      <c r="K167" s="655" t="s">
        <v>1115</v>
      </c>
      <c r="L167" s="657">
        <v>36.15</v>
      </c>
      <c r="M167" s="657">
        <v>3</v>
      </c>
      <c r="N167" s="658">
        <v>108.44999999999999</v>
      </c>
    </row>
    <row r="168" spans="1:14" ht="14.4" customHeight="1" x14ac:dyDescent="0.3">
      <c r="A168" s="653" t="s">
        <v>504</v>
      </c>
      <c r="B168" s="654" t="s">
        <v>505</v>
      </c>
      <c r="C168" s="655" t="s">
        <v>514</v>
      </c>
      <c r="D168" s="656" t="s">
        <v>2382</v>
      </c>
      <c r="E168" s="655" t="s">
        <v>520</v>
      </c>
      <c r="F168" s="656" t="s">
        <v>2384</v>
      </c>
      <c r="G168" s="655" t="s">
        <v>566</v>
      </c>
      <c r="H168" s="655" t="s">
        <v>1116</v>
      </c>
      <c r="I168" s="655" t="s">
        <v>1117</v>
      </c>
      <c r="J168" s="655" t="s">
        <v>1118</v>
      </c>
      <c r="K168" s="655" t="s">
        <v>1119</v>
      </c>
      <c r="L168" s="657">
        <v>125.81666666666668</v>
      </c>
      <c r="M168" s="657">
        <v>3</v>
      </c>
      <c r="N168" s="658">
        <v>377.45000000000005</v>
      </c>
    </row>
    <row r="169" spans="1:14" ht="14.4" customHeight="1" x14ac:dyDescent="0.3">
      <c r="A169" s="653" t="s">
        <v>504</v>
      </c>
      <c r="B169" s="654" t="s">
        <v>505</v>
      </c>
      <c r="C169" s="655" t="s">
        <v>514</v>
      </c>
      <c r="D169" s="656" t="s">
        <v>2382</v>
      </c>
      <c r="E169" s="655" t="s">
        <v>520</v>
      </c>
      <c r="F169" s="656" t="s">
        <v>2384</v>
      </c>
      <c r="G169" s="655" t="s">
        <v>566</v>
      </c>
      <c r="H169" s="655" t="s">
        <v>1120</v>
      </c>
      <c r="I169" s="655" t="s">
        <v>1121</v>
      </c>
      <c r="J169" s="655" t="s">
        <v>1122</v>
      </c>
      <c r="K169" s="655" t="s">
        <v>1123</v>
      </c>
      <c r="L169" s="657">
        <v>60.359926197919037</v>
      </c>
      <c r="M169" s="657">
        <v>12</v>
      </c>
      <c r="N169" s="658">
        <v>724.31911437502845</v>
      </c>
    </row>
    <row r="170" spans="1:14" ht="14.4" customHeight="1" x14ac:dyDescent="0.3">
      <c r="A170" s="653" t="s">
        <v>504</v>
      </c>
      <c r="B170" s="654" t="s">
        <v>505</v>
      </c>
      <c r="C170" s="655" t="s">
        <v>514</v>
      </c>
      <c r="D170" s="656" t="s">
        <v>2382</v>
      </c>
      <c r="E170" s="655" t="s">
        <v>520</v>
      </c>
      <c r="F170" s="656" t="s">
        <v>2384</v>
      </c>
      <c r="G170" s="655" t="s">
        <v>566</v>
      </c>
      <c r="H170" s="655" t="s">
        <v>1124</v>
      </c>
      <c r="I170" s="655" t="s">
        <v>1125</v>
      </c>
      <c r="J170" s="655" t="s">
        <v>1126</v>
      </c>
      <c r="K170" s="655" t="s">
        <v>1127</v>
      </c>
      <c r="L170" s="657">
        <v>371.26299999999992</v>
      </c>
      <c r="M170" s="657">
        <v>10</v>
      </c>
      <c r="N170" s="658">
        <v>3712.6299999999992</v>
      </c>
    </row>
    <row r="171" spans="1:14" ht="14.4" customHeight="1" x14ac:dyDescent="0.3">
      <c r="A171" s="653" t="s">
        <v>504</v>
      </c>
      <c r="B171" s="654" t="s">
        <v>505</v>
      </c>
      <c r="C171" s="655" t="s">
        <v>514</v>
      </c>
      <c r="D171" s="656" t="s">
        <v>2382</v>
      </c>
      <c r="E171" s="655" t="s">
        <v>520</v>
      </c>
      <c r="F171" s="656" t="s">
        <v>2384</v>
      </c>
      <c r="G171" s="655" t="s">
        <v>566</v>
      </c>
      <c r="H171" s="655" t="s">
        <v>1128</v>
      </c>
      <c r="I171" s="655" t="s">
        <v>1128</v>
      </c>
      <c r="J171" s="655" t="s">
        <v>857</v>
      </c>
      <c r="K171" s="655" t="s">
        <v>1129</v>
      </c>
      <c r="L171" s="657">
        <v>39.600000000000009</v>
      </c>
      <c r="M171" s="657">
        <v>3</v>
      </c>
      <c r="N171" s="658">
        <v>118.80000000000003</v>
      </c>
    </row>
    <row r="172" spans="1:14" ht="14.4" customHeight="1" x14ac:dyDescent="0.3">
      <c r="A172" s="653" t="s">
        <v>504</v>
      </c>
      <c r="B172" s="654" t="s">
        <v>505</v>
      </c>
      <c r="C172" s="655" t="s">
        <v>514</v>
      </c>
      <c r="D172" s="656" t="s">
        <v>2382</v>
      </c>
      <c r="E172" s="655" t="s">
        <v>520</v>
      </c>
      <c r="F172" s="656" t="s">
        <v>2384</v>
      </c>
      <c r="G172" s="655" t="s">
        <v>566</v>
      </c>
      <c r="H172" s="655" t="s">
        <v>1130</v>
      </c>
      <c r="I172" s="655" t="s">
        <v>1130</v>
      </c>
      <c r="J172" s="655" t="s">
        <v>857</v>
      </c>
      <c r="K172" s="655" t="s">
        <v>1131</v>
      </c>
      <c r="L172" s="657">
        <v>75.570000000000007</v>
      </c>
      <c r="M172" s="657">
        <v>3</v>
      </c>
      <c r="N172" s="658">
        <v>226.71000000000004</v>
      </c>
    </row>
    <row r="173" spans="1:14" ht="14.4" customHeight="1" x14ac:dyDescent="0.3">
      <c r="A173" s="653" t="s">
        <v>504</v>
      </c>
      <c r="B173" s="654" t="s">
        <v>505</v>
      </c>
      <c r="C173" s="655" t="s">
        <v>514</v>
      </c>
      <c r="D173" s="656" t="s">
        <v>2382</v>
      </c>
      <c r="E173" s="655" t="s">
        <v>520</v>
      </c>
      <c r="F173" s="656" t="s">
        <v>2384</v>
      </c>
      <c r="G173" s="655" t="s">
        <v>566</v>
      </c>
      <c r="H173" s="655" t="s">
        <v>1132</v>
      </c>
      <c r="I173" s="655" t="s">
        <v>1132</v>
      </c>
      <c r="J173" s="655" t="s">
        <v>1133</v>
      </c>
      <c r="K173" s="655" t="s">
        <v>1134</v>
      </c>
      <c r="L173" s="657">
        <v>240.91000000000003</v>
      </c>
      <c r="M173" s="657">
        <v>7</v>
      </c>
      <c r="N173" s="658">
        <v>1686.3700000000001</v>
      </c>
    </row>
    <row r="174" spans="1:14" ht="14.4" customHeight="1" x14ac:dyDescent="0.3">
      <c r="A174" s="653" t="s">
        <v>504</v>
      </c>
      <c r="B174" s="654" t="s">
        <v>505</v>
      </c>
      <c r="C174" s="655" t="s">
        <v>514</v>
      </c>
      <c r="D174" s="656" t="s">
        <v>2382</v>
      </c>
      <c r="E174" s="655" t="s">
        <v>520</v>
      </c>
      <c r="F174" s="656" t="s">
        <v>2384</v>
      </c>
      <c r="G174" s="655" t="s">
        <v>566</v>
      </c>
      <c r="H174" s="655" t="s">
        <v>1135</v>
      </c>
      <c r="I174" s="655" t="s">
        <v>1136</v>
      </c>
      <c r="J174" s="655" t="s">
        <v>1137</v>
      </c>
      <c r="K174" s="655" t="s">
        <v>1138</v>
      </c>
      <c r="L174" s="657">
        <v>577.42999999999995</v>
      </c>
      <c r="M174" s="657">
        <v>1</v>
      </c>
      <c r="N174" s="658">
        <v>577.42999999999995</v>
      </c>
    </row>
    <row r="175" spans="1:14" ht="14.4" customHeight="1" x14ac:dyDescent="0.3">
      <c r="A175" s="653" t="s">
        <v>504</v>
      </c>
      <c r="B175" s="654" t="s">
        <v>505</v>
      </c>
      <c r="C175" s="655" t="s">
        <v>514</v>
      </c>
      <c r="D175" s="656" t="s">
        <v>2382</v>
      </c>
      <c r="E175" s="655" t="s">
        <v>520</v>
      </c>
      <c r="F175" s="656" t="s">
        <v>2384</v>
      </c>
      <c r="G175" s="655" t="s">
        <v>566</v>
      </c>
      <c r="H175" s="655" t="s">
        <v>1139</v>
      </c>
      <c r="I175" s="655" t="s">
        <v>1139</v>
      </c>
      <c r="J175" s="655" t="s">
        <v>1140</v>
      </c>
      <c r="K175" s="655" t="s">
        <v>1141</v>
      </c>
      <c r="L175" s="657">
        <v>586.69072510986211</v>
      </c>
      <c r="M175" s="657">
        <v>1</v>
      </c>
      <c r="N175" s="658">
        <v>586.69072510986211</v>
      </c>
    </row>
    <row r="176" spans="1:14" ht="14.4" customHeight="1" x14ac:dyDescent="0.3">
      <c r="A176" s="653" t="s">
        <v>504</v>
      </c>
      <c r="B176" s="654" t="s">
        <v>505</v>
      </c>
      <c r="C176" s="655" t="s">
        <v>514</v>
      </c>
      <c r="D176" s="656" t="s">
        <v>2382</v>
      </c>
      <c r="E176" s="655" t="s">
        <v>520</v>
      </c>
      <c r="F176" s="656" t="s">
        <v>2384</v>
      </c>
      <c r="G176" s="655" t="s">
        <v>566</v>
      </c>
      <c r="H176" s="655" t="s">
        <v>1142</v>
      </c>
      <c r="I176" s="655" t="s">
        <v>1143</v>
      </c>
      <c r="J176" s="655" t="s">
        <v>1144</v>
      </c>
      <c r="K176" s="655" t="s">
        <v>1145</v>
      </c>
      <c r="L176" s="657">
        <v>1597.8790070050725</v>
      </c>
      <c r="M176" s="657">
        <v>1</v>
      </c>
      <c r="N176" s="658">
        <v>1597.8790070050725</v>
      </c>
    </row>
    <row r="177" spans="1:14" ht="14.4" customHeight="1" x14ac:dyDescent="0.3">
      <c r="A177" s="653" t="s">
        <v>504</v>
      </c>
      <c r="B177" s="654" t="s">
        <v>505</v>
      </c>
      <c r="C177" s="655" t="s">
        <v>514</v>
      </c>
      <c r="D177" s="656" t="s">
        <v>2382</v>
      </c>
      <c r="E177" s="655" t="s">
        <v>520</v>
      </c>
      <c r="F177" s="656" t="s">
        <v>2384</v>
      </c>
      <c r="G177" s="655" t="s">
        <v>566</v>
      </c>
      <c r="H177" s="655" t="s">
        <v>1146</v>
      </c>
      <c r="I177" s="655" t="s">
        <v>1147</v>
      </c>
      <c r="J177" s="655" t="s">
        <v>1148</v>
      </c>
      <c r="K177" s="655" t="s">
        <v>1149</v>
      </c>
      <c r="L177" s="657">
        <v>104.87010958806026</v>
      </c>
      <c r="M177" s="657">
        <v>19</v>
      </c>
      <c r="N177" s="658">
        <v>1992.532082173145</v>
      </c>
    </row>
    <row r="178" spans="1:14" ht="14.4" customHeight="1" x14ac:dyDescent="0.3">
      <c r="A178" s="653" t="s">
        <v>504</v>
      </c>
      <c r="B178" s="654" t="s">
        <v>505</v>
      </c>
      <c r="C178" s="655" t="s">
        <v>514</v>
      </c>
      <c r="D178" s="656" t="s">
        <v>2382</v>
      </c>
      <c r="E178" s="655" t="s">
        <v>520</v>
      </c>
      <c r="F178" s="656" t="s">
        <v>2384</v>
      </c>
      <c r="G178" s="655" t="s">
        <v>566</v>
      </c>
      <c r="H178" s="655" t="s">
        <v>1150</v>
      </c>
      <c r="I178" s="655" t="s">
        <v>1151</v>
      </c>
      <c r="J178" s="655" t="s">
        <v>904</v>
      </c>
      <c r="K178" s="655" t="s">
        <v>1152</v>
      </c>
      <c r="L178" s="657">
        <v>74.859998309367882</v>
      </c>
      <c r="M178" s="657">
        <v>4</v>
      </c>
      <c r="N178" s="658">
        <v>299.43999323747153</v>
      </c>
    </row>
    <row r="179" spans="1:14" ht="14.4" customHeight="1" x14ac:dyDescent="0.3">
      <c r="A179" s="653" t="s">
        <v>504</v>
      </c>
      <c r="B179" s="654" t="s">
        <v>505</v>
      </c>
      <c r="C179" s="655" t="s">
        <v>514</v>
      </c>
      <c r="D179" s="656" t="s">
        <v>2382</v>
      </c>
      <c r="E179" s="655" t="s">
        <v>520</v>
      </c>
      <c r="F179" s="656" t="s">
        <v>2384</v>
      </c>
      <c r="G179" s="655" t="s">
        <v>566</v>
      </c>
      <c r="H179" s="655" t="s">
        <v>1153</v>
      </c>
      <c r="I179" s="655" t="s">
        <v>1154</v>
      </c>
      <c r="J179" s="655" t="s">
        <v>1155</v>
      </c>
      <c r="K179" s="655" t="s">
        <v>1156</v>
      </c>
      <c r="L179" s="657">
        <v>74.549916166080891</v>
      </c>
      <c r="M179" s="657">
        <v>2</v>
      </c>
      <c r="N179" s="658">
        <v>149.09983233216178</v>
      </c>
    </row>
    <row r="180" spans="1:14" ht="14.4" customHeight="1" x14ac:dyDescent="0.3">
      <c r="A180" s="653" t="s">
        <v>504</v>
      </c>
      <c r="B180" s="654" t="s">
        <v>505</v>
      </c>
      <c r="C180" s="655" t="s">
        <v>514</v>
      </c>
      <c r="D180" s="656" t="s">
        <v>2382</v>
      </c>
      <c r="E180" s="655" t="s">
        <v>520</v>
      </c>
      <c r="F180" s="656" t="s">
        <v>2384</v>
      </c>
      <c r="G180" s="655" t="s">
        <v>566</v>
      </c>
      <c r="H180" s="655" t="s">
        <v>1157</v>
      </c>
      <c r="I180" s="655" t="s">
        <v>1158</v>
      </c>
      <c r="J180" s="655" t="s">
        <v>1159</v>
      </c>
      <c r="K180" s="655" t="s">
        <v>1160</v>
      </c>
      <c r="L180" s="657">
        <v>50.060000000000024</v>
      </c>
      <c r="M180" s="657">
        <v>1</v>
      </c>
      <c r="N180" s="658">
        <v>50.060000000000024</v>
      </c>
    </row>
    <row r="181" spans="1:14" ht="14.4" customHeight="1" x14ac:dyDescent="0.3">
      <c r="A181" s="653" t="s">
        <v>504</v>
      </c>
      <c r="B181" s="654" t="s">
        <v>505</v>
      </c>
      <c r="C181" s="655" t="s">
        <v>514</v>
      </c>
      <c r="D181" s="656" t="s">
        <v>2382</v>
      </c>
      <c r="E181" s="655" t="s">
        <v>520</v>
      </c>
      <c r="F181" s="656" t="s">
        <v>2384</v>
      </c>
      <c r="G181" s="655" t="s">
        <v>566</v>
      </c>
      <c r="H181" s="655" t="s">
        <v>1161</v>
      </c>
      <c r="I181" s="655" t="s">
        <v>984</v>
      </c>
      <c r="J181" s="655" t="s">
        <v>1162</v>
      </c>
      <c r="K181" s="655"/>
      <c r="L181" s="657">
        <v>148.23996860449685</v>
      </c>
      <c r="M181" s="657">
        <v>15</v>
      </c>
      <c r="N181" s="658">
        <v>2223.5995290674527</v>
      </c>
    </row>
    <row r="182" spans="1:14" ht="14.4" customHeight="1" x14ac:dyDescent="0.3">
      <c r="A182" s="653" t="s">
        <v>504</v>
      </c>
      <c r="B182" s="654" t="s">
        <v>505</v>
      </c>
      <c r="C182" s="655" t="s">
        <v>514</v>
      </c>
      <c r="D182" s="656" t="s">
        <v>2382</v>
      </c>
      <c r="E182" s="655" t="s">
        <v>520</v>
      </c>
      <c r="F182" s="656" t="s">
        <v>2384</v>
      </c>
      <c r="G182" s="655" t="s">
        <v>566</v>
      </c>
      <c r="H182" s="655" t="s">
        <v>1163</v>
      </c>
      <c r="I182" s="655" t="s">
        <v>1164</v>
      </c>
      <c r="J182" s="655" t="s">
        <v>1165</v>
      </c>
      <c r="K182" s="655" t="s">
        <v>1166</v>
      </c>
      <c r="L182" s="657">
        <v>157.80851429528451</v>
      </c>
      <c r="M182" s="657">
        <v>7</v>
      </c>
      <c r="N182" s="658">
        <v>1104.6596000669915</v>
      </c>
    </row>
    <row r="183" spans="1:14" ht="14.4" customHeight="1" x14ac:dyDescent="0.3">
      <c r="A183" s="653" t="s">
        <v>504</v>
      </c>
      <c r="B183" s="654" t="s">
        <v>505</v>
      </c>
      <c r="C183" s="655" t="s">
        <v>514</v>
      </c>
      <c r="D183" s="656" t="s">
        <v>2382</v>
      </c>
      <c r="E183" s="655" t="s">
        <v>520</v>
      </c>
      <c r="F183" s="656" t="s">
        <v>2384</v>
      </c>
      <c r="G183" s="655" t="s">
        <v>566</v>
      </c>
      <c r="H183" s="655" t="s">
        <v>1167</v>
      </c>
      <c r="I183" s="655" t="s">
        <v>1168</v>
      </c>
      <c r="J183" s="655" t="s">
        <v>1169</v>
      </c>
      <c r="K183" s="655" t="s">
        <v>1170</v>
      </c>
      <c r="L183" s="657">
        <v>116.36000612328588</v>
      </c>
      <c r="M183" s="657">
        <v>7</v>
      </c>
      <c r="N183" s="658">
        <v>814.52004286300121</v>
      </c>
    </row>
    <row r="184" spans="1:14" ht="14.4" customHeight="1" x14ac:dyDescent="0.3">
      <c r="A184" s="653" t="s">
        <v>504</v>
      </c>
      <c r="B184" s="654" t="s">
        <v>505</v>
      </c>
      <c r="C184" s="655" t="s">
        <v>514</v>
      </c>
      <c r="D184" s="656" t="s">
        <v>2382</v>
      </c>
      <c r="E184" s="655" t="s">
        <v>520</v>
      </c>
      <c r="F184" s="656" t="s">
        <v>2384</v>
      </c>
      <c r="G184" s="655" t="s">
        <v>566</v>
      </c>
      <c r="H184" s="655" t="s">
        <v>1171</v>
      </c>
      <c r="I184" s="655" t="s">
        <v>1172</v>
      </c>
      <c r="J184" s="655" t="s">
        <v>1173</v>
      </c>
      <c r="K184" s="655" t="s">
        <v>1174</v>
      </c>
      <c r="L184" s="657">
        <v>180.15999999999997</v>
      </c>
      <c r="M184" s="657">
        <v>2</v>
      </c>
      <c r="N184" s="658">
        <v>360.31999999999994</v>
      </c>
    </row>
    <row r="185" spans="1:14" ht="14.4" customHeight="1" x14ac:dyDescent="0.3">
      <c r="A185" s="653" t="s">
        <v>504</v>
      </c>
      <c r="B185" s="654" t="s">
        <v>505</v>
      </c>
      <c r="C185" s="655" t="s">
        <v>514</v>
      </c>
      <c r="D185" s="656" t="s">
        <v>2382</v>
      </c>
      <c r="E185" s="655" t="s">
        <v>520</v>
      </c>
      <c r="F185" s="656" t="s">
        <v>2384</v>
      </c>
      <c r="G185" s="655" t="s">
        <v>566</v>
      </c>
      <c r="H185" s="655" t="s">
        <v>1175</v>
      </c>
      <c r="I185" s="655" t="s">
        <v>1176</v>
      </c>
      <c r="J185" s="655" t="s">
        <v>1177</v>
      </c>
      <c r="K185" s="655" t="s">
        <v>1178</v>
      </c>
      <c r="L185" s="657">
        <v>108.85999999999997</v>
      </c>
      <c r="M185" s="657">
        <v>27</v>
      </c>
      <c r="N185" s="658">
        <v>2939.2199999999993</v>
      </c>
    </row>
    <row r="186" spans="1:14" ht="14.4" customHeight="1" x14ac:dyDescent="0.3">
      <c r="A186" s="653" t="s">
        <v>504</v>
      </c>
      <c r="B186" s="654" t="s">
        <v>505</v>
      </c>
      <c r="C186" s="655" t="s">
        <v>514</v>
      </c>
      <c r="D186" s="656" t="s">
        <v>2382</v>
      </c>
      <c r="E186" s="655" t="s">
        <v>520</v>
      </c>
      <c r="F186" s="656" t="s">
        <v>2384</v>
      </c>
      <c r="G186" s="655" t="s">
        <v>566</v>
      </c>
      <c r="H186" s="655" t="s">
        <v>1179</v>
      </c>
      <c r="I186" s="655" t="s">
        <v>1180</v>
      </c>
      <c r="J186" s="655" t="s">
        <v>1181</v>
      </c>
      <c r="K186" s="655" t="s">
        <v>1182</v>
      </c>
      <c r="L186" s="657">
        <v>166.6493339741163</v>
      </c>
      <c r="M186" s="657">
        <v>2</v>
      </c>
      <c r="N186" s="658">
        <v>333.29866794823261</v>
      </c>
    </row>
    <row r="187" spans="1:14" ht="14.4" customHeight="1" x14ac:dyDescent="0.3">
      <c r="A187" s="653" t="s">
        <v>504</v>
      </c>
      <c r="B187" s="654" t="s">
        <v>505</v>
      </c>
      <c r="C187" s="655" t="s">
        <v>514</v>
      </c>
      <c r="D187" s="656" t="s">
        <v>2382</v>
      </c>
      <c r="E187" s="655" t="s">
        <v>520</v>
      </c>
      <c r="F187" s="656" t="s">
        <v>2384</v>
      </c>
      <c r="G187" s="655" t="s">
        <v>566</v>
      </c>
      <c r="H187" s="655" t="s">
        <v>1183</v>
      </c>
      <c r="I187" s="655" t="s">
        <v>1184</v>
      </c>
      <c r="J187" s="655" t="s">
        <v>1185</v>
      </c>
      <c r="K187" s="655" t="s">
        <v>1186</v>
      </c>
      <c r="L187" s="657">
        <v>56.489999999999995</v>
      </c>
      <c r="M187" s="657">
        <v>19</v>
      </c>
      <c r="N187" s="658">
        <v>1073.31</v>
      </c>
    </row>
    <row r="188" spans="1:14" ht="14.4" customHeight="1" x14ac:dyDescent="0.3">
      <c r="A188" s="653" t="s">
        <v>504</v>
      </c>
      <c r="B188" s="654" t="s">
        <v>505</v>
      </c>
      <c r="C188" s="655" t="s">
        <v>514</v>
      </c>
      <c r="D188" s="656" t="s">
        <v>2382</v>
      </c>
      <c r="E188" s="655" t="s">
        <v>520</v>
      </c>
      <c r="F188" s="656" t="s">
        <v>2384</v>
      </c>
      <c r="G188" s="655" t="s">
        <v>566</v>
      </c>
      <c r="H188" s="655" t="s">
        <v>1187</v>
      </c>
      <c r="I188" s="655" t="s">
        <v>984</v>
      </c>
      <c r="J188" s="655" t="s">
        <v>1188</v>
      </c>
      <c r="K188" s="655"/>
      <c r="L188" s="657">
        <v>321.06685390713466</v>
      </c>
      <c r="M188" s="657">
        <v>1</v>
      </c>
      <c r="N188" s="658">
        <v>321.06685390713466</v>
      </c>
    </row>
    <row r="189" spans="1:14" ht="14.4" customHeight="1" x14ac:dyDescent="0.3">
      <c r="A189" s="653" t="s">
        <v>504</v>
      </c>
      <c r="B189" s="654" t="s">
        <v>505</v>
      </c>
      <c r="C189" s="655" t="s">
        <v>514</v>
      </c>
      <c r="D189" s="656" t="s">
        <v>2382</v>
      </c>
      <c r="E189" s="655" t="s">
        <v>520</v>
      </c>
      <c r="F189" s="656" t="s">
        <v>2384</v>
      </c>
      <c r="G189" s="655" t="s">
        <v>566</v>
      </c>
      <c r="H189" s="655" t="s">
        <v>1189</v>
      </c>
      <c r="I189" s="655" t="s">
        <v>1190</v>
      </c>
      <c r="J189" s="655" t="s">
        <v>1191</v>
      </c>
      <c r="K189" s="655" t="s">
        <v>1192</v>
      </c>
      <c r="L189" s="657">
        <v>33.119999999999976</v>
      </c>
      <c r="M189" s="657">
        <v>3</v>
      </c>
      <c r="N189" s="658">
        <v>99.359999999999928</v>
      </c>
    </row>
    <row r="190" spans="1:14" ht="14.4" customHeight="1" x14ac:dyDescent="0.3">
      <c r="A190" s="653" t="s">
        <v>504</v>
      </c>
      <c r="B190" s="654" t="s">
        <v>505</v>
      </c>
      <c r="C190" s="655" t="s">
        <v>514</v>
      </c>
      <c r="D190" s="656" t="s">
        <v>2382</v>
      </c>
      <c r="E190" s="655" t="s">
        <v>520</v>
      </c>
      <c r="F190" s="656" t="s">
        <v>2384</v>
      </c>
      <c r="G190" s="655" t="s">
        <v>566</v>
      </c>
      <c r="H190" s="655" t="s">
        <v>1193</v>
      </c>
      <c r="I190" s="655" t="s">
        <v>1194</v>
      </c>
      <c r="J190" s="655" t="s">
        <v>606</v>
      </c>
      <c r="K190" s="655" t="s">
        <v>1195</v>
      </c>
      <c r="L190" s="657">
        <v>69.582881294780051</v>
      </c>
      <c r="M190" s="657">
        <v>16</v>
      </c>
      <c r="N190" s="658">
        <v>1113.3261007164808</v>
      </c>
    </row>
    <row r="191" spans="1:14" ht="14.4" customHeight="1" x14ac:dyDescent="0.3">
      <c r="A191" s="653" t="s">
        <v>504</v>
      </c>
      <c r="B191" s="654" t="s">
        <v>505</v>
      </c>
      <c r="C191" s="655" t="s">
        <v>514</v>
      </c>
      <c r="D191" s="656" t="s">
        <v>2382</v>
      </c>
      <c r="E191" s="655" t="s">
        <v>520</v>
      </c>
      <c r="F191" s="656" t="s">
        <v>2384</v>
      </c>
      <c r="G191" s="655" t="s">
        <v>566</v>
      </c>
      <c r="H191" s="655" t="s">
        <v>1196</v>
      </c>
      <c r="I191" s="655" t="s">
        <v>1197</v>
      </c>
      <c r="J191" s="655" t="s">
        <v>651</v>
      </c>
      <c r="K191" s="655" t="s">
        <v>1198</v>
      </c>
      <c r="L191" s="657">
        <v>154.03000000000009</v>
      </c>
      <c r="M191" s="657">
        <v>1</v>
      </c>
      <c r="N191" s="658">
        <v>154.03000000000009</v>
      </c>
    </row>
    <row r="192" spans="1:14" ht="14.4" customHeight="1" x14ac:dyDescent="0.3">
      <c r="A192" s="653" t="s">
        <v>504</v>
      </c>
      <c r="B192" s="654" t="s">
        <v>505</v>
      </c>
      <c r="C192" s="655" t="s">
        <v>514</v>
      </c>
      <c r="D192" s="656" t="s">
        <v>2382</v>
      </c>
      <c r="E192" s="655" t="s">
        <v>520</v>
      </c>
      <c r="F192" s="656" t="s">
        <v>2384</v>
      </c>
      <c r="G192" s="655" t="s">
        <v>566</v>
      </c>
      <c r="H192" s="655" t="s">
        <v>1199</v>
      </c>
      <c r="I192" s="655" t="s">
        <v>1200</v>
      </c>
      <c r="J192" s="655" t="s">
        <v>1201</v>
      </c>
      <c r="K192" s="655" t="s">
        <v>1202</v>
      </c>
      <c r="L192" s="657">
        <v>76.250000000000014</v>
      </c>
      <c r="M192" s="657">
        <v>2</v>
      </c>
      <c r="N192" s="658">
        <v>152.50000000000003</v>
      </c>
    </row>
    <row r="193" spans="1:14" ht="14.4" customHeight="1" x14ac:dyDescent="0.3">
      <c r="A193" s="653" t="s">
        <v>504</v>
      </c>
      <c r="B193" s="654" t="s">
        <v>505</v>
      </c>
      <c r="C193" s="655" t="s">
        <v>514</v>
      </c>
      <c r="D193" s="656" t="s">
        <v>2382</v>
      </c>
      <c r="E193" s="655" t="s">
        <v>520</v>
      </c>
      <c r="F193" s="656" t="s">
        <v>2384</v>
      </c>
      <c r="G193" s="655" t="s">
        <v>566</v>
      </c>
      <c r="H193" s="655" t="s">
        <v>1203</v>
      </c>
      <c r="I193" s="655" t="s">
        <v>1203</v>
      </c>
      <c r="J193" s="655" t="s">
        <v>574</v>
      </c>
      <c r="K193" s="655" t="s">
        <v>1204</v>
      </c>
      <c r="L193" s="657">
        <v>287.10000000000002</v>
      </c>
      <c r="M193" s="657">
        <v>1</v>
      </c>
      <c r="N193" s="658">
        <v>287.10000000000002</v>
      </c>
    </row>
    <row r="194" spans="1:14" ht="14.4" customHeight="1" x14ac:dyDescent="0.3">
      <c r="A194" s="653" t="s">
        <v>504</v>
      </c>
      <c r="B194" s="654" t="s">
        <v>505</v>
      </c>
      <c r="C194" s="655" t="s">
        <v>514</v>
      </c>
      <c r="D194" s="656" t="s">
        <v>2382</v>
      </c>
      <c r="E194" s="655" t="s">
        <v>520</v>
      </c>
      <c r="F194" s="656" t="s">
        <v>2384</v>
      </c>
      <c r="G194" s="655" t="s">
        <v>566</v>
      </c>
      <c r="H194" s="655" t="s">
        <v>1205</v>
      </c>
      <c r="I194" s="655" t="s">
        <v>1206</v>
      </c>
      <c r="J194" s="655" t="s">
        <v>1207</v>
      </c>
      <c r="K194" s="655" t="s">
        <v>1208</v>
      </c>
      <c r="L194" s="657">
        <v>40.78</v>
      </c>
      <c r="M194" s="657">
        <v>2</v>
      </c>
      <c r="N194" s="658">
        <v>81.56</v>
      </c>
    </row>
    <row r="195" spans="1:14" ht="14.4" customHeight="1" x14ac:dyDescent="0.3">
      <c r="A195" s="653" t="s">
        <v>504</v>
      </c>
      <c r="B195" s="654" t="s">
        <v>505</v>
      </c>
      <c r="C195" s="655" t="s">
        <v>514</v>
      </c>
      <c r="D195" s="656" t="s">
        <v>2382</v>
      </c>
      <c r="E195" s="655" t="s">
        <v>520</v>
      </c>
      <c r="F195" s="656" t="s">
        <v>2384</v>
      </c>
      <c r="G195" s="655" t="s">
        <v>566</v>
      </c>
      <c r="H195" s="655" t="s">
        <v>1209</v>
      </c>
      <c r="I195" s="655" t="s">
        <v>1210</v>
      </c>
      <c r="J195" s="655" t="s">
        <v>1211</v>
      </c>
      <c r="K195" s="655" t="s">
        <v>1212</v>
      </c>
      <c r="L195" s="657">
        <v>55.96</v>
      </c>
      <c r="M195" s="657">
        <v>6</v>
      </c>
      <c r="N195" s="658">
        <v>335.76</v>
      </c>
    </row>
    <row r="196" spans="1:14" ht="14.4" customHeight="1" x14ac:dyDescent="0.3">
      <c r="A196" s="653" t="s">
        <v>504</v>
      </c>
      <c r="B196" s="654" t="s">
        <v>505</v>
      </c>
      <c r="C196" s="655" t="s">
        <v>514</v>
      </c>
      <c r="D196" s="656" t="s">
        <v>2382</v>
      </c>
      <c r="E196" s="655" t="s">
        <v>520</v>
      </c>
      <c r="F196" s="656" t="s">
        <v>2384</v>
      </c>
      <c r="G196" s="655" t="s">
        <v>566</v>
      </c>
      <c r="H196" s="655" t="s">
        <v>1213</v>
      </c>
      <c r="I196" s="655" t="s">
        <v>1214</v>
      </c>
      <c r="J196" s="655" t="s">
        <v>1215</v>
      </c>
      <c r="K196" s="655" t="s">
        <v>1216</v>
      </c>
      <c r="L196" s="657">
        <v>254.98</v>
      </c>
      <c r="M196" s="657">
        <v>14</v>
      </c>
      <c r="N196" s="658">
        <v>3569.72</v>
      </c>
    </row>
    <row r="197" spans="1:14" ht="14.4" customHeight="1" x14ac:dyDescent="0.3">
      <c r="A197" s="653" t="s">
        <v>504</v>
      </c>
      <c r="B197" s="654" t="s">
        <v>505</v>
      </c>
      <c r="C197" s="655" t="s">
        <v>514</v>
      </c>
      <c r="D197" s="656" t="s">
        <v>2382</v>
      </c>
      <c r="E197" s="655" t="s">
        <v>520</v>
      </c>
      <c r="F197" s="656" t="s">
        <v>2384</v>
      </c>
      <c r="G197" s="655" t="s">
        <v>566</v>
      </c>
      <c r="H197" s="655" t="s">
        <v>1217</v>
      </c>
      <c r="I197" s="655" t="s">
        <v>1218</v>
      </c>
      <c r="J197" s="655" t="s">
        <v>1219</v>
      </c>
      <c r="K197" s="655" t="s">
        <v>1220</v>
      </c>
      <c r="L197" s="657">
        <v>209.00999999999993</v>
      </c>
      <c r="M197" s="657">
        <v>1</v>
      </c>
      <c r="N197" s="658">
        <v>209.00999999999993</v>
      </c>
    </row>
    <row r="198" spans="1:14" ht="14.4" customHeight="1" x14ac:dyDescent="0.3">
      <c r="A198" s="653" t="s">
        <v>504</v>
      </c>
      <c r="B198" s="654" t="s">
        <v>505</v>
      </c>
      <c r="C198" s="655" t="s">
        <v>514</v>
      </c>
      <c r="D198" s="656" t="s">
        <v>2382</v>
      </c>
      <c r="E198" s="655" t="s">
        <v>520</v>
      </c>
      <c r="F198" s="656" t="s">
        <v>2384</v>
      </c>
      <c r="G198" s="655" t="s">
        <v>566</v>
      </c>
      <c r="H198" s="655" t="s">
        <v>1221</v>
      </c>
      <c r="I198" s="655" t="s">
        <v>1221</v>
      </c>
      <c r="J198" s="655" t="s">
        <v>1222</v>
      </c>
      <c r="K198" s="655" t="s">
        <v>1223</v>
      </c>
      <c r="L198" s="657">
        <v>200.68600000000009</v>
      </c>
      <c r="M198" s="657">
        <v>5</v>
      </c>
      <c r="N198" s="658">
        <v>1003.4300000000004</v>
      </c>
    </row>
    <row r="199" spans="1:14" ht="14.4" customHeight="1" x14ac:dyDescent="0.3">
      <c r="A199" s="653" t="s">
        <v>504</v>
      </c>
      <c r="B199" s="654" t="s">
        <v>505</v>
      </c>
      <c r="C199" s="655" t="s">
        <v>514</v>
      </c>
      <c r="D199" s="656" t="s">
        <v>2382</v>
      </c>
      <c r="E199" s="655" t="s">
        <v>520</v>
      </c>
      <c r="F199" s="656" t="s">
        <v>2384</v>
      </c>
      <c r="G199" s="655" t="s">
        <v>566</v>
      </c>
      <c r="H199" s="655" t="s">
        <v>1224</v>
      </c>
      <c r="I199" s="655" t="s">
        <v>1225</v>
      </c>
      <c r="J199" s="655" t="s">
        <v>1226</v>
      </c>
      <c r="K199" s="655" t="s">
        <v>1227</v>
      </c>
      <c r="L199" s="657">
        <v>85.75</v>
      </c>
      <c r="M199" s="657">
        <v>18</v>
      </c>
      <c r="N199" s="658">
        <v>1543.5</v>
      </c>
    </row>
    <row r="200" spans="1:14" ht="14.4" customHeight="1" x14ac:dyDescent="0.3">
      <c r="A200" s="653" t="s">
        <v>504</v>
      </c>
      <c r="B200" s="654" t="s">
        <v>505</v>
      </c>
      <c r="C200" s="655" t="s">
        <v>514</v>
      </c>
      <c r="D200" s="656" t="s">
        <v>2382</v>
      </c>
      <c r="E200" s="655" t="s">
        <v>520</v>
      </c>
      <c r="F200" s="656" t="s">
        <v>2384</v>
      </c>
      <c r="G200" s="655" t="s">
        <v>566</v>
      </c>
      <c r="H200" s="655" t="s">
        <v>1228</v>
      </c>
      <c r="I200" s="655" t="s">
        <v>1229</v>
      </c>
      <c r="J200" s="655" t="s">
        <v>1230</v>
      </c>
      <c r="K200" s="655" t="s">
        <v>1231</v>
      </c>
      <c r="L200" s="657">
        <v>257.89999999999998</v>
      </c>
      <c r="M200" s="657">
        <v>2</v>
      </c>
      <c r="N200" s="658">
        <v>515.79999999999995</v>
      </c>
    </row>
    <row r="201" spans="1:14" ht="14.4" customHeight="1" x14ac:dyDescent="0.3">
      <c r="A201" s="653" t="s">
        <v>504</v>
      </c>
      <c r="B201" s="654" t="s">
        <v>505</v>
      </c>
      <c r="C201" s="655" t="s">
        <v>514</v>
      </c>
      <c r="D201" s="656" t="s">
        <v>2382</v>
      </c>
      <c r="E201" s="655" t="s">
        <v>520</v>
      </c>
      <c r="F201" s="656" t="s">
        <v>2384</v>
      </c>
      <c r="G201" s="655" t="s">
        <v>566</v>
      </c>
      <c r="H201" s="655" t="s">
        <v>1232</v>
      </c>
      <c r="I201" s="655" t="s">
        <v>984</v>
      </c>
      <c r="J201" s="655" t="s">
        <v>1233</v>
      </c>
      <c r="K201" s="655"/>
      <c r="L201" s="657">
        <v>46.320000000000014</v>
      </c>
      <c r="M201" s="657">
        <v>3</v>
      </c>
      <c r="N201" s="658">
        <v>138.96000000000004</v>
      </c>
    </row>
    <row r="202" spans="1:14" ht="14.4" customHeight="1" x14ac:dyDescent="0.3">
      <c r="A202" s="653" t="s">
        <v>504</v>
      </c>
      <c r="B202" s="654" t="s">
        <v>505</v>
      </c>
      <c r="C202" s="655" t="s">
        <v>514</v>
      </c>
      <c r="D202" s="656" t="s">
        <v>2382</v>
      </c>
      <c r="E202" s="655" t="s">
        <v>520</v>
      </c>
      <c r="F202" s="656" t="s">
        <v>2384</v>
      </c>
      <c r="G202" s="655" t="s">
        <v>566</v>
      </c>
      <c r="H202" s="655" t="s">
        <v>1234</v>
      </c>
      <c r="I202" s="655" t="s">
        <v>1235</v>
      </c>
      <c r="J202" s="655" t="s">
        <v>973</v>
      </c>
      <c r="K202" s="655" t="s">
        <v>1236</v>
      </c>
      <c r="L202" s="657">
        <v>107.05000000000001</v>
      </c>
      <c r="M202" s="657">
        <v>2</v>
      </c>
      <c r="N202" s="658">
        <v>214.10000000000002</v>
      </c>
    </row>
    <row r="203" spans="1:14" ht="14.4" customHeight="1" x14ac:dyDescent="0.3">
      <c r="A203" s="653" t="s">
        <v>504</v>
      </c>
      <c r="B203" s="654" t="s">
        <v>505</v>
      </c>
      <c r="C203" s="655" t="s">
        <v>514</v>
      </c>
      <c r="D203" s="656" t="s">
        <v>2382</v>
      </c>
      <c r="E203" s="655" t="s">
        <v>520</v>
      </c>
      <c r="F203" s="656" t="s">
        <v>2384</v>
      </c>
      <c r="G203" s="655" t="s">
        <v>566</v>
      </c>
      <c r="H203" s="655" t="s">
        <v>1237</v>
      </c>
      <c r="I203" s="655" t="s">
        <v>1238</v>
      </c>
      <c r="J203" s="655" t="s">
        <v>1239</v>
      </c>
      <c r="K203" s="655" t="s">
        <v>1240</v>
      </c>
      <c r="L203" s="657">
        <v>537.86999999999989</v>
      </c>
      <c r="M203" s="657">
        <v>1</v>
      </c>
      <c r="N203" s="658">
        <v>537.86999999999989</v>
      </c>
    </row>
    <row r="204" spans="1:14" ht="14.4" customHeight="1" x14ac:dyDescent="0.3">
      <c r="A204" s="653" t="s">
        <v>504</v>
      </c>
      <c r="B204" s="654" t="s">
        <v>505</v>
      </c>
      <c r="C204" s="655" t="s">
        <v>514</v>
      </c>
      <c r="D204" s="656" t="s">
        <v>2382</v>
      </c>
      <c r="E204" s="655" t="s">
        <v>520</v>
      </c>
      <c r="F204" s="656" t="s">
        <v>2384</v>
      </c>
      <c r="G204" s="655" t="s">
        <v>566</v>
      </c>
      <c r="H204" s="655" t="s">
        <v>1241</v>
      </c>
      <c r="I204" s="655" t="s">
        <v>1242</v>
      </c>
      <c r="J204" s="655" t="s">
        <v>1239</v>
      </c>
      <c r="K204" s="655" t="s">
        <v>1243</v>
      </c>
      <c r="L204" s="657">
        <v>312.83999999999992</v>
      </c>
      <c r="M204" s="657">
        <v>2</v>
      </c>
      <c r="N204" s="658">
        <v>625.67999999999984</v>
      </c>
    </row>
    <row r="205" spans="1:14" ht="14.4" customHeight="1" x14ac:dyDescent="0.3">
      <c r="A205" s="653" t="s">
        <v>504</v>
      </c>
      <c r="B205" s="654" t="s">
        <v>505</v>
      </c>
      <c r="C205" s="655" t="s">
        <v>514</v>
      </c>
      <c r="D205" s="656" t="s">
        <v>2382</v>
      </c>
      <c r="E205" s="655" t="s">
        <v>520</v>
      </c>
      <c r="F205" s="656" t="s">
        <v>2384</v>
      </c>
      <c r="G205" s="655" t="s">
        <v>566</v>
      </c>
      <c r="H205" s="655" t="s">
        <v>1244</v>
      </c>
      <c r="I205" s="655" t="s">
        <v>984</v>
      </c>
      <c r="J205" s="655" t="s">
        <v>1245</v>
      </c>
      <c r="K205" s="655"/>
      <c r="L205" s="657">
        <v>177.88578310797035</v>
      </c>
      <c r="M205" s="657">
        <v>2</v>
      </c>
      <c r="N205" s="658">
        <v>355.77156621594071</v>
      </c>
    </row>
    <row r="206" spans="1:14" ht="14.4" customHeight="1" x14ac:dyDescent="0.3">
      <c r="A206" s="653" t="s">
        <v>504</v>
      </c>
      <c r="B206" s="654" t="s">
        <v>505</v>
      </c>
      <c r="C206" s="655" t="s">
        <v>514</v>
      </c>
      <c r="D206" s="656" t="s">
        <v>2382</v>
      </c>
      <c r="E206" s="655" t="s">
        <v>520</v>
      </c>
      <c r="F206" s="656" t="s">
        <v>2384</v>
      </c>
      <c r="G206" s="655" t="s">
        <v>566</v>
      </c>
      <c r="H206" s="655" t="s">
        <v>1246</v>
      </c>
      <c r="I206" s="655" t="s">
        <v>1247</v>
      </c>
      <c r="J206" s="655" t="s">
        <v>1248</v>
      </c>
      <c r="K206" s="655" t="s">
        <v>1249</v>
      </c>
      <c r="L206" s="657">
        <v>31.460014804340819</v>
      </c>
      <c r="M206" s="657">
        <v>9</v>
      </c>
      <c r="N206" s="658">
        <v>283.14013323906738</v>
      </c>
    </row>
    <row r="207" spans="1:14" ht="14.4" customHeight="1" x14ac:dyDescent="0.3">
      <c r="A207" s="653" t="s">
        <v>504</v>
      </c>
      <c r="B207" s="654" t="s">
        <v>505</v>
      </c>
      <c r="C207" s="655" t="s">
        <v>514</v>
      </c>
      <c r="D207" s="656" t="s">
        <v>2382</v>
      </c>
      <c r="E207" s="655" t="s">
        <v>520</v>
      </c>
      <c r="F207" s="656" t="s">
        <v>2384</v>
      </c>
      <c r="G207" s="655" t="s">
        <v>566</v>
      </c>
      <c r="H207" s="655" t="s">
        <v>1250</v>
      </c>
      <c r="I207" s="655" t="s">
        <v>1251</v>
      </c>
      <c r="J207" s="655" t="s">
        <v>1252</v>
      </c>
      <c r="K207" s="655" t="s">
        <v>1253</v>
      </c>
      <c r="L207" s="657">
        <v>26.910012266645555</v>
      </c>
      <c r="M207" s="657">
        <v>16</v>
      </c>
      <c r="N207" s="658">
        <v>430.56019626632889</v>
      </c>
    </row>
    <row r="208" spans="1:14" ht="14.4" customHeight="1" x14ac:dyDescent="0.3">
      <c r="A208" s="653" t="s">
        <v>504</v>
      </c>
      <c r="B208" s="654" t="s">
        <v>505</v>
      </c>
      <c r="C208" s="655" t="s">
        <v>514</v>
      </c>
      <c r="D208" s="656" t="s">
        <v>2382</v>
      </c>
      <c r="E208" s="655" t="s">
        <v>520</v>
      </c>
      <c r="F208" s="656" t="s">
        <v>2384</v>
      </c>
      <c r="G208" s="655" t="s">
        <v>566</v>
      </c>
      <c r="H208" s="655" t="s">
        <v>1254</v>
      </c>
      <c r="I208" s="655" t="s">
        <v>1255</v>
      </c>
      <c r="J208" s="655" t="s">
        <v>1256</v>
      </c>
      <c r="K208" s="655" t="s">
        <v>1257</v>
      </c>
      <c r="L208" s="657">
        <v>40.070000000000014</v>
      </c>
      <c r="M208" s="657">
        <v>4</v>
      </c>
      <c r="N208" s="658">
        <v>160.28000000000006</v>
      </c>
    </row>
    <row r="209" spans="1:14" ht="14.4" customHeight="1" x14ac:dyDescent="0.3">
      <c r="A209" s="653" t="s">
        <v>504</v>
      </c>
      <c r="B209" s="654" t="s">
        <v>505</v>
      </c>
      <c r="C209" s="655" t="s">
        <v>514</v>
      </c>
      <c r="D209" s="656" t="s">
        <v>2382</v>
      </c>
      <c r="E209" s="655" t="s">
        <v>520</v>
      </c>
      <c r="F209" s="656" t="s">
        <v>2384</v>
      </c>
      <c r="G209" s="655" t="s">
        <v>566</v>
      </c>
      <c r="H209" s="655" t="s">
        <v>1258</v>
      </c>
      <c r="I209" s="655" t="s">
        <v>1259</v>
      </c>
      <c r="J209" s="655" t="s">
        <v>1260</v>
      </c>
      <c r="K209" s="655" t="s">
        <v>1261</v>
      </c>
      <c r="L209" s="657">
        <v>37.370000000000019</v>
      </c>
      <c r="M209" s="657">
        <v>1</v>
      </c>
      <c r="N209" s="658">
        <v>37.370000000000019</v>
      </c>
    </row>
    <row r="210" spans="1:14" ht="14.4" customHeight="1" x14ac:dyDescent="0.3">
      <c r="A210" s="653" t="s">
        <v>504</v>
      </c>
      <c r="B210" s="654" t="s">
        <v>505</v>
      </c>
      <c r="C210" s="655" t="s">
        <v>514</v>
      </c>
      <c r="D210" s="656" t="s">
        <v>2382</v>
      </c>
      <c r="E210" s="655" t="s">
        <v>520</v>
      </c>
      <c r="F210" s="656" t="s">
        <v>2384</v>
      </c>
      <c r="G210" s="655" t="s">
        <v>566</v>
      </c>
      <c r="H210" s="655" t="s">
        <v>1262</v>
      </c>
      <c r="I210" s="655" t="s">
        <v>1263</v>
      </c>
      <c r="J210" s="655" t="s">
        <v>1264</v>
      </c>
      <c r="K210" s="655" t="s">
        <v>1265</v>
      </c>
      <c r="L210" s="657">
        <v>104.07</v>
      </c>
      <c r="M210" s="657">
        <v>3</v>
      </c>
      <c r="N210" s="658">
        <v>312.20999999999998</v>
      </c>
    </row>
    <row r="211" spans="1:14" ht="14.4" customHeight="1" x14ac:dyDescent="0.3">
      <c r="A211" s="653" t="s">
        <v>504</v>
      </c>
      <c r="B211" s="654" t="s">
        <v>505</v>
      </c>
      <c r="C211" s="655" t="s">
        <v>514</v>
      </c>
      <c r="D211" s="656" t="s">
        <v>2382</v>
      </c>
      <c r="E211" s="655" t="s">
        <v>520</v>
      </c>
      <c r="F211" s="656" t="s">
        <v>2384</v>
      </c>
      <c r="G211" s="655" t="s">
        <v>566</v>
      </c>
      <c r="H211" s="655" t="s">
        <v>1266</v>
      </c>
      <c r="I211" s="655" t="s">
        <v>1267</v>
      </c>
      <c r="J211" s="655" t="s">
        <v>1268</v>
      </c>
      <c r="K211" s="655" t="s">
        <v>1269</v>
      </c>
      <c r="L211" s="657">
        <v>728.85102893933379</v>
      </c>
      <c r="M211" s="657">
        <v>3</v>
      </c>
      <c r="N211" s="658">
        <v>2186.5530868180012</v>
      </c>
    </row>
    <row r="212" spans="1:14" ht="14.4" customHeight="1" x14ac:dyDescent="0.3">
      <c r="A212" s="653" t="s">
        <v>504</v>
      </c>
      <c r="B212" s="654" t="s">
        <v>505</v>
      </c>
      <c r="C212" s="655" t="s">
        <v>514</v>
      </c>
      <c r="D212" s="656" t="s">
        <v>2382</v>
      </c>
      <c r="E212" s="655" t="s">
        <v>520</v>
      </c>
      <c r="F212" s="656" t="s">
        <v>2384</v>
      </c>
      <c r="G212" s="655" t="s">
        <v>566</v>
      </c>
      <c r="H212" s="655" t="s">
        <v>1270</v>
      </c>
      <c r="I212" s="655" t="s">
        <v>1271</v>
      </c>
      <c r="J212" s="655" t="s">
        <v>1272</v>
      </c>
      <c r="K212" s="655" t="s">
        <v>1273</v>
      </c>
      <c r="L212" s="657">
        <v>458.46</v>
      </c>
      <c r="M212" s="657">
        <v>1</v>
      </c>
      <c r="N212" s="658">
        <v>458.46</v>
      </c>
    </row>
    <row r="213" spans="1:14" ht="14.4" customHeight="1" x14ac:dyDescent="0.3">
      <c r="A213" s="653" t="s">
        <v>504</v>
      </c>
      <c r="B213" s="654" t="s">
        <v>505</v>
      </c>
      <c r="C213" s="655" t="s">
        <v>514</v>
      </c>
      <c r="D213" s="656" t="s">
        <v>2382</v>
      </c>
      <c r="E213" s="655" t="s">
        <v>520</v>
      </c>
      <c r="F213" s="656" t="s">
        <v>2384</v>
      </c>
      <c r="G213" s="655" t="s">
        <v>566</v>
      </c>
      <c r="H213" s="655" t="s">
        <v>1274</v>
      </c>
      <c r="I213" s="655" t="s">
        <v>1275</v>
      </c>
      <c r="J213" s="655" t="s">
        <v>1276</v>
      </c>
      <c r="K213" s="655" t="s">
        <v>1277</v>
      </c>
      <c r="L213" s="657">
        <v>3569.28</v>
      </c>
      <c r="M213" s="657">
        <v>1</v>
      </c>
      <c r="N213" s="658">
        <v>3569.28</v>
      </c>
    </row>
    <row r="214" spans="1:14" ht="14.4" customHeight="1" x14ac:dyDescent="0.3">
      <c r="A214" s="653" t="s">
        <v>504</v>
      </c>
      <c r="B214" s="654" t="s">
        <v>505</v>
      </c>
      <c r="C214" s="655" t="s">
        <v>514</v>
      </c>
      <c r="D214" s="656" t="s">
        <v>2382</v>
      </c>
      <c r="E214" s="655" t="s">
        <v>520</v>
      </c>
      <c r="F214" s="656" t="s">
        <v>2384</v>
      </c>
      <c r="G214" s="655" t="s">
        <v>566</v>
      </c>
      <c r="H214" s="655" t="s">
        <v>1278</v>
      </c>
      <c r="I214" s="655" t="s">
        <v>1279</v>
      </c>
      <c r="J214" s="655" t="s">
        <v>1280</v>
      </c>
      <c r="K214" s="655" t="s">
        <v>1281</v>
      </c>
      <c r="L214" s="657">
        <v>80.970123558593173</v>
      </c>
      <c r="M214" s="657">
        <v>1</v>
      </c>
      <c r="N214" s="658">
        <v>80.970123558593173</v>
      </c>
    </row>
    <row r="215" spans="1:14" ht="14.4" customHeight="1" x14ac:dyDescent="0.3">
      <c r="A215" s="653" t="s">
        <v>504</v>
      </c>
      <c r="B215" s="654" t="s">
        <v>505</v>
      </c>
      <c r="C215" s="655" t="s">
        <v>514</v>
      </c>
      <c r="D215" s="656" t="s">
        <v>2382</v>
      </c>
      <c r="E215" s="655" t="s">
        <v>520</v>
      </c>
      <c r="F215" s="656" t="s">
        <v>2384</v>
      </c>
      <c r="G215" s="655" t="s">
        <v>566</v>
      </c>
      <c r="H215" s="655" t="s">
        <v>1282</v>
      </c>
      <c r="I215" s="655" t="s">
        <v>1283</v>
      </c>
      <c r="J215" s="655" t="s">
        <v>1284</v>
      </c>
      <c r="K215" s="655" t="s">
        <v>1285</v>
      </c>
      <c r="L215" s="657">
        <v>106.76231467419838</v>
      </c>
      <c r="M215" s="657">
        <v>8</v>
      </c>
      <c r="N215" s="658">
        <v>854.09851739358703</v>
      </c>
    </row>
    <row r="216" spans="1:14" ht="14.4" customHeight="1" x14ac:dyDescent="0.3">
      <c r="A216" s="653" t="s">
        <v>504</v>
      </c>
      <c r="B216" s="654" t="s">
        <v>505</v>
      </c>
      <c r="C216" s="655" t="s">
        <v>514</v>
      </c>
      <c r="D216" s="656" t="s">
        <v>2382</v>
      </c>
      <c r="E216" s="655" t="s">
        <v>520</v>
      </c>
      <c r="F216" s="656" t="s">
        <v>2384</v>
      </c>
      <c r="G216" s="655" t="s">
        <v>566</v>
      </c>
      <c r="H216" s="655" t="s">
        <v>1286</v>
      </c>
      <c r="I216" s="655" t="s">
        <v>1287</v>
      </c>
      <c r="J216" s="655" t="s">
        <v>1288</v>
      </c>
      <c r="K216" s="655" t="s">
        <v>1289</v>
      </c>
      <c r="L216" s="657">
        <v>290.50000000000011</v>
      </c>
      <c r="M216" s="657">
        <v>3</v>
      </c>
      <c r="N216" s="658">
        <v>871.50000000000034</v>
      </c>
    </row>
    <row r="217" spans="1:14" ht="14.4" customHeight="1" x14ac:dyDescent="0.3">
      <c r="A217" s="653" t="s">
        <v>504</v>
      </c>
      <c r="B217" s="654" t="s">
        <v>505</v>
      </c>
      <c r="C217" s="655" t="s">
        <v>514</v>
      </c>
      <c r="D217" s="656" t="s">
        <v>2382</v>
      </c>
      <c r="E217" s="655" t="s">
        <v>520</v>
      </c>
      <c r="F217" s="656" t="s">
        <v>2384</v>
      </c>
      <c r="G217" s="655" t="s">
        <v>566</v>
      </c>
      <c r="H217" s="655" t="s">
        <v>1290</v>
      </c>
      <c r="I217" s="655" t="s">
        <v>1291</v>
      </c>
      <c r="J217" s="655" t="s">
        <v>1292</v>
      </c>
      <c r="K217" s="655" t="s">
        <v>1293</v>
      </c>
      <c r="L217" s="657">
        <v>47.77000000000001</v>
      </c>
      <c r="M217" s="657">
        <v>3</v>
      </c>
      <c r="N217" s="658">
        <v>143.31000000000003</v>
      </c>
    </row>
    <row r="218" spans="1:14" ht="14.4" customHeight="1" x14ac:dyDescent="0.3">
      <c r="A218" s="653" t="s">
        <v>504</v>
      </c>
      <c r="B218" s="654" t="s">
        <v>505</v>
      </c>
      <c r="C218" s="655" t="s">
        <v>514</v>
      </c>
      <c r="D218" s="656" t="s">
        <v>2382</v>
      </c>
      <c r="E218" s="655" t="s">
        <v>520</v>
      </c>
      <c r="F218" s="656" t="s">
        <v>2384</v>
      </c>
      <c r="G218" s="655" t="s">
        <v>566</v>
      </c>
      <c r="H218" s="655" t="s">
        <v>1294</v>
      </c>
      <c r="I218" s="655" t="s">
        <v>1295</v>
      </c>
      <c r="J218" s="655" t="s">
        <v>1296</v>
      </c>
      <c r="K218" s="655" t="s">
        <v>1297</v>
      </c>
      <c r="L218" s="657">
        <v>781.34122321085431</v>
      </c>
      <c r="M218" s="657">
        <v>6</v>
      </c>
      <c r="N218" s="658">
        <v>4688.0473392651256</v>
      </c>
    </row>
    <row r="219" spans="1:14" ht="14.4" customHeight="1" x14ac:dyDescent="0.3">
      <c r="A219" s="653" t="s">
        <v>504</v>
      </c>
      <c r="B219" s="654" t="s">
        <v>505</v>
      </c>
      <c r="C219" s="655" t="s">
        <v>514</v>
      </c>
      <c r="D219" s="656" t="s">
        <v>2382</v>
      </c>
      <c r="E219" s="655" t="s">
        <v>520</v>
      </c>
      <c r="F219" s="656" t="s">
        <v>2384</v>
      </c>
      <c r="G219" s="655" t="s">
        <v>566</v>
      </c>
      <c r="H219" s="655" t="s">
        <v>1298</v>
      </c>
      <c r="I219" s="655" t="s">
        <v>1299</v>
      </c>
      <c r="J219" s="655" t="s">
        <v>1300</v>
      </c>
      <c r="K219" s="655" t="s">
        <v>1301</v>
      </c>
      <c r="L219" s="657">
        <v>47.54</v>
      </c>
      <c r="M219" s="657">
        <v>3</v>
      </c>
      <c r="N219" s="658">
        <v>142.62</v>
      </c>
    </row>
    <row r="220" spans="1:14" ht="14.4" customHeight="1" x14ac:dyDescent="0.3">
      <c r="A220" s="653" t="s">
        <v>504</v>
      </c>
      <c r="B220" s="654" t="s">
        <v>505</v>
      </c>
      <c r="C220" s="655" t="s">
        <v>514</v>
      </c>
      <c r="D220" s="656" t="s">
        <v>2382</v>
      </c>
      <c r="E220" s="655" t="s">
        <v>520</v>
      </c>
      <c r="F220" s="656" t="s">
        <v>2384</v>
      </c>
      <c r="G220" s="655" t="s">
        <v>566</v>
      </c>
      <c r="H220" s="655" t="s">
        <v>1302</v>
      </c>
      <c r="I220" s="655" t="s">
        <v>1302</v>
      </c>
      <c r="J220" s="655" t="s">
        <v>1303</v>
      </c>
      <c r="K220" s="655" t="s">
        <v>1304</v>
      </c>
      <c r="L220" s="657">
        <v>958.02666666666664</v>
      </c>
      <c r="M220" s="657">
        <v>3</v>
      </c>
      <c r="N220" s="658">
        <v>2874.08</v>
      </c>
    </row>
    <row r="221" spans="1:14" ht="14.4" customHeight="1" x14ac:dyDescent="0.3">
      <c r="A221" s="653" t="s">
        <v>504</v>
      </c>
      <c r="B221" s="654" t="s">
        <v>505</v>
      </c>
      <c r="C221" s="655" t="s">
        <v>514</v>
      </c>
      <c r="D221" s="656" t="s">
        <v>2382</v>
      </c>
      <c r="E221" s="655" t="s">
        <v>520</v>
      </c>
      <c r="F221" s="656" t="s">
        <v>2384</v>
      </c>
      <c r="G221" s="655" t="s">
        <v>566</v>
      </c>
      <c r="H221" s="655" t="s">
        <v>1305</v>
      </c>
      <c r="I221" s="655" t="s">
        <v>1306</v>
      </c>
      <c r="J221" s="655" t="s">
        <v>926</v>
      </c>
      <c r="K221" s="655" t="s">
        <v>1307</v>
      </c>
      <c r="L221" s="657">
        <v>101.67</v>
      </c>
      <c r="M221" s="657">
        <v>3</v>
      </c>
      <c r="N221" s="658">
        <v>305.01</v>
      </c>
    </row>
    <row r="222" spans="1:14" ht="14.4" customHeight="1" x14ac:dyDescent="0.3">
      <c r="A222" s="653" t="s">
        <v>504</v>
      </c>
      <c r="B222" s="654" t="s">
        <v>505</v>
      </c>
      <c r="C222" s="655" t="s">
        <v>514</v>
      </c>
      <c r="D222" s="656" t="s">
        <v>2382</v>
      </c>
      <c r="E222" s="655" t="s">
        <v>520</v>
      </c>
      <c r="F222" s="656" t="s">
        <v>2384</v>
      </c>
      <c r="G222" s="655" t="s">
        <v>566</v>
      </c>
      <c r="H222" s="655" t="s">
        <v>1308</v>
      </c>
      <c r="I222" s="655" t="s">
        <v>984</v>
      </c>
      <c r="J222" s="655" t="s">
        <v>1309</v>
      </c>
      <c r="K222" s="655"/>
      <c r="L222" s="657">
        <v>74.140000000000015</v>
      </c>
      <c r="M222" s="657">
        <v>2</v>
      </c>
      <c r="N222" s="658">
        <v>148.28000000000003</v>
      </c>
    </row>
    <row r="223" spans="1:14" ht="14.4" customHeight="1" x14ac:dyDescent="0.3">
      <c r="A223" s="653" t="s">
        <v>504</v>
      </c>
      <c r="B223" s="654" t="s">
        <v>505</v>
      </c>
      <c r="C223" s="655" t="s">
        <v>514</v>
      </c>
      <c r="D223" s="656" t="s">
        <v>2382</v>
      </c>
      <c r="E223" s="655" t="s">
        <v>520</v>
      </c>
      <c r="F223" s="656" t="s">
        <v>2384</v>
      </c>
      <c r="G223" s="655" t="s">
        <v>566</v>
      </c>
      <c r="H223" s="655" t="s">
        <v>1310</v>
      </c>
      <c r="I223" s="655" t="s">
        <v>1311</v>
      </c>
      <c r="J223" s="655" t="s">
        <v>1312</v>
      </c>
      <c r="K223" s="655"/>
      <c r="L223" s="657">
        <v>219.55028883981944</v>
      </c>
      <c r="M223" s="657">
        <v>2</v>
      </c>
      <c r="N223" s="658">
        <v>439.10057767963889</v>
      </c>
    </row>
    <row r="224" spans="1:14" ht="14.4" customHeight="1" x14ac:dyDescent="0.3">
      <c r="A224" s="653" t="s">
        <v>504</v>
      </c>
      <c r="B224" s="654" t="s">
        <v>505</v>
      </c>
      <c r="C224" s="655" t="s">
        <v>514</v>
      </c>
      <c r="D224" s="656" t="s">
        <v>2382</v>
      </c>
      <c r="E224" s="655" t="s">
        <v>520</v>
      </c>
      <c r="F224" s="656" t="s">
        <v>2384</v>
      </c>
      <c r="G224" s="655" t="s">
        <v>566</v>
      </c>
      <c r="H224" s="655" t="s">
        <v>1313</v>
      </c>
      <c r="I224" s="655" t="s">
        <v>1314</v>
      </c>
      <c r="J224" s="655" t="s">
        <v>1315</v>
      </c>
      <c r="K224" s="655" t="s">
        <v>1316</v>
      </c>
      <c r="L224" s="657">
        <v>42.86991594403861</v>
      </c>
      <c r="M224" s="657">
        <v>2</v>
      </c>
      <c r="N224" s="658">
        <v>85.739831888077219</v>
      </c>
    </row>
    <row r="225" spans="1:14" ht="14.4" customHeight="1" x14ac:dyDescent="0.3">
      <c r="A225" s="653" t="s">
        <v>504</v>
      </c>
      <c r="B225" s="654" t="s">
        <v>505</v>
      </c>
      <c r="C225" s="655" t="s">
        <v>514</v>
      </c>
      <c r="D225" s="656" t="s">
        <v>2382</v>
      </c>
      <c r="E225" s="655" t="s">
        <v>520</v>
      </c>
      <c r="F225" s="656" t="s">
        <v>2384</v>
      </c>
      <c r="G225" s="655" t="s">
        <v>566</v>
      </c>
      <c r="H225" s="655" t="s">
        <v>1317</v>
      </c>
      <c r="I225" s="655" t="s">
        <v>1318</v>
      </c>
      <c r="J225" s="655" t="s">
        <v>1319</v>
      </c>
      <c r="K225" s="655" t="s">
        <v>1320</v>
      </c>
      <c r="L225" s="657">
        <v>43.620000000000005</v>
      </c>
      <c r="M225" s="657">
        <v>1</v>
      </c>
      <c r="N225" s="658">
        <v>43.620000000000005</v>
      </c>
    </row>
    <row r="226" spans="1:14" ht="14.4" customHeight="1" x14ac:dyDescent="0.3">
      <c r="A226" s="653" t="s">
        <v>504</v>
      </c>
      <c r="B226" s="654" t="s">
        <v>505</v>
      </c>
      <c r="C226" s="655" t="s">
        <v>514</v>
      </c>
      <c r="D226" s="656" t="s">
        <v>2382</v>
      </c>
      <c r="E226" s="655" t="s">
        <v>520</v>
      </c>
      <c r="F226" s="656" t="s">
        <v>2384</v>
      </c>
      <c r="G226" s="655" t="s">
        <v>566</v>
      </c>
      <c r="H226" s="655" t="s">
        <v>1321</v>
      </c>
      <c r="I226" s="655" t="s">
        <v>1322</v>
      </c>
      <c r="J226" s="655" t="s">
        <v>1323</v>
      </c>
      <c r="K226" s="655" t="s">
        <v>1324</v>
      </c>
      <c r="L226" s="657">
        <v>147.70000000000005</v>
      </c>
      <c r="M226" s="657">
        <v>1</v>
      </c>
      <c r="N226" s="658">
        <v>147.70000000000005</v>
      </c>
    </row>
    <row r="227" spans="1:14" ht="14.4" customHeight="1" x14ac:dyDescent="0.3">
      <c r="A227" s="653" t="s">
        <v>504</v>
      </c>
      <c r="B227" s="654" t="s">
        <v>505</v>
      </c>
      <c r="C227" s="655" t="s">
        <v>514</v>
      </c>
      <c r="D227" s="656" t="s">
        <v>2382</v>
      </c>
      <c r="E227" s="655" t="s">
        <v>520</v>
      </c>
      <c r="F227" s="656" t="s">
        <v>2384</v>
      </c>
      <c r="G227" s="655" t="s">
        <v>566</v>
      </c>
      <c r="H227" s="655" t="s">
        <v>1325</v>
      </c>
      <c r="I227" s="655" t="s">
        <v>1326</v>
      </c>
      <c r="J227" s="655" t="s">
        <v>1327</v>
      </c>
      <c r="K227" s="655" t="s">
        <v>1328</v>
      </c>
      <c r="L227" s="657">
        <v>1425.0600000000002</v>
      </c>
      <c r="M227" s="657">
        <v>1</v>
      </c>
      <c r="N227" s="658">
        <v>1425.0600000000002</v>
      </c>
    </row>
    <row r="228" spans="1:14" ht="14.4" customHeight="1" x14ac:dyDescent="0.3">
      <c r="A228" s="653" t="s">
        <v>504</v>
      </c>
      <c r="B228" s="654" t="s">
        <v>505</v>
      </c>
      <c r="C228" s="655" t="s">
        <v>514</v>
      </c>
      <c r="D228" s="656" t="s">
        <v>2382</v>
      </c>
      <c r="E228" s="655" t="s">
        <v>520</v>
      </c>
      <c r="F228" s="656" t="s">
        <v>2384</v>
      </c>
      <c r="G228" s="655" t="s">
        <v>566</v>
      </c>
      <c r="H228" s="655" t="s">
        <v>1329</v>
      </c>
      <c r="I228" s="655" t="s">
        <v>1330</v>
      </c>
      <c r="J228" s="655" t="s">
        <v>1331</v>
      </c>
      <c r="K228" s="655" t="s">
        <v>1332</v>
      </c>
      <c r="L228" s="657">
        <v>276.09999999999997</v>
      </c>
      <c r="M228" s="657">
        <v>3</v>
      </c>
      <c r="N228" s="658">
        <v>828.3</v>
      </c>
    </row>
    <row r="229" spans="1:14" ht="14.4" customHeight="1" x14ac:dyDescent="0.3">
      <c r="A229" s="653" t="s">
        <v>504</v>
      </c>
      <c r="B229" s="654" t="s">
        <v>505</v>
      </c>
      <c r="C229" s="655" t="s">
        <v>514</v>
      </c>
      <c r="D229" s="656" t="s">
        <v>2382</v>
      </c>
      <c r="E229" s="655" t="s">
        <v>520</v>
      </c>
      <c r="F229" s="656" t="s">
        <v>2384</v>
      </c>
      <c r="G229" s="655" t="s">
        <v>566</v>
      </c>
      <c r="H229" s="655" t="s">
        <v>1333</v>
      </c>
      <c r="I229" s="655" t="s">
        <v>1334</v>
      </c>
      <c r="J229" s="655" t="s">
        <v>1335</v>
      </c>
      <c r="K229" s="655" t="s">
        <v>1336</v>
      </c>
      <c r="L229" s="657">
        <v>370.54999999999995</v>
      </c>
      <c r="M229" s="657">
        <v>1</v>
      </c>
      <c r="N229" s="658">
        <v>370.54999999999995</v>
      </c>
    </row>
    <row r="230" spans="1:14" ht="14.4" customHeight="1" x14ac:dyDescent="0.3">
      <c r="A230" s="653" t="s">
        <v>504</v>
      </c>
      <c r="B230" s="654" t="s">
        <v>505</v>
      </c>
      <c r="C230" s="655" t="s">
        <v>514</v>
      </c>
      <c r="D230" s="656" t="s">
        <v>2382</v>
      </c>
      <c r="E230" s="655" t="s">
        <v>520</v>
      </c>
      <c r="F230" s="656" t="s">
        <v>2384</v>
      </c>
      <c r="G230" s="655" t="s">
        <v>566</v>
      </c>
      <c r="H230" s="655" t="s">
        <v>1337</v>
      </c>
      <c r="I230" s="655" t="s">
        <v>1338</v>
      </c>
      <c r="J230" s="655" t="s">
        <v>1339</v>
      </c>
      <c r="K230" s="655" t="s">
        <v>1340</v>
      </c>
      <c r="L230" s="657">
        <v>137.03999999999996</v>
      </c>
      <c r="M230" s="657">
        <v>1</v>
      </c>
      <c r="N230" s="658">
        <v>137.03999999999996</v>
      </c>
    </row>
    <row r="231" spans="1:14" ht="14.4" customHeight="1" x14ac:dyDescent="0.3">
      <c r="A231" s="653" t="s">
        <v>504</v>
      </c>
      <c r="B231" s="654" t="s">
        <v>505</v>
      </c>
      <c r="C231" s="655" t="s">
        <v>514</v>
      </c>
      <c r="D231" s="656" t="s">
        <v>2382</v>
      </c>
      <c r="E231" s="655" t="s">
        <v>520</v>
      </c>
      <c r="F231" s="656" t="s">
        <v>2384</v>
      </c>
      <c r="G231" s="655" t="s">
        <v>566</v>
      </c>
      <c r="H231" s="655" t="s">
        <v>1341</v>
      </c>
      <c r="I231" s="655" t="s">
        <v>1342</v>
      </c>
      <c r="J231" s="655" t="s">
        <v>1343</v>
      </c>
      <c r="K231" s="655" t="s">
        <v>945</v>
      </c>
      <c r="L231" s="657">
        <v>92.629999999999981</v>
      </c>
      <c r="M231" s="657">
        <v>4</v>
      </c>
      <c r="N231" s="658">
        <v>370.51999999999992</v>
      </c>
    </row>
    <row r="232" spans="1:14" ht="14.4" customHeight="1" x14ac:dyDescent="0.3">
      <c r="A232" s="653" t="s">
        <v>504</v>
      </c>
      <c r="B232" s="654" t="s">
        <v>505</v>
      </c>
      <c r="C232" s="655" t="s">
        <v>514</v>
      </c>
      <c r="D232" s="656" t="s">
        <v>2382</v>
      </c>
      <c r="E232" s="655" t="s">
        <v>520</v>
      </c>
      <c r="F232" s="656" t="s">
        <v>2384</v>
      </c>
      <c r="G232" s="655" t="s">
        <v>566</v>
      </c>
      <c r="H232" s="655" t="s">
        <v>1344</v>
      </c>
      <c r="I232" s="655" t="s">
        <v>1345</v>
      </c>
      <c r="J232" s="655" t="s">
        <v>1346</v>
      </c>
      <c r="K232" s="655" t="s">
        <v>1347</v>
      </c>
      <c r="L232" s="657">
        <v>117.9397210244282</v>
      </c>
      <c r="M232" s="657">
        <v>6</v>
      </c>
      <c r="N232" s="658">
        <v>707.63832614656917</v>
      </c>
    </row>
    <row r="233" spans="1:14" ht="14.4" customHeight="1" x14ac:dyDescent="0.3">
      <c r="A233" s="653" t="s">
        <v>504</v>
      </c>
      <c r="B233" s="654" t="s">
        <v>505</v>
      </c>
      <c r="C233" s="655" t="s">
        <v>514</v>
      </c>
      <c r="D233" s="656" t="s">
        <v>2382</v>
      </c>
      <c r="E233" s="655" t="s">
        <v>520</v>
      </c>
      <c r="F233" s="656" t="s">
        <v>2384</v>
      </c>
      <c r="G233" s="655" t="s">
        <v>566</v>
      </c>
      <c r="H233" s="655" t="s">
        <v>1348</v>
      </c>
      <c r="I233" s="655" t="s">
        <v>1349</v>
      </c>
      <c r="J233" s="655" t="s">
        <v>1350</v>
      </c>
      <c r="K233" s="655" t="s">
        <v>1351</v>
      </c>
      <c r="L233" s="657">
        <v>36.929999999999993</v>
      </c>
      <c r="M233" s="657">
        <v>1</v>
      </c>
      <c r="N233" s="658">
        <v>36.929999999999993</v>
      </c>
    </row>
    <row r="234" spans="1:14" ht="14.4" customHeight="1" x14ac:dyDescent="0.3">
      <c r="A234" s="653" t="s">
        <v>504</v>
      </c>
      <c r="B234" s="654" t="s">
        <v>505</v>
      </c>
      <c r="C234" s="655" t="s">
        <v>514</v>
      </c>
      <c r="D234" s="656" t="s">
        <v>2382</v>
      </c>
      <c r="E234" s="655" t="s">
        <v>520</v>
      </c>
      <c r="F234" s="656" t="s">
        <v>2384</v>
      </c>
      <c r="G234" s="655" t="s">
        <v>566</v>
      </c>
      <c r="H234" s="655" t="s">
        <v>1352</v>
      </c>
      <c r="I234" s="655" t="s">
        <v>1353</v>
      </c>
      <c r="J234" s="655" t="s">
        <v>1354</v>
      </c>
      <c r="K234" s="655" t="s">
        <v>1355</v>
      </c>
      <c r="L234" s="657">
        <v>57.779818523097425</v>
      </c>
      <c r="M234" s="657">
        <v>1</v>
      </c>
      <c r="N234" s="658">
        <v>57.779818523097425</v>
      </c>
    </row>
    <row r="235" spans="1:14" ht="14.4" customHeight="1" x14ac:dyDescent="0.3">
      <c r="A235" s="653" t="s">
        <v>504</v>
      </c>
      <c r="B235" s="654" t="s">
        <v>505</v>
      </c>
      <c r="C235" s="655" t="s">
        <v>514</v>
      </c>
      <c r="D235" s="656" t="s">
        <v>2382</v>
      </c>
      <c r="E235" s="655" t="s">
        <v>520</v>
      </c>
      <c r="F235" s="656" t="s">
        <v>2384</v>
      </c>
      <c r="G235" s="655" t="s">
        <v>566</v>
      </c>
      <c r="H235" s="655" t="s">
        <v>1356</v>
      </c>
      <c r="I235" s="655" t="s">
        <v>1356</v>
      </c>
      <c r="J235" s="655" t="s">
        <v>1357</v>
      </c>
      <c r="K235" s="655" t="s">
        <v>1358</v>
      </c>
      <c r="L235" s="657">
        <v>92</v>
      </c>
      <c r="M235" s="657">
        <v>9</v>
      </c>
      <c r="N235" s="658">
        <v>828</v>
      </c>
    </row>
    <row r="236" spans="1:14" ht="14.4" customHeight="1" x14ac:dyDescent="0.3">
      <c r="A236" s="653" t="s">
        <v>504</v>
      </c>
      <c r="B236" s="654" t="s">
        <v>505</v>
      </c>
      <c r="C236" s="655" t="s">
        <v>514</v>
      </c>
      <c r="D236" s="656" t="s">
        <v>2382</v>
      </c>
      <c r="E236" s="655" t="s">
        <v>520</v>
      </c>
      <c r="F236" s="656" t="s">
        <v>2384</v>
      </c>
      <c r="G236" s="655" t="s">
        <v>566</v>
      </c>
      <c r="H236" s="655" t="s">
        <v>1359</v>
      </c>
      <c r="I236" s="655" t="s">
        <v>1360</v>
      </c>
      <c r="J236" s="655" t="s">
        <v>1361</v>
      </c>
      <c r="K236" s="655"/>
      <c r="L236" s="657">
        <v>116.33963852023599</v>
      </c>
      <c r="M236" s="657">
        <v>6</v>
      </c>
      <c r="N236" s="658">
        <v>698.03783112141593</v>
      </c>
    </row>
    <row r="237" spans="1:14" ht="14.4" customHeight="1" x14ac:dyDescent="0.3">
      <c r="A237" s="653" t="s">
        <v>504</v>
      </c>
      <c r="B237" s="654" t="s">
        <v>505</v>
      </c>
      <c r="C237" s="655" t="s">
        <v>514</v>
      </c>
      <c r="D237" s="656" t="s">
        <v>2382</v>
      </c>
      <c r="E237" s="655" t="s">
        <v>520</v>
      </c>
      <c r="F237" s="656" t="s">
        <v>2384</v>
      </c>
      <c r="G237" s="655" t="s">
        <v>566</v>
      </c>
      <c r="H237" s="655" t="s">
        <v>1362</v>
      </c>
      <c r="I237" s="655" t="s">
        <v>984</v>
      </c>
      <c r="J237" s="655" t="s">
        <v>1363</v>
      </c>
      <c r="K237" s="655"/>
      <c r="L237" s="657">
        <v>272.92885206129188</v>
      </c>
      <c r="M237" s="657">
        <v>2</v>
      </c>
      <c r="N237" s="658">
        <v>545.85770412258375</v>
      </c>
    </row>
    <row r="238" spans="1:14" ht="14.4" customHeight="1" x14ac:dyDescent="0.3">
      <c r="A238" s="653" t="s">
        <v>504</v>
      </c>
      <c r="B238" s="654" t="s">
        <v>505</v>
      </c>
      <c r="C238" s="655" t="s">
        <v>514</v>
      </c>
      <c r="D238" s="656" t="s">
        <v>2382</v>
      </c>
      <c r="E238" s="655" t="s">
        <v>520</v>
      </c>
      <c r="F238" s="656" t="s">
        <v>2384</v>
      </c>
      <c r="G238" s="655" t="s">
        <v>566</v>
      </c>
      <c r="H238" s="655" t="s">
        <v>1364</v>
      </c>
      <c r="I238" s="655" t="s">
        <v>984</v>
      </c>
      <c r="J238" s="655" t="s">
        <v>1365</v>
      </c>
      <c r="K238" s="655"/>
      <c r="L238" s="657">
        <v>92.400468172068642</v>
      </c>
      <c r="M238" s="657">
        <v>14</v>
      </c>
      <c r="N238" s="658">
        <v>1293.6065544089611</v>
      </c>
    </row>
    <row r="239" spans="1:14" ht="14.4" customHeight="1" x14ac:dyDescent="0.3">
      <c r="A239" s="653" t="s">
        <v>504</v>
      </c>
      <c r="B239" s="654" t="s">
        <v>505</v>
      </c>
      <c r="C239" s="655" t="s">
        <v>514</v>
      </c>
      <c r="D239" s="656" t="s">
        <v>2382</v>
      </c>
      <c r="E239" s="655" t="s">
        <v>520</v>
      </c>
      <c r="F239" s="656" t="s">
        <v>2384</v>
      </c>
      <c r="G239" s="655" t="s">
        <v>566</v>
      </c>
      <c r="H239" s="655" t="s">
        <v>1366</v>
      </c>
      <c r="I239" s="655" t="s">
        <v>1367</v>
      </c>
      <c r="J239" s="655" t="s">
        <v>755</v>
      </c>
      <c r="K239" s="655" t="s">
        <v>1368</v>
      </c>
      <c r="L239" s="657">
        <v>39.459264363512759</v>
      </c>
      <c r="M239" s="657">
        <v>2</v>
      </c>
      <c r="N239" s="658">
        <v>78.918528727025517</v>
      </c>
    </row>
    <row r="240" spans="1:14" ht="14.4" customHeight="1" x14ac:dyDescent="0.3">
      <c r="A240" s="653" t="s">
        <v>504</v>
      </c>
      <c r="B240" s="654" t="s">
        <v>505</v>
      </c>
      <c r="C240" s="655" t="s">
        <v>514</v>
      </c>
      <c r="D240" s="656" t="s">
        <v>2382</v>
      </c>
      <c r="E240" s="655" t="s">
        <v>520</v>
      </c>
      <c r="F240" s="656" t="s">
        <v>2384</v>
      </c>
      <c r="G240" s="655" t="s">
        <v>566</v>
      </c>
      <c r="H240" s="655" t="s">
        <v>1369</v>
      </c>
      <c r="I240" s="655" t="s">
        <v>984</v>
      </c>
      <c r="J240" s="655" t="s">
        <v>1370</v>
      </c>
      <c r="K240" s="655"/>
      <c r="L240" s="657">
        <v>42.665902211174156</v>
      </c>
      <c r="M240" s="657">
        <v>1</v>
      </c>
      <c r="N240" s="658">
        <v>42.665902211174156</v>
      </c>
    </row>
    <row r="241" spans="1:14" ht="14.4" customHeight="1" x14ac:dyDescent="0.3">
      <c r="A241" s="653" t="s">
        <v>504</v>
      </c>
      <c r="B241" s="654" t="s">
        <v>505</v>
      </c>
      <c r="C241" s="655" t="s">
        <v>514</v>
      </c>
      <c r="D241" s="656" t="s">
        <v>2382</v>
      </c>
      <c r="E241" s="655" t="s">
        <v>520</v>
      </c>
      <c r="F241" s="656" t="s">
        <v>2384</v>
      </c>
      <c r="G241" s="655" t="s">
        <v>566</v>
      </c>
      <c r="H241" s="655" t="s">
        <v>1371</v>
      </c>
      <c r="I241" s="655" t="s">
        <v>1372</v>
      </c>
      <c r="J241" s="655" t="s">
        <v>1373</v>
      </c>
      <c r="K241" s="655" t="s">
        <v>1374</v>
      </c>
      <c r="L241" s="657">
        <v>70.898888888888877</v>
      </c>
      <c r="M241" s="657">
        <v>18</v>
      </c>
      <c r="N241" s="658">
        <v>1276.1799999999998</v>
      </c>
    </row>
    <row r="242" spans="1:14" ht="14.4" customHeight="1" x14ac:dyDescent="0.3">
      <c r="A242" s="653" t="s">
        <v>504</v>
      </c>
      <c r="B242" s="654" t="s">
        <v>505</v>
      </c>
      <c r="C242" s="655" t="s">
        <v>514</v>
      </c>
      <c r="D242" s="656" t="s">
        <v>2382</v>
      </c>
      <c r="E242" s="655" t="s">
        <v>520</v>
      </c>
      <c r="F242" s="656" t="s">
        <v>2384</v>
      </c>
      <c r="G242" s="655" t="s">
        <v>566</v>
      </c>
      <c r="H242" s="655" t="s">
        <v>1375</v>
      </c>
      <c r="I242" s="655" t="s">
        <v>1376</v>
      </c>
      <c r="J242" s="655" t="s">
        <v>1377</v>
      </c>
      <c r="K242" s="655" t="s">
        <v>1378</v>
      </c>
      <c r="L242" s="657">
        <v>128.36000000000001</v>
      </c>
      <c r="M242" s="657">
        <v>1</v>
      </c>
      <c r="N242" s="658">
        <v>128.36000000000001</v>
      </c>
    </row>
    <row r="243" spans="1:14" ht="14.4" customHeight="1" x14ac:dyDescent="0.3">
      <c r="A243" s="653" t="s">
        <v>504</v>
      </c>
      <c r="B243" s="654" t="s">
        <v>505</v>
      </c>
      <c r="C243" s="655" t="s">
        <v>514</v>
      </c>
      <c r="D243" s="656" t="s">
        <v>2382</v>
      </c>
      <c r="E243" s="655" t="s">
        <v>520</v>
      </c>
      <c r="F243" s="656" t="s">
        <v>2384</v>
      </c>
      <c r="G243" s="655" t="s">
        <v>566</v>
      </c>
      <c r="H243" s="655" t="s">
        <v>1379</v>
      </c>
      <c r="I243" s="655" t="s">
        <v>1380</v>
      </c>
      <c r="J243" s="655" t="s">
        <v>1381</v>
      </c>
      <c r="K243" s="655" t="s">
        <v>1382</v>
      </c>
      <c r="L243" s="657">
        <v>68.92</v>
      </c>
      <c r="M243" s="657">
        <v>2</v>
      </c>
      <c r="N243" s="658">
        <v>137.84</v>
      </c>
    </row>
    <row r="244" spans="1:14" ht="14.4" customHeight="1" x14ac:dyDescent="0.3">
      <c r="A244" s="653" t="s">
        <v>504</v>
      </c>
      <c r="B244" s="654" t="s">
        <v>505</v>
      </c>
      <c r="C244" s="655" t="s">
        <v>514</v>
      </c>
      <c r="D244" s="656" t="s">
        <v>2382</v>
      </c>
      <c r="E244" s="655" t="s">
        <v>520</v>
      </c>
      <c r="F244" s="656" t="s">
        <v>2384</v>
      </c>
      <c r="G244" s="655" t="s">
        <v>566</v>
      </c>
      <c r="H244" s="655" t="s">
        <v>1383</v>
      </c>
      <c r="I244" s="655" t="s">
        <v>1384</v>
      </c>
      <c r="J244" s="655" t="s">
        <v>1385</v>
      </c>
      <c r="K244" s="655" t="s">
        <v>1386</v>
      </c>
      <c r="L244" s="657">
        <v>96.35918091462834</v>
      </c>
      <c r="M244" s="657">
        <v>1</v>
      </c>
      <c r="N244" s="658">
        <v>96.35918091462834</v>
      </c>
    </row>
    <row r="245" spans="1:14" ht="14.4" customHeight="1" x14ac:dyDescent="0.3">
      <c r="A245" s="653" t="s">
        <v>504</v>
      </c>
      <c r="B245" s="654" t="s">
        <v>505</v>
      </c>
      <c r="C245" s="655" t="s">
        <v>514</v>
      </c>
      <c r="D245" s="656" t="s">
        <v>2382</v>
      </c>
      <c r="E245" s="655" t="s">
        <v>520</v>
      </c>
      <c r="F245" s="656" t="s">
        <v>2384</v>
      </c>
      <c r="G245" s="655" t="s">
        <v>566</v>
      </c>
      <c r="H245" s="655" t="s">
        <v>1387</v>
      </c>
      <c r="I245" s="655" t="s">
        <v>1388</v>
      </c>
      <c r="J245" s="655" t="s">
        <v>1114</v>
      </c>
      <c r="K245" s="655" t="s">
        <v>1389</v>
      </c>
      <c r="L245" s="657">
        <v>133.31000000000003</v>
      </c>
      <c r="M245" s="657">
        <v>2</v>
      </c>
      <c r="N245" s="658">
        <v>266.62000000000006</v>
      </c>
    </row>
    <row r="246" spans="1:14" ht="14.4" customHeight="1" x14ac:dyDescent="0.3">
      <c r="A246" s="653" t="s">
        <v>504</v>
      </c>
      <c r="B246" s="654" t="s">
        <v>505</v>
      </c>
      <c r="C246" s="655" t="s">
        <v>514</v>
      </c>
      <c r="D246" s="656" t="s">
        <v>2382</v>
      </c>
      <c r="E246" s="655" t="s">
        <v>520</v>
      </c>
      <c r="F246" s="656" t="s">
        <v>2384</v>
      </c>
      <c r="G246" s="655" t="s">
        <v>566</v>
      </c>
      <c r="H246" s="655" t="s">
        <v>1390</v>
      </c>
      <c r="I246" s="655" t="s">
        <v>1391</v>
      </c>
      <c r="J246" s="655" t="s">
        <v>1392</v>
      </c>
      <c r="K246" s="655" t="s">
        <v>1393</v>
      </c>
      <c r="L246" s="657">
        <v>51.290068214529192</v>
      </c>
      <c r="M246" s="657">
        <v>3</v>
      </c>
      <c r="N246" s="658">
        <v>153.87020464358758</v>
      </c>
    </row>
    <row r="247" spans="1:14" ht="14.4" customHeight="1" x14ac:dyDescent="0.3">
      <c r="A247" s="653" t="s">
        <v>504</v>
      </c>
      <c r="B247" s="654" t="s">
        <v>505</v>
      </c>
      <c r="C247" s="655" t="s">
        <v>514</v>
      </c>
      <c r="D247" s="656" t="s">
        <v>2382</v>
      </c>
      <c r="E247" s="655" t="s">
        <v>520</v>
      </c>
      <c r="F247" s="656" t="s">
        <v>2384</v>
      </c>
      <c r="G247" s="655" t="s">
        <v>566</v>
      </c>
      <c r="H247" s="655" t="s">
        <v>1394</v>
      </c>
      <c r="I247" s="655" t="s">
        <v>1395</v>
      </c>
      <c r="J247" s="655" t="s">
        <v>1148</v>
      </c>
      <c r="K247" s="655" t="s">
        <v>1396</v>
      </c>
      <c r="L247" s="657">
        <v>78.64</v>
      </c>
      <c r="M247" s="657">
        <v>6</v>
      </c>
      <c r="N247" s="658">
        <v>471.84000000000003</v>
      </c>
    </row>
    <row r="248" spans="1:14" ht="14.4" customHeight="1" x14ac:dyDescent="0.3">
      <c r="A248" s="653" t="s">
        <v>504</v>
      </c>
      <c r="B248" s="654" t="s">
        <v>505</v>
      </c>
      <c r="C248" s="655" t="s">
        <v>514</v>
      </c>
      <c r="D248" s="656" t="s">
        <v>2382</v>
      </c>
      <c r="E248" s="655" t="s">
        <v>520</v>
      </c>
      <c r="F248" s="656" t="s">
        <v>2384</v>
      </c>
      <c r="G248" s="655" t="s">
        <v>566</v>
      </c>
      <c r="H248" s="655" t="s">
        <v>1397</v>
      </c>
      <c r="I248" s="655" t="s">
        <v>1398</v>
      </c>
      <c r="J248" s="655" t="s">
        <v>1399</v>
      </c>
      <c r="K248" s="655" t="s">
        <v>1400</v>
      </c>
      <c r="L248" s="657">
        <v>27.97</v>
      </c>
      <c r="M248" s="657">
        <v>3</v>
      </c>
      <c r="N248" s="658">
        <v>83.91</v>
      </c>
    </row>
    <row r="249" spans="1:14" ht="14.4" customHeight="1" x14ac:dyDescent="0.3">
      <c r="A249" s="653" t="s">
        <v>504</v>
      </c>
      <c r="B249" s="654" t="s">
        <v>505</v>
      </c>
      <c r="C249" s="655" t="s">
        <v>514</v>
      </c>
      <c r="D249" s="656" t="s">
        <v>2382</v>
      </c>
      <c r="E249" s="655" t="s">
        <v>520</v>
      </c>
      <c r="F249" s="656" t="s">
        <v>2384</v>
      </c>
      <c r="G249" s="655" t="s">
        <v>566</v>
      </c>
      <c r="H249" s="655" t="s">
        <v>1401</v>
      </c>
      <c r="I249" s="655" t="s">
        <v>621</v>
      </c>
      <c r="J249" s="655" t="s">
        <v>1402</v>
      </c>
      <c r="K249" s="655"/>
      <c r="L249" s="657">
        <v>372.82373961464651</v>
      </c>
      <c r="M249" s="657">
        <v>3</v>
      </c>
      <c r="N249" s="658">
        <v>1118.4712188439396</v>
      </c>
    </row>
    <row r="250" spans="1:14" ht="14.4" customHeight="1" x14ac:dyDescent="0.3">
      <c r="A250" s="653" t="s">
        <v>504</v>
      </c>
      <c r="B250" s="654" t="s">
        <v>505</v>
      </c>
      <c r="C250" s="655" t="s">
        <v>514</v>
      </c>
      <c r="D250" s="656" t="s">
        <v>2382</v>
      </c>
      <c r="E250" s="655" t="s">
        <v>520</v>
      </c>
      <c r="F250" s="656" t="s">
        <v>2384</v>
      </c>
      <c r="G250" s="655" t="s">
        <v>566</v>
      </c>
      <c r="H250" s="655" t="s">
        <v>1403</v>
      </c>
      <c r="I250" s="655" t="s">
        <v>1404</v>
      </c>
      <c r="J250" s="655" t="s">
        <v>1405</v>
      </c>
      <c r="K250" s="655" t="s">
        <v>1406</v>
      </c>
      <c r="L250" s="657">
        <v>173.40000000000009</v>
      </c>
      <c r="M250" s="657">
        <v>1</v>
      </c>
      <c r="N250" s="658">
        <v>173.40000000000009</v>
      </c>
    </row>
    <row r="251" spans="1:14" ht="14.4" customHeight="1" x14ac:dyDescent="0.3">
      <c r="A251" s="653" t="s">
        <v>504</v>
      </c>
      <c r="B251" s="654" t="s">
        <v>505</v>
      </c>
      <c r="C251" s="655" t="s">
        <v>514</v>
      </c>
      <c r="D251" s="656" t="s">
        <v>2382</v>
      </c>
      <c r="E251" s="655" t="s">
        <v>520</v>
      </c>
      <c r="F251" s="656" t="s">
        <v>2384</v>
      </c>
      <c r="G251" s="655" t="s">
        <v>566</v>
      </c>
      <c r="H251" s="655" t="s">
        <v>1407</v>
      </c>
      <c r="I251" s="655" t="s">
        <v>984</v>
      </c>
      <c r="J251" s="655" t="s">
        <v>1408</v>
      </c>
      <c r="K251" s="655"/>
      <c r="L251" s="657">
        <v>173.36653232362747</v>
      </c>
      <c r="M251" s="657">
        <v>8</v>
      </c>
      <c r="N251" s="658">
        <v>1386.9322585890197</v>
      </c>
    </row>
    <row r="252" spans="1:14" ht="14.4" customHeight="1" x14ac:dyDescent="0.3">
      <c r="A252" s="653" t="s">
        <v>504</v>
      </c>
      <c r="B252" s="654" t="s">
        <v>505</v>
      </c>
      <c r="C252" s="655" t="s">
        <v>514</v>
      </c>
      <c r="D252" s="656" t="s">
        <v>2382</v>
      </c>
      <c r="E252" s="655" t="s">
        <v>520</v>
      </c>
      <c r="F252" s="656" t="s">
        <v>2384</v>
      </c>
      <c r="G252" s="655" t="s">
        <v>566</v>
      </c>
      <c r="H252" s="655" t="s">
        <v>1409</v>
      </c>
      <c r="I252" s="655" t="s">
        <v>984</v>
      </c>
      <c r="J252" s="655" t="s">
        <v>1410</v>
      </c>
      <c r="K252" s="655"/>
      <c r="L252" s="657">
        <v>122.73185554287346</v>
      </c>
      <c r="M252" s="657">
        <v>8</v>
      </c>
      <c r="N252" s="658">
        <v>981.85484434298769</v>
      </c>
    </row>
    <row r="253" spans="1:14" ht="14.4" customHeight="1" x14ac:dyDescent="0.3">
      <c r="A253" s="653" t="s">
        <v>504</v>
      </c>
      <c r="B253" s="654" t="s">
        <v>505</v>
      </c>
      <c r="C253" s="655" t="s">
        <v>514</v>
      </c>
      <c r="D253" s="656" t="s">
        <v>2382</v>
      </c>
      <c r="E253" s="655" t="s">
        <v>520</v>
      </c>
      <c r="F253" s="656" t="s">
        <v>2384</v>
      </c>
      <c r="G253" s="655" t="s">
        <v>566</v>
      </c>
      <c r="H253" s="655" t="s">
        <v>1411</v>
      </c>
      <c r="I253" s="655" t="s">
        <v>984</v>
      </c>
      <c r="J253" s="655" t="s">
        <v>1412</v>
      </c>
      <c r="K253" s="655"/>
      <c r="L253" s="657">
        <v>390.07096876212688</v>
      </c>
      <c r="M253" s="657">
        <v>1</v>
      </c>
      <c r="N253" s="658">
        <v>390.07096876212688</v>
      </c>
    </row>
    <row r="254" spans="1:14" ht="14.4" customHeight="1" x14ac:dyDescent="0.3">
      <c r="A254" s="653" t="s">
        <v>504</v>
      </c>
      <c r="B254" s="654" t="s">
        <v>505</v>
      </c>
      <c r="C254" s="655" t="s">
        <v>514</v>
      </c>
      <c r="D254" s="656" t="s">
        <v>2382</v>
      </c>
      <c r="E254" s="655" t="s">
        <v>520</v>
      </c>
      <c r="F254" s="656" t="s">
        <v>2384</v>
      </c>
      <c r="G254" s="655" t="s">
        <v>566</v>
      </c>
      <c r="H254" s="655" t="s">
        <v>1413</v>
      </c>
      <c r="I254" s="655" t="s">
        <v>984</v>
      </c>
      <c r="J254" s="655" t="s">
        <v>1414</v>
      </c>
      <c r="K254" s="655"/>
      <c r="L254" s="657">
        <v>289.70590633241034</v>
      </c>
      <c r="M254" s="657">
        <v>1</v>
      </c>
      <c r="N254" s="658">
        <v>289.70590633241034</v>
      </c>
    </row>
    <row r="255" spans="1:14" ht="14.4" customHeight="1" x14ac:dyDescent="0.3">
      <c r="A255" s="653" t="s">
        <v>504</v>
      </c>
      <c r="B255" s="654" t="s">
        <v>505</v>
      </c>
      <c r="C255" s="655" t="s">
        <v>514</v>
      </c>
      <c r="D255" s="656" t="s">
        <v>2382</v>
      </c>
      <c r="E255" s="655" t="s">
        <v>520</v>
      </c>
      <c r="F255" s="656" t="s">
        <v>2384</v>
      </c>
      <c r="G255" s="655" t="s">
        <v>566</v>
      </c>
      <c r="H255" s="655" t="s">
        <v>1415</v>
      </c>
      <c r="I255" s="655" t="s">
        <v>1415</v>
      </c>
      <c r="J255" s="655" t="s">
        <v>1416</v>
      </c>
      <c r="K255" s="655" t="s">
        <v>1417</v>
      </c>
      <c r="L255" s="657">
        <v>320.22000000000003</v>
      </c>
      <c r="M255" s="657">
        <v>6</v>
      </c>
      <c r="N255" s="658">
        <v>1921.3200000000002</v>
      </c>
    </row>
    <row r="256" spans="1:14" ht="14.4" customHeight="1" x14ac:dyDescent="0.3">
      <c r="A256" s="653" t="s">
        <v>504</v>
      </c>
      <c r="B256" s="654" t="s">
        <v>505</v>
      </c>
      <c r="C256" s="655" t="s">
        <v>514</v>
      </c>
      <c r="D256" s="656" t="s">
        <v>2382</v>
      </c>
      <c r="E256" s="655" t="s">
        <v>520</v>
      </c>
      <c r="F256" s="656" t="s">
        <v>2384</v>
      </c>
      <c r="G256" s="655" t="s">
        <v>566</v>
      </c>
      <c r="H256" s="655" t="s">
        <v>1418</v>
      </c>
      <c r="I256" s="655" t="s">
        <v>1419</v>
      </c>
      <c r="J256" s="655" t="s">
        <v>1420</v>
      </c>
      <c r="K256" s="655" t="s">
        <v>1421</v>
      </c>
      <c r="L256" s="657">
        <v>858.68000000000006</v>
      </c>
      <c r="M256" s="657">
        <v>5</v>
      </c>
      <c r="N256" s="658">
        <v>4293.4000000000005</v>
      </c>
    </row>
    <row r="257" spans="1:14" ht="14.4" customHeight="1" x14ac:dyDescent="0.3">
      <c r="A257" s="653" t="s">
        <v>504</v>
      </c>
      <c r="B257" s="654" t="s">
        <v>505</v>
      </c>
      <c r="C257" s="655" t="s">
        <v>514</v>
      </c>
      <c r="D257" s="656" t="s">
        <v>2382</v>
      </c>
      <c r="E257" s="655" t="s">
        <v>520</v>
      </c>
      <c r="F257" s="656" t="s">
        <v>2384</v>
      </c>
      <c r="G257" s="655" t="s">
        <v>566</v>
      </c>
      <c r="H257" s="655" t="s">
        <v>1422</v>
      </c>
      <c r="I257" s="655" t="s">
        <v>1423</v>
      </c>
      <c r="J257" s="655" t="s">
        <v>1424</v>
      </c>
      <c r="K257" s="655" t="s">
        <v>1425</v>
      </c>
      <c r="L257" s="657">
        <v>74.55988832823833</v>
      </c>
      <c r="M257" s="657">
        <v>3</v>
      </c>
      <c r="N257" s="658">
        <v>223.67966498471498</v>
      </c>
    </row>
    <row r="258" spans="1:14" ht="14.4" customHeight="1" x14ac:dyDescent="0.3">
      <c r="A258" s="653" t="s">
        <v>504</v>
      </c>
      <c r="B258" s="654" t="s">
        <v>505</v>
      </c>
      <c r="C258" s="655" t="s">
        <v>514</v>
      </c>
      <c r="D258" s="656" t="s">
        <v>2382</v>
      </c>
      <c r="E258" s="655" t="s">
        <v>520</v>
      </c>
      <c r="F258" s="656" t="s">
        <v>2384</v>
      </c>
      <c r="G258" s="655" t="s">
        <v>566</v>
      </c>
      <c r="H258" s="655" t="s">
        <v>1426</v>
      </c>
      <c r="I258" s="655" t="s">
        <v>1427</v>
      </c>
      <c r="J258" s="655" t="s">
        <v>1428</v>
      </c>
      <c r="K258" s="655" t="s">
        <v>1429</v>
      </c>
      <c r="L258" s="657">
        <v>975.36</v>
      </c>
      <c r="M258" s="657">
        <v>1</v>
      </c>
      <c r="N258" s="658">
        <v>975.36</v>
      </c>
    </row>
    <row r="259" spans="1:14" ht="14.4" customHeight="1" x14ac:dyDescent="0.3">
      <c r="A259" s="653" t="s">
        <v>504</v>
      </c>
      <c r="B259" s="654" t="s">
        <v>505</v>
      </c>
      <c r="C259" s="655" t="s">
        <v>514</v>
      </c>
      <c r="D259" s="656" t="s">
        <v>2382</v>
      </c>
      <c r="E259" s="655" t="s">
        <v>520</v>
      </c>
      <c r="F259" s="656" t="s">
        <v>2384</v>
      </c>
      <c r="G259" s="655" t="s">
        <v>566</v>
      </c>
      <c r="H259" s="655" t="s">
        <v>1430</v>
      </c>
      <c r="I259" s="655" t="s">
        <v>1431</v>
      </c>
      <c r="J259" s="655" t="s">
        <v>1432</v>
      </c>
      <c r="K259" s="655" t="s">
        <v>1433</v>
      </c>
      <c r="L259" s="657">
        <v>154.81</v>
      </c>
      <c r="M259" s="657">
        <v>1</v>
      </c>
      <c r="N259" s="658">
        <v>154.81</v>
      </c>
    </row>
    <row r="260" spans="1:14" ht="14.4" customHeight="1" x14ac:dyDescent="0.3">
      <c r="A260" s="653" t="s">
        <v>504</v>
      </c>
      <c r="B260" s="654" t="s">
        <v>505</v>
      </c>
      <c r="C260" s="655" t="s">
        <v>514</v>
      </c>
      <c r="D260" s="656" t="s">
        <v>2382</v>
      </c>
      <c r="E260" s="655" t="s">
        <v>520</v>
      </c>
      <c r="F260" s="656" t="s">
        <v>2384</v>
      </c>
      <c r="G260" s="655" t="s">
        <v>566</v>
      </c>
      <c r="H260" s="655" t="s">
        <v>1434</v>
      </c>
      <c r="I260" s="655" t="s">
        <v>1435</v>
      </c>
      <c r="J260" s="655" t="s">
        <v>1436</v>
      </c>
      <c r="K260" s="655" t="s">
        <v>1437</v>
      </c>
      <c r="L260" s="657">
        <v>118.79000000000003</v>
      </c>
      <c r="M260" s="657">
        <v>2</v>
      </c>
      <c r="N260" s="658">
        <v>237.58000000000007</v>
      </c>
    </row>
    <row r="261" spans="1:14" ht="14.4" customHeight="1" x14ac:dyDescent="0.3">
      <c r="A261" s="653" t="s">
        <v>504</v>
      </c>
      <c r="B261" s="654" t="s">
        <v>505</v>
      </c>
      <c r="C261" s="655" t="s">
        <v>514</v>
      </c>
      <c r="D261" s="656" t="s">
        <v>2382</v>
      </c>
      <c r="E261" s="655" t="s">
        <v>520</v>
      </c>
      <c r="F261" s="656" t="s">
        <v>2384</v>
      </c>
      <c r="G261" s="655" t="s">
        <v>566</v>
      </c>
      <c r="H261" s="655" t="s">
        <v>1438</v>
      </c>
      <c r="I261" s="655" t="s">
        <v>1439</v>
      </c>
      <c r="J261" s="655" t="s">
        <v>1440</v>
      </c>
      <c r="K261" s="655" t="s">
        <v>1441</v>
      </c>
      <c r="L261" s="657">
        <v>135.5599483583608</v>
      </c>
      <c r="M261" s="657">
        <v>3</v>
      </c>
      <c r="N261" s="658">
        <v>406.67984507508243</v>
      </c>
    </row>
    <row r="262" spans="1:14" ht="14.4" customHeight="1" x14ac:dyDescent="0.3">
      <c r="A262" s="653" t="s">
        <v>504</v>
      </c>
      <c r="B262" s="654" t="s">
        <v>505</v>
      </c>
      <c r="C262" s="655" t="s">
        <v>514</v>
      </c>
      <c r="D262" s="656" t="s">
        <v>2382</v>
      </c>
      <c r="E262" s="655" t="s">
        <v>520</v>
      </c>
      <c r="F262" s="656" t="s">
        <v>2384</v>
      </c>
      <c r="G262" s="655" t="s">
        <v>566</v>
      </c>
      <c r="H262" s="655" t="s">
        <v>1442</v>
      </c>
      <c r="I262" s="655" t="s">
        <v>1443</v>
      </c>
      <c r="J262" s="655" t="s">
        <v>1444</v>
      </c>
      <c r="K262" s="655" t="s">
        <v>1445</v>
      </c>
      <c r="L262" s="657">
        <v>591.78000172956843</v>
      </c>
      <c r="M262" s="657">
        <v>3</v>
      </c>
      <c r="N262" s="658">
        <v>1775.3400051887054</v>
      </c>
    </row>
    <row r="263" spans="1:14" ht="14.4" customHeight="1" x14ac:dyDescent="0.3">
      <c r="A263" s="653" t="s">
        <v>504</v>
      </c>
      <c r="B263" s="654" t="s">
        <v>505</v>
      </c>
      <c r="C263" s="655" t="s">
        <v>514</v>
      </c>
      <c r="D263" s="656" t="s">
        <v>2382</v>
      </c>
      <c r="E263" s="655" t="s">
        <v>520</v>
      </c>
      <c r="F263" s="656" t="s">
        <v>2384</v>
      </c>
      <c r="G263" s="655" t="s">
        <v>566</v>
      </c>
      <c r="H263" s="655" t="s">
        <v>1446</v>
      </c>
      <c r="I263" s="655" t="s">
        <v>984</v>
      </c>
      <c r="J263" s="655" t="s">
        <v>1447</v>
      </c>
      <c r="K263" s="655"/>
      <c r="L263" s="657">
        <v>584.91379042960807</v>
      </c>
      <c r="M263" s="657">
        <v>2</v>
      </c>
      <c r="N263" s="658">
        <v>1169.8275808592161</v>
      </c>
    </row>
    <row r="264" spans="1:14" ht="14.4" customHeight="1" x14ac:dyDescent="0.3">
      <c r="A264" s="653" t="s">
        <v>504</v>
      </c>
      <c r="B264" s="654" t="s">
        <v>505</v>
      </c>
      <c r="C264" s="655" t="s">
        <v>514</v>
      </c>
      <c r="D264" s="656" t="s">
        <v>2382</v>
      </c>
      <c r="E264" s="655" t="s">
        <v>520</v>
      </c>
      <c r="F264" s="656" t="s">
        <v>2384</v>
      </c>
      <c r="G264" s="655" t="s">
        <v>566</v>
      </c>
      <c r="H264" s="655" t="s">
        <v>1448</v>
      </c>
      <c r="I264" s="655" t="s">
        <v>984</v>
      </c>
      <c r="J264" s="655" t="s">
        <v>1449</v>
      </c>
      <c r="K264" s="655"/>
      <c r="L264" s="657">
        <v>151.80500973742107</v>
      </c>
      <c r="M264" s="657">
        <v>16</v>
      </c>
      <c r="N264" s="658">
        <v>2428.8801557987372</v>
      </c>
    </row>
    <row r="265" spans="1:14" ht="14.4" customHeight="1" x14ac:dyDescent="0.3">
      <c r="A265" s="653" t="s">
        <v>504</v>
      </c>
      <c r="B265" s="654" t="s">
        <v>505</v>
      </c>
      <c r="C265" s="655" t="s">
        <v>514</v>
      </c>
      <c r="D265" s="656" t="s">
        <v>2382</v>
      </c>
      <c r="E265" s="655" t="s">
        <v>520</v>
      </c>
      <c r="F265" s="656" t="s">
        <v>2384</v>
      </c>
      <c r="G265" s="655" t="s">
        <v>566</v>
      </c>
      <c r="H265" s="655" t="s">
        <v>1450</v>
      </c>
      <c r="I265" s="655" t="s">
        <v>1451</v>
      </c>
      <c r="J265" s="655" t="s">
        <v>1385</v>
      </c>
      <c r="K265" s="655" t="s">
        <v>1452</v>
      </c>
      <c r="L265" s="657">
        <v>52.13</v>
      </c>
      <c r="M265" s="657">
        <v>2</v>
      </c>
      <c r="N265" s="658">
        <v>104.26</v>
      </c>
    </row>
    <row r="266" spans="1:14" ht="14.4" customHeight="1" x14ac:dyDescent="0.3">
      <c r="A266" s="653" t="s">
        <v>504</v>
      </c>
      <c r="B266" s="654" t="s">
        <v>505</v>
      </c>
      <c r="C266" s="655" t="s">
        <v>514</v>
      </c>
      <c r="D266" s="656" t="s">
        <v>2382</v>
      </c>
      <c r="E266" s="655" t="s">
        <v>520</v>
      </c>
      <c r="F266" s="656" t="s">
        <v>2384</v>
      </c>
      <c r="G266" s="655" t="s">
        <v>566</v>
      </c>
      <c r="H266" s="655" t="s">
        <v>1453</v>
      </c>
      <c r="I266" s="655" t="s">
        <v>984</v>
      </c>
      <c r="J266" s="655" t="s">
        <v>1454</v>
      </c>
      <c r="K266" s="655"/>
      <c r="L266" s="657">
        <v>449.95719837286043</v>
      </c>
      <c r="M266" s="657">
        <v>12</v>
      </c>
      <c r="N266" s="658">
        <v>5399.4863804743254</v>
      </c>
    </row>
    <row r="267" spans="1:14" ht="14.4" customHeight="1" x14ac:dyDescent="0.3">
      <c r="A267" s="653" t="s">
        <v>504</v>
      </c>
      <c r="B267" s="654" t="s">
        <v>505</v>
      </c>
      <c r="C267" s="655" t="s">
        <v>514</v>
      </c>
      <c r="D267" s="656" t="s">
        <v>2382</v>
      </c>
      <c r="E267" s="655" t="s">
        <v>520</v>
      </c>
      <c r="F267" s="656" t="s">
        <v>2384</v>
      </c>
      <c r="G267" s="655" t="s">
        <v>566</v>
      </c>
      <c r="H267" s="655" t="s">
        <v>1455</v>
      </c>
      <c r="I267" s="655" t="s">
        <v>1456</v>
      </c>
      <c r="J267" s="655" t="s">
        <v>1457</v>
      </c>
      <c r="K267" s="655" t="s">
        <v>1458</v>
      </c>
      <c r="L267" s="657">
        <v>250.8</v>
      </c>
      <c r="M267" s="657">
        <v>1</v>
      </c>
      <c r="N267" s="658">
        <v>250.8</v>
      </c>
    </row>
    <row r="268" spans="1:14" ht="14.4" customHeight="1" x14ac:dyDescent="0.3">
      <c r="A268" s="653" t="s">
        <v>504</v>
      </c>
      <c r="B268" s="654" t="s">
        <v>505</v>
      </c>
      <c r="C268" s="655" t="s">
        <v>514</v>
      </c>
      <c r="D268" s="656" t="s">
        <v>2382</v>
      </c>
      <c r="E268" s="655" t="s">
        <v>520</v>
      </c>
      <c r="F268" s="656" t="s">
        <v>2384</v>
      </c>
      <c r="G268" s="655" t="s">
        <v>566</v>
      </c>
      <c r="H268" s="655" t="s">
        <v>1459</v>
      </c>
      <c r="I268" s="655" t="s">
        <v>984</v>
      </c>
      <c r="J268" s="655" t="s">
        <v>1460</v>
      </c>
      <c r="K268" s="655"/>
      <c r="L268" s="657">
        <v>306.48109390123523</v>
      </c>
      <c r="M268" s="657">
        <v>1</v>
      </c>
      <c r="N268" s="658">
        <v>306.48109390123523</v>
      </c>
    </row>
    <row r="269" spans="1:14" ht="14.4" customHeight="1" x14ac:dyDescent="0.3">
      <c r="A269" s="653" t="s">
        <v>504</v>
      </c>
      <c r="B269" s="654" t="s">
        <v>505</v>
      </c>
      <c r="C269" s="655" t="s">
        <v>514</v>
      </c>
      <c r="D269" s="656" t="s">
        <v>2382</v>
      </c>
      <c r="E269" s="655" t="s">
        <v>520</v>
      </c>
      <c r="F269" s="656" t="s">
        <v>2384</v>
      </c>
      <c r="G269" s="655" t="s">
        <v>566</v>
      </c>
      <c r="H269" s="655" t="s">
        <v>1461</v>
      </c>
      <c r="I269" s="655" t="s">
        <v>1462</v>
      </c>
      <c r="J269" s="655" t="s">
        <v>1463</v>
      </c>
      <c r="K269" s="655" t="s">
        <v>1464</v>
      </c>
      <c r="L269" s="657">
        <v>226.65999999999991</v>
      </c>
      <c r="M269" s="657">
        <v>2</v>
      </c>
      <c r="N269" s="658">
        <v>453.31999999999982</v>
      </c>
    </row>
    <row r="270" spans="1:14" ht="14.4" customHeight="1" x14ac:dyDescent="0.3">
      <c r="A270" s="653" t="s">
        <v>504</v>
      </c>
      <c r="B270" s="654" t="s">
        <v>505</v>
      </c>
      <c r="C270" s="655" t="s">
        <v>514</v>
      </c>
      <c r="D270" s="656" t="s">
        <v>2382</v>
      </c>
      <c r="E270" s="655" t="s">
        <v>520</v>
      </c>
      <c r="F270" s="656" t="s">
        <v>2384</v>
      </c>
      <c r="G270" s="655" t="s">
        <v>566</v>
      </c>
      <c r="H270" s="655" t="s">
        <v>1465</v>
      </c>
      <c r="I270" s="655" t="s">
        <v>1466</v>
      </c>
      <c r="J270" s="655" t="s">
        <v>1467</v>
      </c>
      <c r="K270" s="655" t="s">
        <v>1468</v>
      </c>
      <c r="L270" s="657">
        <v>74.220000000000027</v>
      </c>
      <c r="M270" s="657">
        <v>2</v>
      </c>
      <c r="N270" s="658">
        <v>148.44000000000005</v>
      </c>
    </row>
    <row r="271" spans="1:14" ht="14.4" customHeight="1" x14ac:dyDescent="0.3">
      <c r="A271" s="653" t="s">
        <v>504</v>
      </c>
      <c r="B271" s="654" t="s">
        <v>505</v>
      </c>
      <c r="C271" s="655" t="s">
        <v>514</v>
      </c>
      <c r="D271" s="656" t="s">
        <v>2382</v>
      </c>
      <c r="E271" s="655" t="s">
        <v>520</v>
      </c>
      <c r="F271" s="656" t="s">
        <v>2384</v>
      </c>
      <c r="G271" s="655" t="s">
        <v>566</v>
      </c>
      <c r="H271" s="655" t="s">
        <v>1469</v>
      </c>
      <c r="I271" s="655" t="s">
        <v>1470</v>
      </c>
      <c r="J271" s="655" t="s">
        <v>1471</v>
      </c>
      <c r="K271" s="655" t="s">
        <v>1472</v>
      </c>
      <c r="L271" s="657">
        <v>28.839999999999989</v>
      </c>
      <c r="M271" s="657">
        <v>1</v>
      </c>
      <c r="N271" s="658">
        <v>28.839999999999989</v>
      </c>
    </row>
    <row r="272" spans="1:14" ht="14.4" customHeight="1" x14ac:dyDescent="0.3">
      <c r="A272" s="653" t="s">
        <v>504</v>
      </c>
      <c r="B272" s="654" t="s">
        <v>505</v>
      </c>
      <c r="C272" s="655" t="s">
        <v>514</v>
      </c>
      <c r="D272" s="656" t="s">
        <v>2382</v>
      </c>
      <c r="E272" s="655" t="s">
        <v>520</v>
      </c>
      <c r="F272" s="656" t="s">
        <v>2384</v>
      </c>
      <c r="G272" s="655" t="s">
        <v>566</v>
      </c>
      <c r="H272" s="655" t="s">
        <v>1473</v>
      </c>
      <c r="I272" s="655" t="s">
        <v>984</v>
      </c>
      <c r="J272" s="655" t="s">
        <v>1474</v>
      </c>
      <c r="K272" s="655"/>
      <c r="L272" s="657">
        <v>90.834000000000003</v>
      </c>
      <c r="M272" s="657">
        <v>1</v>
      </c>
      <c r="N272" s="658">
        <v>90.834000000000003</v>
      </c>
    </row>
    <row r="273" spans="1:14" ht="14.4" customHeight="1" x14ac:dyDescent="0.3">
      <c r="A273" s="653" t="s">
        <v>504</v>
      </c>
      <c r="B273" s="654" t="s">
        <v>505</v>
      </c>
      <c r="C273" s="655" t="s">
        <v>514</v>
      </c>
      <c r="D273" s="656" t="s">
        <v>2382</v>
      </c>
      <c r="E273" s="655" t="s">
        <v>520</v>
      </c>
      <c r="F273" s="656" t="s">
        <v>2384</v>
      </c>
      <c r="G273" s="655" t="s">
        <v>566</v>
      </c>
      <c r="H273" s="655" t="s">
        <v>1475</v>
      </c>
      <c r="I273" s="655" t="s">
        <v>1476</v>
      </c>
      <c r="J273" s="655" t="s">
        <v>1477</v>
      </c>
      <c r="K273" s="655" t="s">
        <v>1478</v>
      </c>
      <c r="L273" s="657">
        <v>3548.5772606803716</v>
      </c>
      <c r="M273" s="657">
        <v>1</v>
      </c>
      <c r="N273" s="658">
        <v>3548.5772606803716</v>
      </c>
    </row>
    <row r="274" spans="1:14" ht="14.4" customHeight="1" x14ac:dyDescent="0.3">
      <c r="A274" s="653" t="s">
        <v>504</v>
      </c>
      <c r="B274" s="654" t="s">
        <v>505</v>
      </c>
      <c r="C274" s="655" t="s">
        <v>514</v>
      </c>
      <c r="D274" s="656" t="s">
        <v>2382</v>
      </c>
      <c r="E274" s="655" t="s">
        <v>520</v>
      </c>
      <c r="F274" s="656" t="s">
        <v>2384</v>
      </c>
      <c r="G274" s="655" t="s">
        <v>566</v>
      </c>
      <c r="H274" s="655" t="s">
        <v>1479</v>
      </c>
      <c r="I274" s="655" t="s">
        <v>984</v>
      </c>
      <c r="J274" s="655" t="s">
        <v>1480</v>
      </c>
      <c r="K274" s="655"/>
      <c r="L274" s="657">
        <v>170.65999999999997</v>
      </c>
      <c r="M274" s="657">
        <v>2</v>
      </c>
      <c r="N274" s="658">
        <v>341.31999999999994</v>
      </c>
    </row>
    <row r="275" spans="1:14" ht="14.4" customHeight="1" x14ac:dyDescent="0.3">
      <c r="A275" s="653" t="s">
        <v>504</v>
      </c>
      <c r="B275" s="654" t="s">
        <v>505</v>
      </c>
      <c r="C275" s="655" t="s">
        <v>514</v>
      </c>
      <c r="D275" s="656" t="s">
        <v>2382</v>
      </c>
      <c r="E275" s="655" t="s">
        <v>520</v>
      </c>
      <c r="F275" s="656" t="s">
        <v>2384</v>
      </c>
      <c r="G275" s="655" t="s">
        <v>566</v>
      </c>
      <c r="H275" s="655" t="s">
        <v>1481</v>
      </c>
      <c r="I275" s="655" t="s">
        <v>984</v>
      </c>
      <c r="J275" s="655" t="s">
        <v>1482</v>
      </c>
      <c r="K275" s="655"/>
      <c r="L275" s="657">
        <v>296.46999999999997</v>
      </c>
      <c r="M275" s="657">
        <v>3</v>
      </c>
      <c r="N275" s="658">
        <v>889.40999999999985</v>
      </c>
    </row>
    <row r="276" spans="1:14" ht="14.4" customHeight="1" x14ac:dyDescent="0.3">
      <c r="A276" s="653" t="s">
        <v>504</v>
      </c>
      <c r="B276" s="654" t="s">
        <v>505</v>
      </c>
      <c r="C276" s="655" t="s">
        <v>514</v>
      </c>
      <c r="D276" s="656" t="s">
        <v>2382</v>
      </c>
      <c r="E276" s="655" t="s">
        <v>520</v>
      </c>
      <c r="F276" s="656" t="s">
        <v>2384</v>
      </c>
      <c r="G276" s="655" t="s">
        <v>566</v>
      </c>
      <c r="H276" s="655" t="s">
        <v>1483</v>
      </c>
      <c r="I276" s="655" t="s">
        <v>1484</v>
      </c>
      <c r="J276" s="655" t="s">
        <v>1485</v>
      </c>
      <c r="K276" s="655" t="s">
        <v>1486</v>
      </c>
      <c r="L276" s="657">
        <v>105.00000000000006</v>
      </c>
      <c r="M276" s="657">
        <v>1</v>
      </c>
      <c r="N276" s="658">
        <v>105.00000000000006</v>
      </c>
    </row>
    <row r="277" spans="1:14" ht="14.4" customHeight="1" x14ac:dyDescent="0.3">
      <c r="A277" s="653" t="s">
        <v>504</v>
      </c>
      <c r="B277" s="654" t="s">
        <v>505</v>
      </c>
      <c r="C277" s="655" t="s">
        <v>514</v>
      </c>
      <c r="D277" s="656" t="s">
        <v>2382</v>
      </c>
      <c r="E277" s="655" t="s">
        <v>520</v>
      </c>
      <c r="F277" s="656" t="s">
        <v>2384</v>
      </c>
      <c r="G277" s="655" t="s">
        <v>566</v>
      </c>
      <c r="H277" s="655" t="s">
        <v>1487</v>
      </c>
      <c r="I277" s="655" t="s">
        <v>984</v>
      </c>
      <c r="J277" s="655" t="s">
        <v>1488</v>
      </c>
      <c r="K277" s="655"/>
      <c r="L277" s="657">
        <v>447.97999999999996</v>
      </c>
      <c r="M277" s="657">
        <v>1</v>
      </c>
      <c r="N277" s="658">
        <v>447.97999999999996</v>
      </c>
    </row>
    <row r="278" spans="1:14" ht="14.4" customHeight="1" x14ac:dyDescent="0.3">
      <c r="A278" s="653" t="s">
        <v>504</v>
      </c>
      <c r="B278" s="654" t="s">
        <v>505</v>
      </c>
      <c r="C278" s="655" t="s">
        <v>514</v>
      </c>
      <c r="D278" s="656" t="s">
        <v>2382</v>
      </c>
      <c r="E278" s="655" t="s">
        <v>520</v>
      </c>
      <c r="F278" s="656" t="s">
        <v>2384</v>
      </c>
      <c r="G278" s="655" t="s">
        <v>566</v>
      </c>
      <c r="H278" s="655" t="s">
        <v>1489</v>
      </c>
      <c r="I278" s="655" t="s">
        <v>984</v>
      </c>
      <c r="J278" s="655" t="s">
        <v>1490</v>
      </c>
      <c r="K278" s="655" t="s">
        <v>1491</v>
      </c>
      <c r="L278" s="657">
        <v>221.1525636593563</v>
      </c>
      <c r="M278" s="657">
        <v>1</v>
      </c>
      <c r="N278" s="658">
        <v>221.1525636593563</v>
      </c>
    </row>
    <row r="279" spans="1:14" ht="14.4" customHeight="1" x14ac:dyDescent="0.3">
      <c r="A279" s="653" t="s">
        <v>504</v>
      </c>
      <c r="B279" s="654" t="s">
        <v>505</v>
      </c>
      <c r="C279" s="655" t="s">
        <v>514</v>
      </c>
      <c r="D279" s="656" t="s">
        <v>2382</v>
      </c>
      <c r="E279" s="655" t="s">
        <v>520</v>
      </c>
      <c r="F279" s="656" t="s">
        <v>2384</v>
      </c>
      <c r="G279" s="655" t="s">
        <v>566</v>
      </c>
      <c r="H279" s="655" t="s">
        <v>1492</v>
      </c>
      <c r="I279" s="655" t="s">
        <v>984</v>
      </c>
      <c r="J279" s="655" t="s">
        <v>1493</v>
      </c>
      <c r="K279" s="655"/>
      <c r="L279" s="657">
        <v>88.21</v>
      </c>
      <c r="M279" s="657">
        <v>2</v>
      </c>
      <c r="N279" s="658">
        <v>176.42</v>
      </c>
    </row>
    <row r="280" spans="1:14" ht="14.4" customHeight="1" x14ac:dyDescent="0.3">
      <c r="A280" s="653" t="s">
        <v>504</v>
      </c>
      <c r="B280" s="654" t="s">
        <v>505</v>
      </c>
      <c r="C280" s="655" t="s">
        <v>514</v>
      </c>
      <c r="D280" s="656" t="s">
        <v>2382</v>
      </c>
      <c r="E280" s="655" t="s">
        <v>520</v>
      </c>
      <c r="F280" s="656" t="s">
        <v>2384</v>
      </c>
      <c r="G280" s="655" t="s">
        <v>566</v>
      </c>
      <c r="H280" s="655" t="s">
        <v>1494</v>
      </c>
      <c r="I280" s="655" t="s">
        <v>984</v>
      </c>
      <c r="J280" s="655" t="s">
        <v>1495</v>
      </c>
      <c r="K280" s="655"/>
      <c r="L280" s="657">
        <v>64.541921651538914</v>
      </c>
      <c r="M280" s="657">
        <v>4</v>
      </c>
      <c r="N280" s="658">
        <v>258.16768660615566</v>
      </c>
    </row>
    <row r="281" spans="1:14" ht="14.4" customHeight="1" x14ac:dyDescent="0.3">
      <c r="A281" s="653" t="s">
        <v>504</v>
      </c>
      <c r="B281" s="654" t="s">
        <v>505</v>
      </c>
      <c r="C281" s="655" t="s">
        <v>514</v>
      </c>
      <c r="D281" s="656" t="s">
        <v>2382</v>
      </c>
      <c r="E281" s="655" t="s">
        <v>520</v>
      </c>
      <c r="F281" s="656" t="s">
        <v>2384</v>
      </c>
      <c r="G281" s="655" t="s">
        <v>566</v>
      </c>
      <c r="H281" s="655" t="s">
        <v>1496</v>
      </c>
      <c r="I281" s="655" t="s">
        <v>1497</v>
      </c>
      <c r="J281" s="655" t="s">
        <v>1498</v>
      </c>
      <c r="K281" s="655" t="s">
        <v>1499</v>
      </c>
      <c r="L281" s="657">
        <v>366.47666666666669</v>
      </c>
      <c r="M281" s="657">
        <v>1</v>
      </c>
      <c r="N281" s="658">
        <v>366.47666666666669</v>
      </c>
    </row>
    <row r="282" spans="1:14" ht="14.4" customHeight="1" x14ac:dyDescent="0.3">
      <c r="A282" s="653" t="s">
        <v>504</v>
      </c>
      <c r="B282" s="654" t="s">
        <v>505</v>
      </c>
      <c r="C282" s="655" t="s">
        <v>514</v>
      </c>
      <c r="D282" s="656" t="s">
        <v>2382</v>
      </c>
      <c r="E282" s="655" t="s">
        <v>520</v>
      </c>
      <c r="F282" s="656" t="s">
        <v>2384</v>
      </c>
      <c r="G282" s="655" t="s">
        <v>566</v>
      </c>
      <c r="H282" s="655" t="s">
        <v>1500</v>
      </c>
      <c r="I282" s="655" t="s">
        <v>1501</v>
      </c>
      <c r="J282" s="655" t="s">
        <v>1502</v>
      </c>
      <c r="K282" s="655" t="s">
        <v>1503</v>
      </c>
      <c r="L282" s="657">
        <v>107.53999999999999</v>
      </c>
      <c r="M282" s="657">
        <v>1</v>
      </c>
      <c r="N282" s="658">
        <v>107.53999999999999</v>
      </c>
    </row>
    <row r="283" spans="1:14" ht="14.4" customHeight="1" x14ac:dyDescent="0.3">
      <c r="A283" s="653" t="s">
        <v>504</v>
      </c>
      <c r="B283" s="654" t="s">
        <v>505</v>
      </c>
      <c r="C283" s="655" t="s">
        <v>514</v>
      </c>
      <c r="D283" s="656" t="s">
        <v>2382</v>
      </c>
      <c r="E283" s="655" t="s">
        <v>520</v>
      </c>
      <c r="F283" s="656" t="s">
        <v>2384</v>
      </c>
      <c r="G283" s="655" t="s">
        <v>566</v>
      </c>
      <c r="H283" s="655" t="s">
        <v>1504</v>
      </c>
      <c r="I283" s="655" t="s">
        <v>1505</v>
      </c>
      <c r="J283" s="655" t="s">
        <v>561</v>
      </c>
      <c r="K283" s="655" t="s">
        <v>1506</v>
      </c>
      <c r="L283" s="657">
        <v>107.33071033865306</v>
      </c>
      <c r="M283" s="657">
        <v>2</v>
      </c>
      <c r="N283" s="658">
        <v>214.66142067730613</v>
      </c>
    </row>
    <row r="284" spans="1:14" ht="14.4" customHeight="1" x14ac:dyDescent="0.3">
      <c r="A284" s="653" t="s">
        <v>504</v>
      </c>
      <c r="B284" s="654" t="s">
        <v>505</v>
      </c>
      <c r="C284" s="655" t="s">
        <v>514</v>
      </c>
      <c r="D284" s="656" t="s">
        <v>2382</v>
      </c>
      <c r="E284" s="655" t="s">
        <v>520</v>
      </c>
      <c r="F284" s="656" t="s">
        <v>2384</v>
      </c>
      <c r="G284" s="655" t="s">
        <v>566</v>
      </c>
      <c r="H284" s="655" t="s">
        <v>1507</v>
      </c>
      <c r="I284" s="655" t="s">
        <v>1508</v>
      </c>
      <c r="J284" s="655" t="s">
        <v>1509</v>
      </c>
      <c r="K284" s="655" t="s">
        <v>1510</v>
      </c>
      <c r="L284" s="657">
        <v>114.06999999999995</v>
      </c>
      <c r="M284" s="657">
        <v>1</v>
      </c>
      <c r="N284" s="658">
        <v>114.06999999999995</v>
      </c>
    </row>
    <row r="285" spans="1:14" ht="14.4" customHeight="1" x14ac:dyDescent="0.3">
      <c r="A285" s="653" t="s">
        <v>504</v>
      </c>
      <c r="B285" s="654" t="s">
        <v>505</v>
      </c>
      <c r="C285" s="655" t="s">
        <v>514</v>
      </c>
      <c r="D285" s="656" t="s">
        <v>2382</v>
      </c>
      <c r="E285" s="655" t="s">
        <v>520</v>
      </c>
      <c r="F285" s="656" t="s">
        <v>2384</v>
      </c>
      <c r="G285" s="655" t="s">
        <v>566</v>
      </c>
      <c r="H285" s="655" t="s">
        <v>1511</v>
      </c>
      <c r="I285" s="655" t="s">
        <v>1511</v>
      </c>
      <c r="J285" s="655" t="s">
        <v>1512</v>
      </c>
      <c r="K285" s="655" t="s">
        <v>1513</v>
      </c>
      <c r="L285" s="657">
        <v>108.69960447439318</v>
      </c>
      <c r="M285" s="657">
        <v>3</v>
      </c>
      <c r="N285" s="658">
        <v>326.09881342317954</v>
      </c>
    </row>
    <row r="286" spans="1:14" ht="14.4" customHeight="1" x14ac:dyDescent="0.3">
      <c r="A286" s="653" t="s">
        <v>504</v>
      </c>
      <c r="B286" s="654" t="s">
        <v>505</v>
      </c>
      <c r="C286" s="655" t="s">
        <v>514</v>
      </c>
      <c r="D286" s="656" t="s">
        <v>2382</v>
      </c>
      <c r="E286" s="655" t="s">
        <v>520</v>
      </c>
      <c r="F286" s="656" t="s">
        <v>2384</v>
      </c>
      <c r="G286" s="655" t="s">
        <v>566</v>
      </c>
      <c r="H286" s="655" t="s">
        <v>1514</v>
      </c>
      <c r="I286" s="655" t="s">
        <v>1514</v>
      </c>
      <c r="J286" s="655" t="s">
        <v>1515</v>
      </c>
      <c r="K286" s="655" t="s">
        <v>1516</v>
      </c>
      <c r="L286" s="657">
        <v>58.66999999999998</v>
      </c>
      <c r="M286" s="657">
        <v>2</v>
      </c>
      <c r="N286" s="658">
        <v>117.33999999999996</v>
      </c>
    </row>
    <row r="287" spans="1:14" ht="14.4" customHeight="1" x14ac:dyDescent="0.3">
      <c r="A287" s="653" t="s">
        <v>504</v>
      </c>
      <c r="B287" s="654" t="s">
        <v>505</v>
      </c>
      <c r="C287" s="655" t="s">
        <v>514</v>
      </c>
      <c r="D287" s="656" t="s">
        <v>2382</v>
      </c>
      <c r="E287" s="655" t="s">
        <v>520</v>
      </c>
      <c r="F287" s="656" t="s">
        <v>2384</v>
      </c>
      <c r="G287" s="655" t="s">
        <v>566</v>
      </c>
      <c r="H287" s="655" t="s">
        <v>1517</v>
      </c>
      <c r="I287" s="655" t="s">
        <v>1517</v>
      </c>
      <c r="J287" s="655" t="s">
        <v>1518</v>
      </c>
      <c r="K287" s="655" t="s">
        <v>1519</v>
      </c>
      <c r="L287" s="657">
        <v>1803.68</v>
      </c>
      <c r="M287" s="657">
        <v>1</v>
      </c>
      <c r="N287" s="658">
        <v>1803.68</v>
      </c>
    </row>
    <row r="288" spans="1:14" ht="14.4" customHeight="1" x14ac:dyDescent="0.3">
      <c r="A288" s="653" t="s">
        <v>504</v>
      </c>
      <c r="B288" s="654" t="s">
        <v>505</v>
      </c>
      <c r="C288" s="655" t="s">
        <v>514</v>
      </c>
      <c r="D288" s="656" t="s">
        <v>2382</v>
      </c>
      <c r="E288" s="655" t="s">
        <v>520</v>
      </c>
      <c r="F288" s="656" t="s">
        <v>2384</v>
      </c>
      <c r="G288" s="655" t="s">
        <v>566</v>
      </c>
      <c r="H288" s="655" t="s">
        <v>1520</v>
      </c>
      <c r="I288" s="655" t="s">
        <v>1520</v>
      </c>
      <c r="J288" s="655" t="s">
        <v>1521</v>
      </c>
      <c r="K288" s="655" t="s">
        <v>1522</v>
      </c>
      <c r="L288" s="657">
        <v>1489.09</v>
      </c>
      <c r="M288" s="657">
        <v>1</v>
      </c>
      <c r="N288" s="658">
        <v>1489.09</v>
      </c>
    </row>
    <row r="289" spans="1:14" ht="14.4" customHeight="1" x14ac:dyDescent="0.3">
      <c r="A289" s="653" t="s">
        <v>504</v>
      </c>
      <c r="B289" s="654" t="s">
        <v>505</v>
      </c>
      <c r="C289" s="655" t="s">
        <v>514</v>
      </c>
      <c r="D289" s="656" t="s">
        <v>2382</v>
      </c>
      <c r="E289" s="655" t="s">
        <v>520</v>
      </c>
      <c r="F289" s="656" t="s">
        <v>2384</v>
      </c>
      <c r="G289" s="655" t="s">
        <v>566</v>
      </c>
      <c r="H289" s="655" t="s">
        <v>1523</v>
      </c>
      <c r="I289" s="655" t="s">
        <v>1524</v>
      </c>
      <c r="J289" s="655" t="s">
        <v>784</v>
      </c>
      <c r="K289" s="655" t="s">
        <v>1285</v>
      </c>
      <c r="L289" s="657">
        <v>114.32</v>
      </c>
      <c r="M289" s="657">
        <v>2</v>
      </c>
      <c r="N289" s="658">
        <v>228.64</v>
      </c>
    </row>
    <row r="290" spans="1:14" ht="14.4" customHeight="1" x14ac:dyDescent="0.3">
      <c r="A290" s="653" t="s">
        <v>504</v>
      </c>
      <c r="B290" s="654" t="s">
        <v>505</v>
      </c>
      <c r="C290" s="655" t="s">
        <v>514</v>
      </c>
      <c r="D290" s="656" t="s">
        <v>2382</v>
      </c>
      <c r="E290" s="655" t="s">
        <v>520</v>
      </c>
      <c r="F290" s="656" t="s">
        <v>2384</v>
      </c>
      <c r="G290" s="655" t="s">
        <v>566</v>
      </c>
      <c r="H290" s="655" t="s">
        <v>1525</v>
      </c>
      <c r="I290" s="655" t="s">
        <v>1525</v>
      </c>
      <c r="J290" s="655" t="s">
        <v>1526</v>
      </c>
      <c r="K290" s="655" t="s">
        <v>1527</v>
      </c>
      <c r="L290" s="657">
        <v>47.52000000000001</v>
      </c>
      <c r="M290" s="657">
        <v>6</v>
      </c>
      <c r="N290" s="658">
        <v>285.12000000000006</v>
      </c>
    </row>
    <row r="291" spans="1:14" ht="14.4" customHeight="1" x14ac:dyDescent="0.3">
      <c r="A291" s="653" t="s">
        <v>504</v>
      </c>
      <c r="B291" s="654" t="s">
        <v>505</v>
      </c>
      <c r="C291" s="655" t="s">
        <v>514</v>
      </c>
      <c r="D291" s="656" t="s">
        <v>2382</v>
      </c>
      <c r="E291" s="655" t="s">
        <v>520</v>
      </c>
      <c r="F291" s="656" t="s">
        <v>2384</v>
      </c>
      <c r="G291" s="655" t="s">
        <v>566</v>
      </c>
      <c r="H291" s="655" t="s">
        <v>1528</v>
      </c>
      <c r="I291" s="655" t="s">
        <v>984</v>
      </c>
      <c r="J291" s="655" t="s">
        <v>1529</v>
      </c>
      <c r="K291" s="655"/>
      <c r="L291" s="657">
        <v>735.06453583127086</v>
      </c>
      <c r="M291" s="657">
        <v>1</v>
      </c>
      <c r="N291" s="658">
        <v>735.06453583127086</v>
      </c>
    </row>
    <row r="292" spans="1:14" ht="14.4" customHeight="1" x14ac:dyDescent="0.3">
      <c r="A292" s="653" t="s">
        <v>504</v>
      </c>
      <c r="B292" s="654" t="s">
        <v>505</v>
      </c>
      <c r="C292" s="655" t="s">
        <v>514</v>
      </c>
      <c r="D292" s="656" t="s">
        <v>2382</v>
      </c>
      <c r="E292" s="655" t="s">
        <v>520</v>
      </c>
      <c r="F292" s="656" t="s">
        <v>2384</v>
      </c>
      <c r="G292" s="655" t="s">
        <v>566</v>
      </c>
      <c r="H292" s="655" t="s">
        <v>1530</v>
      </c>
      <c r="I292" s="655" t="s">
        <v>1531</v>
      </c>
      <c r="J292" s="655" t="s">
        <v>1532</v>
      </c>
      <c r="K292" s="655" t="s">
        <v>1533</v>
      </c>
      <c r="L292" s="657">
        <v>201.53999999999994</v>
      </c>
      <c r="M292" s="657">
        <v>1</v>
      </c>
      <c r="N292" s="658">
        <v>201.53999999999994</v>
      </c>
    </row>
    <row r="293" spans="1:14" ht="14.4" customHeight="1" x14ac:dyDescent="0.3">
      <c r="A293" s="653" t="s">
        <v>504</v>
      </c>
      <c r="B293" s="654" t="s">
        <v>505</v>
      </c>
      <c r="C293" s="655" t="s">
        <v>514</v>
      </c>
      <c r="D293" s="656" t="s">
        <v>2382</v>
      </c>
      <c r="E293" s="655" t="s">
        <v>520</v>
      </c>
      <c r="F293" s="656" t="s">
        <v>2384</v>
      </c>
      <c r="G293" s="655" t="s">
        <v>566</v>
      </c>
      <c r="H293" s="655" t="s">
        <v>1534</v>
      </c>
      <c r="I293" s="655" t="s">
        <v>1535</v>
      </c>
      <c r="J293" s="655" t="s">
        <v>1536</v>
      </c>
      <c r="K293" s="655" t="s">
        <v>1386</v>
      </c>
      <c r="L293" s="657">
        <v>126.50006929642225</v>
      </c>
      <c r="M293" s="657">
        <v>5</v>
      </c>
      <c r="N293" s="658">
        <v>632.50034648211124</v>
      </c>
    </row>
    <row r="294" spans="1:14" ht="14.4" customHeight="1" x14ac:dyDescent="0.3">
      <c r="A294" s="653" t="s">
        <v>504</v>
      </c>
      <c r="B294" s="654" t="s">
        <v>505</v>
      </c>
      <c r="C294" s="655" t="s">
        <v>514</v>
      </c>
      <c r="D294" s="656" t="s">
        <v>2382</v>
      </c>
      <c r="E294" s="655" t="s">
        <v>520</v>
      </c>
      <c r="F294" s="656" t="s">
        <v>2384</v>
      </c>
      <c r="G294" s="655" t="s">
        <v>566</v>
      </c>
      <c r="H294" s="655" t="s">
        <v>1537</v>
      </c>
      <c r="I294" s="655" t="s">
        <v>1538</v>
      </c>
      <c r="J294" s="655" t="s">
        <v>1539</v>
      </c>
      <c r="K294" s="655" t="s">
        <v>1540</v>
      </c>
      <c r="L294" s="657">
        <v>98.95</v>
      </c>
      <c r="M294" s="657">
        <v>2</v>
      </c>
      <c r="N294" s="658">
        <v>197.9</v>
      </c>
    </row>
    <row r="295" spans="1:14" ht="14.4" customHeight="1" x14ac:dyDescent="0.3">
      <c r="A295" s="653" t="s">
        <v>504</v>
      </c>
      <c r="B295" s="654" t="s">
        <v>505</v>
      </c>
      <c r="C295" s="655" t="s">
        <v>514</v>
      </c>
      <c r="D295" s="656" t="s">
        <v>2382</v>
      </c>
      <c r="E295" s="655" t="s">
        <v>520</v>
      </c>
      <c r="F295" s="656" t="s">
        <v>2384</v>
      </c>
      <c r="G295" s="655" t="s">
        <v>566</v>
      </c>
      <c r="H295" s="655" t="s">
        <v>1541</v>
      </c>
      <c r="I295" s="655" t="s">
        <v>1541</v>
      </c>
      <c r="J295" s="655" t="s">
        <v>1542</v>
      </c>
      <c r="K295" s="655" t="s">
        <v>1543</v>
      </c>
      <c r="L295" s="657">
        <v>298.84999999999991</v>
      </c>
      <c r="M295" s="657">
        <v>1</v>
      </c>
      <c r="N295" s="658">
        <v>298.84999999999991</v>
      </c>
    </row>
    <row r="296" spans="1:14" ht="14.4" customHeight="1" x14ac:dyDescent="0.3">
      <c r="A296" s="653" t="s">
        <v>504</v>
      </c>
      <c r="B296" s="654" t="s">
        <v>505</v>
      </c>
      <c r="C296" s="655" t="s">
        <v>514</v>
      </c>
      <c r="D296" s="656" t="s">
        <v>2382</v>
      </c>
      <c r="E296" s="655" t="s">
        <v>520</v>
      </c>
      <c r="F296" s="656" t="s">
        <v>2384</v>
      </c>
      <c r="G296" s="655" t="s">
        <v>566</v>
      </c>
      <c r="H296" s="655" t="s">
        <v>1544</v>
      </c>
      <c r="I296" s="655" t="s">
        <v>1544</v>
      </c>
      <c r="J296" s="655" t="s">
        <v>1545</v>
      </c>
      <c r="K296" s="655" t="s">
        <v>797</v>
      </c>
      <c r="L296" s="657">
        <v>81.258069906454239</v>
      </c>
      <c r="M296" s="657">
        <v>5</v>
      </c>
      <c r="N296" s="658">
        <v>406.29034953227119</v>
      </c>
    </row>
    <row r="297" spans="1:14" ht="14.4" customHeight="1" x14ac:dyDescent="0.3">
      <c r="A297" s="653" t="s">
        <v>504</v>
      </c>
      <c r="B297" s="654" t="s">
        <v>505</v>
      </c>
      <c r="C297" s="655" t="s">
        <v>514</v>
      </c>
      <c r="D297" s="656" t="s">
        <v>2382</v>
      </c>
      <c r="E297" s="655" t="s">
        <v>520</v>
      </c>
      <c r="F297" s="656" t="s">
        <v>2384</v>
      </c>
      <c r="G297" s="655" t="s">
        <v>566</v>
      </c>
      <c r="H297" s="655" t="s">
        <v>1546</v>
      </c>
      <c r="I297" s="655" t="s">
        <v>984</v>
      </c>
      <c r="J297" s="655" t="s">
        <v>1547</v>
      </c>
      <c r="K297" s="655"/>
      <c r="L297" s="657">
        <v>193.37534243246103</v>
      </c>
      <c r="M297" s="657">
        <v>11</v>
      </c>
      <c r="N297" s="658">
        <v>2127.1287667570714</v>
      </c>
    </row>
    <row r="298" spans="1:14" ht="14.4" customHeight="1" x14ac:dyDescent="0.3">
      <c r="A298" s="653" t="s">
        <v>504</v>
      </c>
      <c r="B298" s="654" t="s">
        <v>505</v>
      </c>
      <c r="C298" s="655" t="s">
        <v>514</v>
      </c>
      <c r="D298" s="656" t="s">
        <v>2382</v>
      </c>
      <c r="E298" s="655" t="s">
        <v>520</v>
      </c>
      <c r="F298" s="656" t="s">
        <v>2384</v>
      </c>
      <c r="G298" s="655" t="s">
        <v>566</v>
      </c>
      <c r="H298" s="655" t="s">
        <v>1548</v>
      </c>
      <c r="I298" s="655" t="s">
        <v>984</v>
      </c>
      <c r="J298" s="655" t="s">
        <v>1549</v>
      </c>
      <c r="K298" s="655"/>
      <c r="L298" s="657">
        <v>376.04624652215989</v>
      </c>
      <c r="M298" s="657">
        <v>12</v>
      </c>
      <c r="N298" s="658">
        <v>4512.5549582659187</v>
      </c>
    </row>
    <row r="299" spans="1:14" ht="14.4" customHeight="1" x14ac:dyDescent="0.3">
      <c r="A299" s="653" t="s">
        <v>504</v>
      </c>
      <c r="B299" s="654" t="s">
        <v>505</v>
      </c>
      <c r="C299" s="655" t="s">
        <v>514</v>
      </c>
      <c r="D299" s="656" t="s">
        <v>2382</v>
      </c>
      <c r="E299" s="655" t="s">
        <v>520</v>
      </c>
      <c r="F299" s="656" t="s">
        <v>2384</v>
      </c>
      <c r="G299" s="655" t="s">
        <v>566</v>
      </c>
      <c r="H299" s="655" t="s">
        <v>1550</v>
      </c>
      <c r="I299" s="655" t="s">
        <v>984</v>
      </c>
      <c r="J299" s="655" t="s">
        <v>1551</v>
      </c>
      <c r="K299" s="655"/>
      <c r="L299" s="657">
        <v>307.36300213667363</v>
      </c>
      <c r="M299" s="657">
        <v>18</v>
      </c>
      <c r="N299" s="658">
        <v>5532.534038460125</v>
      </c>
    </row>
    <row r="300" spans="1:14" ht="14.4" customHeight="1" x14ac:dyDescent="0.3">
      <c r="A300" s="653" t="s">
        <v>504</v>
      </c>
      <c r="B300" s="654" t="s">
        <v>505</v>
      </c>
      <c r="C300" s="655" t="s">
        <v>514</v>
      </c>
      <c r="D300" s="656" t="s">
        <v>2382</v>
      </c>
      <c r="E300" s="655" t="s">
        <v>520</v>
      </c>
      <c r="F300" s="656" t="s">
        <v>2384</v>
      </c>
      <c r="G300" s="655" t="s">
        <v>566</v>
      </c>
      <c r="H300" s="655" t="s">
        <v>1552</v>
      </c>
      <c r="I300" s="655" t="s">
        <v>984</v>
      </c>
      <c r="J300" s="655" t="s">
        <v>1553</v>
      </c>
      <c r="K300" s="655"/>
      <c r="L300" s="657">
        <v>124.34000000000009</v>
      </c>
      <c r="M300" s="657">
        <v>3</v>
      </c>
      <c r="N300" s="658">
        <v>373.02000000000027</v>
      </c>
    </row>
    <row r="301" spans="1:14" ht="14.4" customHeight="1" x14ac:dyDescent="0.3">
      <c r="A301" s="653" t="s">
        <v>504</v>
      </c>
      <c r="B301" s="654" t="s">
        <v>505</v>
      </c>
      <c r="C301" s="655" t="s">
        <v>514</v>
      </c>
      <c r="D301" s="656" t="s">
        <v>2382</v>
      </c>
      <c r="E301" s="655" t="s">
        <v>520</v>
      </c>
      <c r="F301" s="656" t="s">
        <v>2384</v>
      </c>
      <c r="G301" s="655" t="s">
        <v>566</v>
      </c>
      <c r="H301" s="655" t="s">
        <v>1554</v>
      </c>
      <c r="I301" s="655" t="s">
        <v>1554</v>
      </c>
      <c r="J301" s="655" t="s">
        <v>1555</v>
      </c>
      <c r="K301" s="655" t="s">
        <v>1028</v>
      </c>
      <c r="L301" s="657">
        <v>111.755</v>
      </c>
      <c r="M301" s="657">
        <v>2</v>
      </c>
      <c r="N301" s="658">
        <v>223.51</v>
      </c>
    </row>
    <row r="302" spans="1:14" ht="14.4" customHeight="1" x14ac:dyDescent="0.3">
      <c r="A302" s="653" t="s">
        <v>504</v>
      </c>
      <c r="B302" s="654" t="s">
        <v>505</v>
      </c>
      <c r="C302" s="655" t="s">
        <v>514</v>
      </c>
      <c r="D302" s="656" t="s">
        <v>2382</v>
      </c>
      <c r="E302" s="655" t="s">
        <v>520</v>
      </c>
      <c r="F302" s="656" t="s">
        <v>2384</v>
      </c>
      <c r="G302" s="655" t="s">
        <v>566</v>
      </c>
      <c r="H302" s="655" t="s">
        <v>1556</v>
      </c>
      <c r="I302" s="655" t="s">
        <v>1557</v>
      </c>
      <c r="J302" s="655" t="s">
        <v>1558</v>
      </c>
      <c r="K302" s="655" t="s">
        <v>1559</v>
      </c>
      <c r="L302" s="657">
        <v>180.69999999999993</v>
      </c>
      <c r="M302" s="657">
        <v>1</v>
      </c>
      <c r="N302" s="658">
        <v>180.69999999999993</v>
      </c>
    </row>
    <row r="303" spans="1:14" ht="14.4" customHeight="1" x14ac:dyDescent="0.3">
      <c r="A303" s="653" t="s">
        <v>504</v>
      </c>
      <c r="B303" s="654" t="s">
        <v>505</v>
      </c>
      <c r="C303" s="655" t="s">
        <v>514</v>
      </c>
      <c r="D303" s="656" t="s">
        <v>2382</v>
      </c>
      <c r="E303" s="655" t="s">
        <v>520</v>
      </c>
      <c r="F303" s="656" t="s">
        <v>2384</v>
      </c>
      <c r="G303" s="655" t="s">
        <v>566</v>
      </c>
      <c r="H303" s="655" t="s">
        <v>1560</v>
      </c>
      <c r="I303" s="655" t="s">
        <v>1560</v>
      </c>
      <c r="J303" s="655" t="s">
        <v>1561</v>
      </c>
      <c r="K303" s="655" t="s">
        <v>1562</v>
      </c>
      <c r="L303" s="657">
        <v>28.250000000000014</v>
      </c>
      <c r="M303" s="657">
        <v>3</v>
      </c>
      <c r="N303" s="658">
        <v>84.750000000000043</v>
      </c>
    </row>
    <row r="304" spans="1:14" ht="14.4" customHeight="1" x14ac:dyDescent="0.3">
      <c r="A304" s="653" t="s">
        <v>504</v>
      </c>
      <c r="B304" s="654" t="s">
        <v>505</v>
      </c>
      <c r="C304" s="655" t="s">
        <v>514</v>
      </c>
      <c r="D304" s="656" t="s">
        <v>2382</v>
      </c>
      <c r="E304" s="655" t="s">
        <v>520</v>
      </c>
      <c r="F304" s="656" t="s">
        <v>2384</v>
      </c>
      <c r="G304" s="655" t="s">
        <v>566</v>
      </c>
      <c r="H304" s="655" t="s">
        <v>1563</v>
      </c>
      <c r="I304" s="655" t="s">
        <v>1563</v>
      </c>
      <c r="J304" s="655" t="s">
        <v>1564</v>
      </c>
      <c r="K304" s="655" t="s">
        <v>1565</v>
      </c>
      <c r="L304" s="657">
        <v>247.5</v>
      </c>
      <c r="M304" s="657">
        <v>8</v>
      </c>
      <c r="N304" s="658">
        <v>1980</v>
      </c>
    </row>
    <row r="305" spans="1:14" ht="14.4" customHeight="1" x14ac:dyDescent="0.3">
      <c r="A305" s="653" t="s">
        <v>504</v>
      </c>
      <c r="B305" s="654" t="s">
        <v>505</v>
      </c>
      <c r="C305" s="655" t="s">
        <v>514</v>
      </c>
      <c r="D305" s="656" t="s">
        <v>2382</v>
      </c>
      <c r="E305" s="655" t="s">
        <v>520</v>
      </c>
      <c r="F305" s="656" t="s">
        <v>2384</v>
      </c>
      <c r="G305" s="655" t="s">
        <v>566</v>
      </c>
      <c r="H305" s="655" t="s">
        <v>1566</v>
      </c>
      <c r="I305" s="655" t="s">
        <v>1567</v>
      </c>
      <c r="J305" s="655" t="s">
        <v>1568</v>
      </c>
      <c r="K305" s="655" t="s">
        <v>1569</v>
      </c>
      <c r="L305" s="657">
        <v>92.24000000000008</v>
      </c>
      <c r="M305" s="657">
        <v>1</v>
      </c>
      <c r="N305" s="658">
        <v>92.24000000000008</v>
      </c>
    </row>
    <row r="306" spans="1:14" ht="14.4" customHeight="1" x14ac:dyDescent="0.3">
      <c r="A306" s="653" t="s">
        <v>504</v>
      </c>
      <c r="B306" s="654" t="s">
        <v>505</v>
      </c>
      <c r="C306" s="655" t="s">
        <v>514</v>
      </c>
      <c r="D306" s="656" t="s">
        <v>2382</v>
      </c>
      <c r="E306" s="655" t="s">
        <v>520</v>
      </c>
      <c r="F306" s="656" t="s">
        <v>2384</v>
      </c>
      <c r="G306" s="655" t="s">
        <v>566</v>
      </c>
      <c r="H306" s="655" t="s">
        <v>1570</v>
      </c>
      <c r="I306" s="655" t="s">
        <v>1571</v>
      </c>
      <c r="J306" s="655" t="s">
        <v>1572</v>
      </c>
      <c r="K306" s="655" t="s">
        <v>1573</v>
      </c>
      <c r="L306" s="657">
        <v>502.62000000000012</v>
      </c>
      <c r="M306" s="657">
        <v>2</v>
      </c>
      <c r="N306" s="658">
        <v>1005.2400000000002</v>
      </c>
    </row>
    <row r="307" spans="1:14" ht="14.4" customHeight="1" x14ac:dyDescent="0.3">
      <c r="A307" s="653" t="s">
        <v>504</v>
      </c>
      <c r="B307" s="654" t="s">
        <v>505</v>
      </c>
      <c r="C307" s="655" t="s">
        <v>514</v>
      </c>
      <c r="D307" s="656" t="s">
        <v>2382</v>
      </c>
      <c r="E307" s="655" t="s">
        <v>520</v>
      </c>
      <c r="F307" s="656" t="s">
        <v>2384</v>
      </c>
      <c r="G307" s="655" t="s">
        <v>566</v>
      </c>
      <c r="H307" s="655" t="s">
        <v>1574</v>
      </c>
      <c r="I307" s="655" t="s">
        <v>1575</v>
      </c>
      <c r="J307" s="655" t="s">
        <v>1572</v>
      </c>
      <c r="K307" s="655" t="s">
        <v>1576</v>
      </c>
      <c r="L307" s="657">
        <v>160.70999999999995</v>
      </c>
      <c r="M307" s="657">
        <v>2</v>
      </c>
      <c r="N307" s="658">
        <v>321.4199999999999</v>
      </c>
    </row>
    <row r="308" spans="1:14" ht="14.4" customHeight="1" x14ac:dyDescent="0.3">
      <c r="A308" s="653" t="s">
        <v>504</v>
      </c>
      <c r="B308" s="654" t="s">
        <v>505</v>
      </c>
      <c r="C308" s="655" t="s">
        <v>514</v>
      </c>
      <c r="D308" s="656" t="s">
        <v>2382</v>
      </c>
      <c r="E308" s="655" t="s">
        <v>520</v>
      </c>
      <c r="F308" s="656" t="s">
        <v>2384</v>
      </c>
      <c r="G308" s="655" t="s">
        <v>566</v>
      </c>
      <c r="H308" s="655" t="s">
        <v>1577</v>
      </c>
      <c r="I308" s="655" t="s">
        <v>984</v>
      </c>
      <c r="J308" s="655" t="s">
        <v>1578</v>
      </c>
      <c r="K308" s="655"/>
      <c r="L308" s="657">
        <v>58.179999999999993</v>
      </c>
      <c r="M308" s="657">
        <v>2</v>
      </c>
      <c r="N308" s="658">
        <v>116.35999999999999</v>
      </c>
    </row>
    <row r="309" spans="1:14" ht="14.4" customHeight="1" x14ac:dyDescent="0.3">
      <c r="A309" s="653" t="s">
        <v>504</v>
      </c>
      <c r="B309" s="654" t="s">
        <v>505</v>
      </c>
      <c r="C309" s="655" t="s">
        <v>514</v>
      </c>
      <c r="D309" s="656" t="s">
        <v>2382</v>
      </c>
      <c r="E309" s="655" t="s">
        <v>520</v>
      </c>
      <c r="F309" s="656" t="s">
        <v>2384</v>
      </c>
      <c r="G309" s="655" t="s">
        <v>566</v>
      </c>
      <c r="H309" s="655" t="s">
        <v>1579</v>
      </c>
      <c r="I309" s="655" t="s">
        <v>1579</v>
      </c>
      <c r="J309" s="655" t="s">
        <v>1580</v>
      </c>
      <c r="K309" s="655" t="s">
        <v>1149</v>
      </c>
      <c r="L309" s="657">
        <v>95.796923076923093</v>
      </c>
      <c r="M309" s="657">
        <v>13</v>
      </c>
      <c r="N309" s="658">
        <v>1245.3600000000001</v>
      </c>
    </row>
    <row r="310" spans="1:14" ht="14.4" customHeight="1" x14ac:dyDescent="0.3">
      <c r="A310" s="653" t="s">
        <v>504</v>
      </c>
      <c r="B310" s="654" t="s">
        <v>505</v>
      </c>
      <c r="C310" s="655" t="s">
        <v>514</v>
      </c>
      <c r="D310" s="656" t="s">
        <v>2382</v>
      </c>
      <c r="E310" s="655" t="s">
        <v>520</v>
      </c>
      <c r="F310" s="656" t="s">
        <v>2384</v>
      </c>
      <c r="G310" s="655" t="s">
        <v>566</v>
      </c>
      <c r="H310" s="655" t="s">
        <v>1581</v>
      </c>
      <c r="I310" s="655" t="s">
        <v>1582</v>
      </c>
      <c r="J310" s="655" t="s">
        <v>1583</v>
      </c>
      <c r="K310" s="655" t="s">
        <v>1584</v>
      </c>
      <c r="L310" s="657">
        <v>58.359831533489796</v>
      </c>
      <c r="M310" s="657">
        <v>1</v>
      </c>
      <c r="N310" s="658">
        <v>58.359831533489796</v>
      </c>
    </row>
    <row r="311" spans="1:14" ht="14.4" customHeight="1" x14ac:dyDescent="0.3">
      <c r="A311" s="653" t="s">
        <v>504</v>
      </c>
      <c r="B311" s="654" t="s">
        <v>505</v>
      </c>
      <c r="C311" s="655" t="s">
        <v>514</v>
      </c>
      <c r="D311" s="656" t="s">
        <v>2382</v>
      </c>
      <c r="E311" s="655" t="s">
        <v>520</v>
      </c>
      <c r="F311" s="656" t="s">
        <v>2384</v>
      </c>
      <c r="G311" s="655" t="s">
        <v>566</v>
      </c>
      <c r="H311" s="655" t="s">
        <v>1585</v>
      </c>
      <c r="I311" s="655" t="s">
        <v>984</v>
      </c>
      <c r="J311" s="655" t="s">
        <v>1586</v>
      </c>
      <c r="K311" s="655"/>
      <c r="L311" s="657">
        <v>30.779999999999983</v>
      </c>
      <c r="M311" s="657">
        <v>1</v>
      </c>
      <c r="N311" s="658">
        <v>30.779999999999983</v>
      </c>
    </row>
    <row r="312" spans="1:14" ht="14.4" customHeight="1" x14ac:dyDescent="0.3">
      <c r="A312" s="653" t="s">
        <v>504</v>
      </c>
      <c r="B312" s="654" t="s">
        <v>505</v>
      </c>
      <c r="C312" s="655" t="s">
        <v>514</v>
      </c>
      <c r="D312" s="656" t="s">
        <v>2382</v>
      </c>
      <c r="E312" s="655" t="s">
        <v>520</v>
      </c>
      <c r="F312" s="656" t="s">
        <v>2384</v>
      </c>
      <c r="G312" s="655" t="s">
        <v>566</v>
      </c>
      <c r="H312" s="655" t="s">
        <v>1587</v>
      </c>
      <c r="I312" s="655" t="s">
        <v>1587</v>
      </c>
      <c r="J312" s="655" t="s">
        <v>1588</v>
      </c>
      <c r="K312" s="655" t="s">
        <v>1589</v>
      </c>
      <c r="L312" s="657">
        <v>130.35</v>
      </c>
      <c r="M312" s="657">
        <v>3</v>
      </c>
      <c r="N312" s="658">
        <v>391.04999999999995</v>
      </c>
    </row>
    <row r="313" spans="1:14" ht="14.4" customHeight="1" x14ac:dyDescent="0.3">
      <c r="A313" s="653" t="s">
        <v>504</v>
      </c>
      <c r="B313" s="654" t="s">
        <v>505</v>
      </c>
      <c r="C313" s="655" t="s">
        <v>514</v>
      </c>
      <c r="D313" s="656" t="s">
        <v>2382</v>
      </c>
      <c r="E313" s="655" t="s">
        <v>520</v>
      </c>
      <c r="F313" s="656" t="s">
        <v>2384</v>
      </c>
      <c r="G313" s="655" t="s">
        <v>566</v>
      </c>
      <c r="H313" s="655" t="s">
        <v>1590</v>
      </c>
      <c r="I313" s="655" t="s">
        <v>1590</v>
      </c>
      <c r="J313" s="655" t="s">
        <v>1591</v>
      </c>
      <c r="K313" s="655" t="s">
        <v>1592</v>
      </c>
      <c r="L313" s="657">
        <v>180.19886830296346</v>
      </c>
      <c r="M313" s="657">
        <v>1</v>
      </c>
      <c r="N313" s="658">
        <v>180.19886830296346</v>
      </c>
    </row>
    <row r="314" spans="1:14" ht="14.4" customHeight="1" x14ac:dyDescent="0.3">
      <c r="A314" s="653" t="s">
        <v>504</v>
      </c>
      <c r="B314" s="654" t="s">
        <v>505</v>
      </c>
      <c r="C314" s="655" t="s">
        <v>514</v>
      </c>
      <c r="D314" s="656" t="s">
        <v>2382</v>
      </c>
      <c r="E314" s="655" t="s">
        <v>520</v>
      </c>
      <c r="F314" s="656" t="s">
        <v>2384</v>
      </c>
      <c r="G314" s="655" t="s">
        <v>566</v>
      </c>
      <c r="H314" s="655" t="s">
        <v>1593</v>
      </c>
      <c r="I314" s="655" t="s">
        <v>1593</v>
      </c>
      <c r="J314" s="655" t="s">
        <v>1594</v>
      </c>
      <c r="K314" s="655" t="s">
        <v>1595</v>
      </c>
      <c r="L314" s="657">
        <v>43.999999409272228</v>
      </c>
      <c r="M314" s="657">
        <v>9</v>
      </c>
      <c r="N314" s="658">
        <v>395.99999468345004</v>
      </c>
    </row>
    <row r="315" spans="1:14" ht="14.4" customHeight="1" x14ac:dyDescent="0.3">
      <c r="A315" s="653" t="s">
        <v>504</v>
      </c>
      <c r="B315" s="654" t="s">
        <v>505</v>
      </c>
      <c r="C315" s="655" t="s">
        <v>514</v>
      </c>
      <c r="D315" s="656" t="s">
        <v>2382</v>
      </c>
      <c r="E315" s="655" t="s">
        <v>520</v>
      </c>
      <c r="F315" s="656" t="s">
        <v>2384</v>
      </c>
      <c r="G315" s="655" t="s">
        <v>566</v>
      </c>
      <c r="H315" s="655" t="s">
        <v>1596</v>
      </c>
      <c r="I315" s="655" t="s">
        <v>1596</v>
      </c>
      <c r="J315" s="655" t="s">
        <v>1597</v>
      </c>
      <c r="K315" s="655" t="s">
        <v>1598</v>
      </c>
      <c r="L315" s="657">
        <v>66.68281048060139</v>
      </c>
      <c r="M315" s="657">
        <v>50</v>
      </c>
      <c r="N315" s="658">
        <v>3334.1405240300692</v>
      </c>
    </row>
    <row r="316" spans="1:14" ht="14.4" customHeight="1" x14ac:dyDescent="0.3">
      <c r="A316" s="653" t="s">
        <v>504</v>
      </c>
      <c r="B316" s="654" t="s">
        <v>505</v>
      </c>
      <c r="C316" s="655" t="s">
        <v>514</v>
      </c>
      <c r="D316" s="656" t="s">
        <v>2382</v>
      </c>
      <c r="E316" s="655" t="s">
        <v>520</v>
      </c>
      <c r="F316" s="656" t="s">
        <v>2384</v>
      </c>
      <c r="G316" s="655" t="s">
        <v>566</v>
      </c>
      <c r="H316" s="655" t="s">
        <v>1599</v>
      </c>
      <c r="I316" s="655" t="s">
        <v>1599</v>
      </c>
      <c r="J316" s="655" t="s">
        <v>1594</v>
      </c>
      <c r="K316" s="655" t="s">
        <v>1600</v>
      </c>
      <c r="L316" s="657">
        <v>110.00003085683926</v>
      </c>
      <c r="M316" s="657">
        <v>13</v>
      </c>
      <c r="N316" s="658">
        <v>1430.0004011389103</v>
      </c>
    </row>
    <row r="317" spans="1:14" ht="14.4" customHeight="1" x14ac:dyDescent="0.3">
      <c r="A317" s="653" t="s">
        <v>504</v>
      </c>
      <c r="B317" s="654" t="s">
        <v>505</v>
      </c>
      <c r="C317" s="655" t="s">
        <v>514</v>
      </c>
      <c r="D317" s="656" t="s">
        <v>2382</v>
      </c>
      <c r="E317" s="655" t="s">
        <v>520</v>
      </c>
      <c r="F317" s="656" t="s">
        <v>2384</v>
      </c>
      <c r="G317" s="655" t="s">
        <v>566</v>
      </c>
      <c r="H317" s="655" t="s">
        <v>1601</v>
      </c>
      <c r="I317" s="655" t="s">
        <v>1601</v>
      </c>
      <c r="J317" s="655" t="s">
        <v>1071</v>
      </c>
      <c r="K317" s="655" t="s">
        <v>1602</v>
      </c>
      <c r="L317" s="657">
        <v>82.390000000000043</v>
      </c>
      <c r="M317" s="657">
        <v>2</v>
      </c>
      <c r="N317" s="658">
        <v>164.78000000000009</v>
      </c>
    </row>
    <row r="318" spans="1:14" ht="14.4" customHeight="1" x14ac:dyDescent="0.3">
      <c r="A318" s="653" t="s">
        <v>504</v>
      </c>
      <c r="B318" s="654" t="s">
        <v>505</v>
      </c>
      <c r="C318" s="655" t="s">
        <v>514</v>
      </c>
      <c r="D318" s="656" t="s">
        <v>2382</v>
      </c>
      <c r="E318" s="655" t="s">
        <v>520</v>
      </c>
      <c r="F318" s="656" t="s">
        <v>2384</v>
      </c>
      <c r="G318" s="655" t="s">
        <v>566</v>
      </c>
      <c r="H318" s="655" t="s">
        <v>1603</v>
      </c>
      <c r="I318" s="655" t="s">
        <v>1604</v>
      </c>
      <c r="J318" s="655" t="s">
        <v>1284</v>
      </c>
      <c r="K318" s="655" t="s">
        <v>1605</v>
      </c>
      <c r="L318" s="657">
        <v>58.74000000000003</v>
      </c>
      <c r="M318" s="657">
        <v>1</v>
      </c>
      <c r="N318" s="658">
        <v>58.74000000000003</v>
      </c>
    </row>
    <row r="319" spans="1:14" ht="14.4" customHeight="1" x14ac:dyDescent="0.3">
      <c r="A319" s="653" t="s">
        <v>504</v>
      </c>
      <c r="B319" s="654" t="s">
        <v>505</v>
      </c>
      <c r="C319" s="655" t="s">
        <v>514</v>
      </c>
      <c r="D319" s="656" t="s">
        <v>2382</v>
      </c>
      <c r="E319" s="655" t="s">
        <v>520</v>
      </c>
      <c r="F319" s="656" t="s">
        <v>2384</v>
      </c>
      <c r="G319" s="655" t="s">
        <v>566</v>
      </c>
      <c r="H319" s="655" t="s">
        <v>1606</v>
      </c>
      <c r="I319" s="655" t="s">
        <v>984</v>
      </c>
      <c r="J319" s="655" t="s">
        <v>1607</v>
      </c>
      <c r="K319" s="655" t="s">
        <v>1608</v>
      </c>
      <c r="L319" s="657">
        <v>236.48626496047953</v>
      </c>
      <c r="M319" s="657">
        <v>1</v>
      </c>
      <c r="N319" s="658">
        <v>236.48626496047953</v>
      </c>
    </row>
    <row r="320" spans="1:14" ht="14.4" customHeight="1" x14ac:dyDescent="0.3">
      <c r="A320" s="653" t="s">
        <v>504</v>
      </c>
      <c r="B320" s="654" t="s">
        <v>505</v>
      </c>
      <c r="C320" s="655" t="s">
        <v>514</v>
      </c>
      <c r="D320" s="656" t="s">
        <v>2382</v>
      </c>
      <c r="E320" s="655" t="s">
        <v>520</v>
      </c>
      <c r="F320" s="656" t="s">
        <v>2384</v>
      </c>
      <c r="G320" s="655" t="s">
        <v>566</v>
      </c>
      <c r="H320" s="655" t="s">
        <v>1609</v>
      </c>
      <c r="I320" s="655" t="s">
        <v>1609</v>
      </c>
      <c r="J320" s="655" t="s">
        <v>1610</v>
      </c>
      <c r="K320" s="655" t="s">
        <v>1611</v>
      </c>
      <c r="L320" s="657">
        <v>383.57</v>
      </c>
      <c r="M320" s="657">
        <v>1</v>
      </c>
      <c r="N320" s="658">
        <v>383.57</v>
      </c>
    </row>
    <row r="321" spans="1:14" ht="14.4" customHeight="1" x14ac:dyDescent="0.3">
      <c r="A321" s="653" t="s">
        <v>504</v>
      </c>
      <c r="B321" s="654" t="s">
        <v>505</v>
      </c>
      <c r="C321" s="655" t="s">
        <v>514</v>
      </c>
      <c r="D321" s="656" t="s">
        <v>2382</v>
      </c>
      <c r="E321" s="655" t="s">
        <v>520</v>
      </c>
      <c r="F321" s="656" t="s">
        <v>2384</v>
      </c>
      <c r="G321" s="655" t="s">
        <v>566</v>
      </c>
      <c r="H321" s="655" t="s">
        <v>1612</v>
      </c>
      <c r="I321" s="655" t="s">
        <v>1612</v>
      </c>
      <c r="J321" s="655" t="s">
        <v>1613</v>
      </c>
      <c r="K321" s="655" t="s">
        <v>1614</v>
      </c>
      <c r="L321" s="657">
        <v>606.75000000000011</v>
      </c>
      <c r="M321" s="657">
        <v>1</v>
      </c>
      <c r="N321" s="658">
        <v>606.75000000000011</v>
      </c>
    </row>
    <row r="322" spans="1:14" ht="14.4" customHeight="1" x14ac:dyDescent="0.3">
      <c r="A322" s="653" t="s">
        <v>504</v>
      </c>
      <c r="B322" s="654" t="s">
        <v>505</v>
      </c>
      <c r="C322" s="655" t="s">
        <v>514</v>
      </c>
      <c r="D322" s="656" t="s">
        <v>2382</v>
      </c>
      <c r="E322" s="655" t="s">
        <v>520</v>
      </c>
      <c r="F322" s="656" t="s">
        <v>2384</v>
      </c>
      <c r="G322" s="655" t="s">
        <v>566</v>
      </c>
      <c r="H322" s="655" t="s">
        <v>1615</v>
      </c>
      <c r="I322" s="655" t="s">
        <v>1615</v>
      </c>
      <c r="J322" s="655" t="s">
        <v>1597</v>
      </c>
      <c r="K322" s="655" t="s">
        <v>1616</v>
      </c>
      <c r="L322" s="657">
        <v>102.36000000000004</v>
      </c>
      <c r="M322" s="657">
        <v>1</v>
      </c>
      <c r="N322" s="658">
        <v>102.36000000000004</v>
      </c>
    </row>
    <row r="323" spans="1:14" ht="14.4" customHeight="1" x14ac:dyDescent="0.3">
      <c r="A323" s="653" t="s">
        <v>504</v>
      </c>
      <c r="B323" s="654" t="s">
        <v>505</v>
      </c>
      <c r="C323" s="655" t="s">
        <v>514</v>
      </c>
      <c r="D323" s="656" t="s">
        <v>2382</v>
      </c>
      <c r="E323" s="655" t="s">
        <v>520</v>
      </c>
      <c r="F323" s="656" t="s">
        <v>2384</v>
      </c>
      <c r="G323" s="655" t="s">
        <v>566</v>
      </c>
      <c r="H323" s="655" t="s">
        <v>1617</v>
      </c>
      <c r="I323" s="655" t="s">
        <v>1617</v>
      </c>
      <c r="J323" s="655" t="s">
        <v>1618</v>
      </c>
      <c r="K323" s="655" t="s">
        <v>1134</v>
      </c>
      <c r="L323" s="657">
        <v>226.44</v>
      </c>
      <c r="M323" s="657">
        <v>2</v>
      </c>
      <c r="N323" s="658">
        <v>452.88</v>
      </c>
    </row>
    <row r="324" spans="1:14" ht="14.4" customHeight="1" x14ac:dyDescent="0.3">
      <c r="A324" s="653" t="s">
        <v>504</v>
      </c>
      <c r="B324" s="654" t="s">
        <v>505</v>
      </c>
      <c r="C324" s="655" t="s">
        <v>514</v>
      </c>
      <c r="D324" s="656" t="s">
        <v>2382</v>
      </c>
      <c r="E324" s="655" t="s">
        <v>520</v>
      </c>
      <c r="F324" s="656" t="s">
        <v>2384</v>
      </c>
      <c r="G324" s="655" t="s">
        <v>566</v>
      </c>
      <c r="H324" s="655" t="s">
        <v>1619</v>
      </c>
      <c r="I324" s="655" t="s">
        <v>1619</v>
      </c>
      <c r="J324" s="655" t="s">
        <v>1620</v>
      </c>
      <c r="K324" s="655" t="s">
        <v>1178</v>
      </c>
      <c r="L324" s="657">
        <v>156.66999999999999</v>
      </c>
      <c r="M324" s="657">
        <v>2</v>
      </c>
      <c r="N324" s="658">
        <v>313.33999999999997</v>
      </c>
    </row>
    <row r="325" spans="1:14" ht="14.4" customHeight="1" x14ac:dyDescent="0.3">
      <c r="A325" s="653" t="s">
        <v>504</v>
      </c>
      <c r="B325" s="654" t="s">
        <v>505</v>
      </c>
      <c r="C325" s="655" t="s">
        <v>514</v>
      </c>
      <c r="D325" s="656" t="s">
        <v>2382</v>
      </c>
      <c r="E325" s="655" t="s">
        <v>520</v>
      </c>
      <c r="F325" s="656" t="s">
        <v>2384</v>
      </c>
      <c r="G325" s="655" t="s">
        <v>566</v>
      </c>
      <c r="H325" s="655" t="s">
        <v>1621</v>
      </c>
      <c r="I325" s="655" t="s">
        <v>1621</v>
      </c>
      <c r="J325" s="655" t="s">
        <v>1622</v>
      </c>
      <c r="K325" s="655" t="s">
        <v>1623</v>
      </c>
      <c r="L325" s="657">
        <v>82.390000000000029</v>
      </c>
      <c r="M325" s="657">
        <v>3</v>
      </c>
      <c r="N325" s="658">
        <v>247.17000000000007</v>
      </c>
    </row>
    <row r="326" spans="1:14" ht="14.4" customHeight="1" x14ac:dyDescent="0.3">
      <c r="A326" s="653" t="s">
        <v>504</v>
      </c>
      <c r="B326" s="654" t="s">
        <v>505</v>
      </c>
      <c r="C326" s="655" t="s">
        <v>514</v>
      </c>
      <c r="D326" s="656" t="s">
        <v>2382</v>
      </c>
      <c r="E326" s="655" t="s">
        <v>520</v>
      </c>
      <c r="F326" s="656" t="s">
        <v>2384</v>
      </c>
      <c r="G326" s="655" t="s">
        <v>566</v>
      </c>
      <c r="H326" s="655" t="s">
        <v>1624</v>
      </c>
      <c r="I326" s="655" t="s">
        <v>1624</v>
      </c>
      <c r="J326" s="655" t="s">
        <v>1625</v>
      </c>
      <c r="K326" s="655" t="s">
        <v>1626</v>
      </c>
      <c r="L326" s="657">
        <v>45.70999999999998</v>
      </c>
      <c r="M326" s="657">
        <v>2</v>
      </c>
      <c r="N326" s="658">
        <v>91.419999999999959</v>
      </c>
    </row>
    <row r="327" spans="1:14" ht="14.4" customHeight="1" x14ac:dyDescent="0.3">
      <c r="A327" s="653" t="s">
        <v>504</v>
      </c>
      <c r="B327" s="654" t="s">
        <v>505</v>
      </c>
      <c r="C327" s="655" t="s">
        <v>514</v>
      </c>
      <c r="D327" s="656" t="s">
        <v>2382</v>
      </c>
      <c r="E327" s="655" t="s">
        <v>520</v>
      </c>
      <c r="F327" s="656" t="s">
        <v>2384</v>
      </c>
      <c r="G327" s="655" t="s">
        <v>566</v>
      </c>
      <c r="H327" s="655" t="s">
        <v>1627</v>
      </c>
      <c r="I327" s="655" t="s">
        <v>984</v>
      </c>
      <c r="J327" s="655" t="s">
        <v>1628</v>
      </c>
      <c r="K327" s="655"/>
      <c r="L327" s="657">
        <v>30.779999999999994</v>
      </c>
      <c r="M327" s="657">
        <v>1</v>
      </c>
      <c r="N327" s="658">
        <v>30.779999999999994</v>
      </c>
    </row>
    <row r="328" spans="1:14" ht="14.4" customHeight="1" x14ac:dyDescent="0.3">
      <c r="A328" s="653" t="s">
        <v>504</v>
      </c>
      <c r="B328" s="654" t="s">
        <v>505</v>
      </c>
      <c r="C328" s="655" t="s">
        <v>514</v>
      </c>
      <c r="D328" s="656" t="s">
        <v>2382</v>
      </c>
      <c r="E328" s="655" t="s">
        <v>520</v>
      </c>
      <c r="F328" s="656" t="s">
        <v>2384</v>
      </c>
      <c r="G328" s="655" t="s">
        <v>566</v>
      </c>
      <c r="H328" s="655" t="s">
        <v>1629</v>
      </c>
      <c r="I328" s="655" t="s">
        <v>984</v>
      </c>
      <c r="J328" s="655" t="s">
        <v>1630</v>
      </c>
      <c r="K328" s="655"/>
      <c r="L328" s="657">
        <v>123.71912205720513</v>
      </c>
      <c r="M328" s="657">
        <v>1</v>
      </c>
      <c r="N328" s="658">
        <v>123.71912205720513</v>
      </c>
    </row>
    <row r="329" spans="1:14" ht="14.4" customHeight="1" x14ac:dyDescent="0.3">
      <c r="A329" s="653" t="s">
        <v>504</v>
      </c>
      <c r="B329" s="654" t="s">
        <v>505</v>
      </c>
      <c r="C329" s="655" t="s">
        <v>514</v>
      </c>
      <c r="D329" s="656" t="s">
        <v>2382</v>
      </c>
      <c r="E329" s="655" t="s">
        <v>520</v>
      </c>
      <c r="F329" s="656" t="s">
        <v>2384</v>
      </c>
      <c r="G329" s="655" t="s">
        <v>566</v>
      </c>
      <c r="H329" s="655" t="s">
        <v>1631</v>
      </c>
      <c r="I329" s="655" t="s">
        <v>1631</v>
      </c>
      <c r="J329" s="655" t="s">
        <v>1632</v>
      </c>
      <c r="K329" s="655" t="s">
        <v>1633</v>
      </c>
      <c r="L329" s="657">
        <v>104.58000000000006</v>
      </c>
      <c r="M329" s="657">
        <v>1</v>
      </c>
      <c r="N329" s="658">
        <v>104.58000000000006</v>
      </c>
    </row>
    <row r="330" spans="1:14" ht="14.4" customHeight="1" x14ac:dyDescent="0.3">
      <c r="A330" s="653" t="s">
        <v>504</v>
      </c>
      <c r="B330" s="654" t="s">
        <v>505</v>
      </c>
      <c r="C330" s="655" t="s">
        <v>514</v>
      </c>
      <c r="D330" s="656" t="s">
        <v>2382</v>
      </c>
      <c r="E330" s="655" t="s">
        <v>520</v>
      </c>
      <c r="F330" s="656" t="s">
        <v>2384</v>
      </c>
      <c r="G330" s="655" t="s">
        <v>566</v>
      </c>
      <c r="H330" s="655" t="s">
        <v>1634</v>
      </c>
      <c r="I330" s="655" t="s">
        <v>1634</v>
      </c>
      <c r="J330" s="655" t="s">
        <v>1635</v>
      </c>
      <c r="K330" s="655" t="s">
        <v>1636</v>
      </c>
      <c r="L330" s="657">
        <v>341.47999999999996</v>
      </c>
      <c r="M330" s="657">
        <v>1</v>
      </c>
      <c r="N330" s="658">
        <v>341.47999999999996</v>
      </c>
    </row>
    <row r="331" spans="1:14" ht="14.4" customHeight="1" x14ac:dyDescent="0.3">
      <c r="A331" s="653" t="s">
        <v>504</v>
      </c>
      <c r="B331" s="654" t="s">
        <v>505</v>
      </c>
      <c r="C331" s="655" t="s">
        <v>514</v>
      </c>
      <c r="D331" s="656" t="s">
        <v>2382</v>
      </c>
      <c r="E331" s="655" t="s">
        <v>520</v>
      </c>
      <c r="F331" s="656" t="s">
        <v>2384</v>
      </c>
      <c r="G331" s="655" t="s">
        <v>566</v>
      </c>
      <c r="H331" s="655" t="s">
        <v>1637</v>
      </c>
      <c r="I331" s="655" t="s">
        <v>1638</v>
      </c>
      <c r="J331" s="655" t="s">
        <v>1639</v>
      </c>
      <c r="K331" s="655" t="s">
        <v>1640</v>
      </c>
      <c r="L331" s="657">
        <v>112.56000000000006</v>
      </c>
      <c r="M331" s="657">
        <v>1</v>
      </c>
      <c r="N331" s="658">
        <v>112.56000000000006</v>
      </c>
    </row>
    <row r="332" spans="1:14" ht="14.4" customHeight="1" x14ac:dyDescent="0.3">
      <c r="A332" s="653" t="s">
        <v>504</v>
      </c>
      <c r="B332" s="654" t="s">
        <v>505</v>
      </c>
      <c r="C332" s="655" t="s">
        <v>514</v>
      </c>
      <c r="D332" s="656" t="s">
        <v>2382</v>
      </c>
      <c r="E332" s="655" t="s">
        <v>520</v>
      </c>
      <c r="F332" s="656" t="s">
        <v>2384</v>
      </c>
      <c r="G332" s="655" t="s">
        <v>566</v>
      </c>
      <c r="H332" s="655" t="s">
        <v>1641</v>
      </c>
      <c r="I332" s="655" t="s">
        <v>1641</v>
      </c>
      <c r="J332" s="655" t="s">
        <v>1642</v>
      </c>
      <c r="K332" s="655" t="s">
        <v>1643</v>
      </c>
      <c r="L332" s="657">
        <v>64.140000000000015</v>
      </c>
      <c r="M332" s="657">
        <v>1</v>
      </c>
      <c r="N332" s="658">
        <v>64.140000000000015</v>
      </c>
    </row>
    <row r="333" spans="1:14" ht="14.4" customHeight="1" x14ac:dyDescent="0.3">
      <c r="A333" s="653" t="s">
        <v>504</v>
      </c>
      <c r="B333" s="654" t="s">
        <v>505</v>
      </c>
      <c r="C333" s="655" t="s">
        <v>514</v>
      </c>
      <c r="D333" s="656" t="s">
        <v>2382</v>
      </c>
      <c r="E333" s="655" t="s">
        <v>520</v>
      </c>
      <c r="F333" s="656" t="s">
        <v>2384</v>
      </c>
      <c r="G333" s="655" t="s">
        <v>566</v>
      </c>
      <c r="H333" s="655" t="s">
        <v>1644</v>
      </c>
      <c r="I333" s="655" t="s">
        <v>1645</v>
      </c>
      <c r="J333" s="655" t="s">
        <v>1646</v>
      </c>
      <c r="K333" s="655" t="s">
        <v>1647</v>
      </c>
      <c r="L333" s="657">
        <v>53.109999999999985</v>
      </c>
      <c r="M333" s="657">
        <v>3</v>
      </c>
      <c r="N333" s="658">
        <v>159.32999999999996</v>
      </c>
    </row>
    <row r="334" spans="1:14" ht="14.4" customHeight="1" x14ac:dyDescent="0.3">
      <c r="A334" s="653" t="s">
        <v>504</v>
      </c>
      <c r="B334" s="654" t="s">
        <v>505</v>
      </c>
      <c r="C334" s="655" t="s">
        <v>514</v>
      </c>
      <c r="D334" s="656" t="s">
        <v>2382</v>
      </c>
      <c r="E334" s="655" t="s">
        <v>520</v>
      </c>
      <c r="F334" s="656" t="s">
        <v>2384</v>
      </c>
      <c r="G334" s="655" t="s">
        <v>566</v>
      </c>
      <c r="H334" s="655" t="s">
        <v>1648</v>
      </c>
      <c r="I334" s="655" t="s">
        <v>1648</v>
      </c>
      <c r="J334" s="655" t="s">
        <v>1649</v>
      </c>
      <c r="K334" s="655" t="s">
        <v>1650</v>
      </c>
      <c r="L334" s="657">
        <v>23.729999999999997</v>
      </c>
      <c r="M334" s="657">
        <v>2</v>
      </c>
      <c r="N334" s="658">
        <v>47.459999999999994</v>
      </c>
    </row>
    <row r="335" spans="1:14" ht="14.4" customHeight="1" x14ac:dyDescent="0.3">
      <c r="A335" s="653" t="s">
        <v>504</v>
      </c>
      <c r="B335" s="654" t="s">
        <v>505</v>
      </c>
      <c r="C335" s="655" t="s">
        <v>514</v>
      </c>
      <c r="D335" s="656" t="s">
        <v>2382</v>
      </c>
      <c r="E335" s="655" t="s">
        <v>520</v>
      </c>
      <c r="F335" s="656" t="s">
        <v>2384</v>
      </c>
      <c r="G335" s="655" t="s">
        <v>566</v>
      </c>
      <c r="H335" s="655" t="s">
        <v>1651</v>
      </c>
      <c r="I335" s="655" t="s">
        <v>1651</v>
      </c>
      <c r="J335" s="655" t="s">
        <v>1652</v>
      </c>
      <c r="K335" s="655" t="s">
        <v>1592</v>
      </c>
      <c r="L335" s="657">
        <v>335.85222222222222</v>
      </c>
      <c r="M335" s="657">
        <v>18</v>
      </c>
      <c r="N335" s="658">
        <v>6045.34</v>
      </c>
    </row>
    <row r="336" spans="1:14" ht="14.4" customHeight="1" x14ac:dyDescent="0.3">
      <c r="A336" s="653" t="s">
        <v>504</v>
      </c>
      <c r="B336" s="654" t="s">
        <v>505</v>
      </c>
      <c r="C336" s="655" t="s">
        <v>514</v>
      </c>
      <c r="D336" s="656" t="s">
        <v>2382</v>
      </c>
      <c r="E336" s="655" t="s">
        <v>520</v>
      </c>
      <c r="F336" s="656" t="s">
        <v>2384</v>
      </c>
      <c r="G336" s="655" t="s">
        <v>566</v>
      </c>
      <c r="H336" s="655" t="s">
        <v>1653</v>
      </c>
      <c r="I336" s="655" t="s">
        <v>1653</v>
      </c>
      <c r="J336" s="655" t="s">
        <v>1654</v>
      </c>
      <c r="K336" s="655" t="s">
        <v>1655</v>
      </c>
      <c r="L336" s="657">
        <v>271.12999999999994</v>
      </c>
      <c r="M336" s="657">
        <v>1</v>
      </c>
      <c r="N336" s="658">
        <v>271.12999999999994</v>
      </c>
    </row>
    <row r="337" spans="1:14" ht="14.4" customHeight="1" x14ac:dyDescent="0.3">
      <c r="A337" s="653" t="s">
        <v>504</v>
      </c>
      <c r="B337" s="654" t="s">
        <v>505</v>
      </c>
      <c r="C337" s="655" t="s">
        <v>514</v>
      </c>
      <c r="D337" s="656" t="s">
        <v>2382</v>
      </c>
      <c r="E337" s="655" t="s">
        <v>520</v>
      </c>
      <c r="F337" s="656" t="s">
        <v>2384</v>
      </c>
      <c r="G337" s="655" t="s">
        <v>566</v>
      </c>
      <c r="H337" s="655" t="s">
        <v>1656</v>
      </c>
      <c r="I337" s="655" t="s">
        <v>1656</v>
      </c>
      <c r="J337" s="655" t="s">
        <v>1657</v>
      </c>
      <c r="K337" s="655" t="s">
        <v>1658</v>
      </c>
      <c r="L337" s="657">
        <v>124.19880000000001</v>
      </c>
      <c r="M337" s="657">
        <v>5</v>
      </c>
      <c r="N337" s="658">
        <v>620.99400000000003</v>
      </c>
    </row>
    <row r="338" spans="1:14" ht="14.4" customHeight="1" x14ac:dyDescent="0.3">
      <c r="A338" s="653" t="s">
        <v>504</v>
      </c>
      <c r="B338" s="654" t="s">
        <v>505</v>
      </c>
      <c r="C338" s="655" t="s">
        <v>514</v>
      </c>
      <c r="D338" s="656" t="s">
        <v>2382</v>
      </c>
      <c r="E338" s="655" t="s">
        <v>520</v>
      </c>
      <c r="F338" s="656" t="s">
        <v>2384</v>
      </c>
      <c r="G338" s="655" t="s">
        <v>566</v>
      </c>
      <c r="H338" s="655" t="s">
        <v>1659</v>
      </c>
      <c r="I338" s="655" t="s">
        <v>1659</v>
      </c>
      <c r="J338" s="655" t="s">
        <v>1660</v>
      </c>
      <c r="K338" s="655" t="s">
        <v>1661</v>
      </c>
      <c r="L338" s="657">
        <v>81.64</v>
      </c>
      <c r="M338" s="657">
        <v>12</v>
      </c>
      <c r="N338" s="658">
        <v>979.68000000000006</v>
      </c>
    </row>
    <row r="339" spans="1:14" ht="14.4" customHeight="1" x14ac:dyDescent="0.3">
      <c r="A339" s="653" t="s">
        <v>504</v>
      </c>
      <c r="B339" s="654" t="s">
        <v>505</v>
      </c>
      <c r="C339" s="655" t="s">
        <v>514</v>
      </c>
      <c r="D339" s="656" t="s">
        <v>2382</v>
      </c>
      <c r="E339" s="655" t="s">
        <v>520</v>
      </c>
      <c r="F339" s="656" t="s">
        <v>2384</v>
      </c>
      <c r="G339" s="655" t="s">
        <v>566</v>
      </c>
      <c r="H339" s="655" t="s">
        <v>1662</v>
      </c>
      <c r="I339" s="655" t="s">
        <v>984</v>
      </c>
      <c r="J339" s="655" t="s">
        <v>1663</v>
      </c>
      <c r="K339" s="655"/>
      <c r="L339" s="657">
        <v>45.83</v>
      </c>
      <c r="M339" s="657">
        <v>2</v>
      </c>
      <c r="N339" s="658">
        <v>91.66</v>
      </c>
    </row>
    <row r="340" spans="1:14" ht="14.4" customHeight="1" x14ac:dyDescent="0.3">
      <c r="A340" s="653" t="s">
        <v>504</v>
      </c>
      <c r="B340" s="654" t="s">
        <v>505</v>
      </c>
      <c r="C340" s="655" t="s">
        <v>514</v>
      </c>
      <c r="D340" s="656" t="s">
        <v>2382</v>
      </c>
      <c r="E340" s="655" t="s">
        <v>520</v>
      </c>
      <c r="F340" s="656" t="s">
        <v>2384</v>
      </c>
      <c r="G340" s="655" t="s">
        <v>566</v>
      </c>
      <c r="H340" s="655" t="s">
        <v>1664</v>
      </c>
      <c r="I340" s="655" t="s">
        <v>1664</v>
      </c>
      <c r="J340" s="655" t="s">
        <v>1665</v>
      </c>
      <c r="K340" s="655" t="s">
        <v>1666</v>
      </c>
      <c r="L340" s="657">
        <v>73.099999999999994</v>
      </c>
      <c r="M340" s="657">
        <v>12</v>
      </c>
      <c r="N340" s="658">
        <v>877.19999999999993</v>
      </c>
    </row>
    <row r="341" spans="1:14" ht="14.4" customHeight="1" x14ac:dyDescent="0.3">
      <c r="A341" s="653" t="s">
        <v>504</v>
      </c>
      <c r="B341" s="654" t="s">
        <v>505</v>
      </c>
      <c r="C341" s="655" t="s">
        <v>514</v>
      </c>
      <c r="D341" s="656" t="s">
        <v>2382</v>
      </c>
      <c r="E341" s="655" t="s">
        <v>520</v>
      </c>
      <c r="F341" s="656" t="s">
        <v>2384</v>
      </c>
      <c r="G341" s="655" t="s">
        <v>566</v>
      </c>
      <c r="H341" s="655" t="s">
        <v>1667</v>
      </c>
      <c r="I341" s="655" t="s">
        <v>1667</v>
      </c>
      <c r="J341" s="655" t="s">
        <v>1668</v>
      </c>
      <c r="K341" s="655" t="s">
        <v>1669</v>
      </c>
      <c r="L341" s="657">
        <v>1260.1099999999999</v>
      </c>
      <c r="M341" s="657">
        <v>1</v>
      </c>
      <c r="N341" s="658">
        <v>1260.1099999999999</v>
      </c>
    </row>
    <row r="342" spans="1:14" ht="14.4" customHeight="1" x14ac:dyDescent="0.3">
      <c r="A342" s="653" t="s">
        <v>504</v>
      </c>
      <c r="B342" s="654" t="s">
        <v>505</v>
      </c>
      <c r="C342" s="655" t="s">
        <v>514</v>
      </c>
      <c r="D342" s="656" t="s">
        <v>2382</v>
      </c>
      <c r="E342" s="655" t="s">
        <v>520</v>
      </c>
      <c r="F342" s="656" t="s">
        <v>2384</v>
      </c>
      <c r="G342" s="655" t="s">
        <v>566</v>
      </c>
      <c r="H342" s="655" t="s">
        <v>1670</v>
      </c>
      <c r="I342" s="655" t="s">
        <v>1670</v>
      </c>
      <c r="J342" s="655" t="s">
        <v>1671</v>
      </c>
      <c r="K342" s="655" t="s">
        <v>1672</v>
      </c>
      <c r="L342" s="657">
        <v>129.91974698324827</v>
      </c>
      <c r="M342" s="657">
        <v>6</v>
      </c>
      <c r="N342" s="658">
        <v>779.51848189948964</v>
      </c>
    </row>
    <row r="343" spans="1:14" ht="14.4" customHeight="1" x14ac:dyDescent="0.3">
      <c r="A343" s="653" t="s">
        <v>504</v>
      </c>
      <c r="B343" s="654" t="s">
        <v>505</v>
      </c>
      <c r="C343" s="655" t="s">
        <v>514</v>
      </c>
      <c r="D343" s="656" t="s">
        <v>2382</v>
      </c>
      <c r="E343" s="655" t="s">
        <v>520</v>
      </c>
      <c r="F343" s="656" t="s">
        <v>2384</v>
      </c>
      <c r="G343" s="655" t="s">
        <v>566</v>
      </c>
      <c r="H343" s="655" t="s">
        <v>1673</v>
      </c>
      <c r="I343" s="655" t="s">
        <v>1673</v>
      </c>
      <c r="J343" s="655" t="s">
        <v>1674</v>
      </c>
      <c r="K343" s="655" t="s">
        <v>1675</v>
      </c>
      <c r="L343" s="657">
        <v>1174.29</v>
      </c>
      <c r="M343" s="657">
        <v>1</v>
      </c>
      <c r="N343" s="658">
        <v>1174.29</v>
      </c>
    </row>
    <row r="344" spans="1:14" ht="14.4" customHeight="1" x14ac:dyDescent="0.3">
      <c r="A344" s="653" t="s">
        <v>504</v>
      </c>
      <c r="B344" s="654" t="s">
        <v>505</v>
      </c>
      <c r="C344" s="655" t="s">
        <v>514</v>
      </c>
      <c r="D344" s="656" t="s">
        <v>2382</v>
      </c>
      <c r="E344" s="655" t="s">
        <v>520</v>
      </c>
      <c r="F344" s="656" t="s">
        <v>2384</v>
      </c>
      <c r="G344" s="655" t="s">
        <v>566</v>
      </c>
      <c r="H344" s="655" t="s">
        <v>1676</v>
      </c>
      <c r="I344" s="655" t="s">
        <v>1676</v>
      </c>
      <c r="J344" s="655" t="s">
        <v>1677</v>
      </c>
      <c r="K344" s="655" t="s">
        <v>749</v>
      </c>
      <c r="L344" s="657">
        <v>64.119743740896112</v>
      </c>
      <c r="M344" s="657">
        <v>1</v>
      </c>
      <c r="N344" s="658">
        <v>64.119743740896112</v>
      </c>
    </row>
    <row r="345" spans="1:14" ht="14.4" customHeight="1" x14ac:dyDescent="0.3">
      <c r="A345" s="653" t="s">
        <v>504</v>
      </c>
      <c r="B345" s="654" t="s">
        <v>505</v>
      </c>
      <c r="C345" s="655" t="s">
        <v>514</v>
      </c>
      <c r="D345" s="656" t="s">
        <v>2382</v>
      </c>
      <c r="E345" s="655" t="s">
        <v>520</v>
      </c>
      <c r="F345" s="656" t="s">
        <v>2384</v>
      </c>
      <c r="G345" s="655" t="s">
        <v>566</v>
      </c>
      <c r="H345" s="655" t="s">
        <v>1678</v>
      </c>
      <c r="I345" s="655" t="s">
        <v>1678</v>
      </c>
      <c r="J345" s="655" t="s">
        <v>1679</v>
      </c>
      <c r="K345" s="655" t="s">
        <v>1680</v>
      </c>
      <c r="L345" s="657">
        <v>383.43000869124904</v>
      </c>
      <c r="M345" s="657">
        <v>12</v>
      </c>
      <c r="N345" s="658">
        <v>4601.1601042949887</v>
      </c>
    </row>
    <row r="346" spans="1:14" ht="14.4" customHeight="1" x14ac:dyDescent="0.3">
      <c r="A346" s="653" t="s">
        <v>504</v>
      </c>
      <c r="B346" s="654" t="s">
        <v>505</v>
      </c>
      <c r="C346" s="655" t="s">
        <v>514</v>
      </c>
      <c r="D346" s="656" t="s">
        <v>2382</v>
      </c>
      <c r="E346" s="655" t="s">
        <v>520</v>
      </c>
      <c r="F346" s="656" t="s">
        <v>2384</v>
      </c>
      <c r="G346" s="655" t="s">
        <v>566</v>
      </c>
      <c r="H346" s="655" t="s">
        <v>1681</v>
      </c>
      <c r="I346" s="655" t="s">
        <v>621</v>
      </c>
      <c r="J346" s="655" t="s">
        <v>1682</v>
      </c>
      <c r="K346" s="655" t="s">
        <v>1683</v>
      </c>
      <c r="L346" s="657">
        <v>368.20066987150869</v>
      </c>
      <c r="M346" s="657">
        <v>11</v>
      </c>
      <c r="N346" s="658">
        <v>4050.2073685865957</v>
      </c>
    </row>
    <row r="347" spans="1:14" ht="14.4" customHeight="1" x14ac:dyDescent="0.3">
      <c r="A347" s="653" t="s">
        <v>504</v>
      </c>
      <c r="B347" s="654" t="s">
        <v>505</v>
      </c>
      <c r="C347" s="655" t="s">
        <v>514</v>
      </c>
      <c r="D347" s="656" t="s">
        <v>2382</v>
      </c>
      <c r="E347" s="655" t="s">
        <v>520</v>
      </c>
      <c r="F347" s="656" t="s">
        <v>2384</v>
      </c>
      <c r="G347" s="655" t="s">
        <v>566</v>
      </c>
      <c r="H347" s="655" t="s">
        <v>1684</v>
      </c>
      <c r="I347" s="655" t="s">
        <v>1684</v>
      </c>
      <c r="J347" s="655" t="s">
        <v>1685</v>
      </c>
      <c r="K347" s="655" t="s">
        <v>1686</v>
      </c>
      <c r="L347" s="657">
        <v>138.81826982507997</v>
      </c>
      <c r="M347" s="657">
        <v>35</v>
      </c>
      <c r="N347" s="658">
        <v>4858.6394438777988</v>
      </c>
    </row>
    <row r="348" spans="1:14" ht="14.4" customHeight="1" x14ac:dyDescent="0.3">
      <c r="A348" s="653" t="s">
        <v>504</v>
      </c>
      <c r="B348" s="654" t="s">
        <v>505</v>
      </c>
      <c r="C348" s="655" t="s">
        <v>514</v>
      </c>
      <c r="D348" s="656" t="s">
        <v>2382</v>
      </c>
      <c r="E348" s="655" t="s">
        <v>520</v>
      </c>
      <c r="F348" s="656" t="s">
        <v>2384</v>
      </c>
      <c r="G348" s="655" t="s">
        <v>566</v>
      </c>
      <c r="H348" s="655" t="s">
        <v>1687</v>
      </c>
      <c r="I348" s="655" t="s">
        <v>1687</v>
      </c>
      <c r="J348" s="655" t="s">
        <v>1177</v>
      </c>
      <c r="K348" s="655" t="s">
        <v>1688</v>
      </c>
      <c r="L348" s="657">
        <v>262.10000000000008</v>
      </c>
      <c r="M348" s="657">
        <v>6</v>
      </c>
      <c r="N348" s="658">
        <v>1572.6000000000004</v>
      </c>
    </row>
    <row r="349" spans="1:14" ht="14.4" customHeight="1" x14ac:dyDescent="0.3">
      <c r="A349" s="653" t="s">
        <v>504</v>
      </c>
      <c r="B349" s="654" t="s">
        <v>505</v>
      </c>
      <c r="C349" s="655" t="s">
        <v>514</v>
      </c>
      <c r="D349" s="656" t="s">
        <v>2382</v>
      </c>
      <c r="E349" s="655" t="s">
        <v>520</v>
      </c>
      <c r="F349" s="656" t="s">
        <v>2384</v>
      </c>
      <c r="G349" s="655" t="s">
        <v>566</v>
      </c>
      <c r="H349" s="655" t="s">
        <v>1689</v>
      </c>
      <c r="I349" s="655" t="s">
        <v>984</v>
      </c>
      <c r="J349" s="655" t="s">
        <v>1690</v>
      </c>
      <c r="K349" s="655"/>
      <c r="L349" s="657">
        <v>460.66580284080629</v>
      </c>
      <c r="M349" s="657">
        <v>1</v>
      </c>
      <c r="N349" s="658">
        <v>460.66580284080629</v>
      </c>
    </row>
    <row r="350" spans="1:14" ht="14.4" customHeight="1" x14ac:dyDescent="0.3">
      <c r="A350" s="653" t="s">
        <v>504</v>
      </c>
      <c r="B350" s="654" t="s">
        <v>505</v>
      </c>
      <c r="C350" s="655" t="s">
        <v>514</v>
      </c>
      <c r="D350" s="656" t="s">
        <v>2382</v>
      </c>
      <c r="E350" s="655" t="s">
        <v>520</v>
      </c>
      <c r="F350" s="656" t="s">
        <v>2384</v>
      </c>
      <c r="G350" s="655" t="s">
        <v>566</v>
      </c>
      <c r="H350" s="655" t="s">
        <v>1691</v>
      </c>
      <c r="I350" s="655" t="s">
        <v>1692</v>
      </c>
      <c r="J350" s="655" t="s">
        <v>709</v>
      </c>
      <c r="K350" s="655" t="s">
        <v>1693</v>
      </c>
      <c r="L350" s="657">
        <v>302.51980763116455</v>
      </c>
      <c r="M350" s="657">
        <v>4</v>
      </c>
      <c r="N350" s="658">
        <v>1210.0792305246582</v>
      </c>
    </row>
    <row r="351" spans="1:14" ht="14.4" customHeight="1" x14ac:dyDescent="0.3">
      <c r="A351" s="653" t="s">
        <v>504</v>
      </c>
      <c r="B351" s="654" t="s">
        <v>505</v>
      </c>
      <c r="C351" s="655" t="s">
        <v>514</v>
      </c>
      <c r="D351" s="656" t="s">
        <v>2382</v>
      </c>
      <c r="E351" s="655" t="s">
        <v>520</v>
      </c>
      <c r="F351" s="656" t="s">
        <v>2384</v>
      </c>
      <c r="G351" s="655" t="s">
        <v>566</v>
      </c>
      <c r="H351" s="655" t="s">
        <v>1694</v>
      </c>
      <c r="I351" s="655" t="s">
        <v>1694</v>
      </c>
      <c r="J351" s="655" t="s">
        <v>1181</v>
      </c>
      <c r="K351" s="655" t="s">
        <v>1182</v>
      </c>
      <c r="L351" s="657">
        <v>169.79020453945472</v>
      </c>
      <c r="M351" s="657">
        <v>10</v>
      </c>
      <c r="N351" s="658">
        <v>1697.9020453945473</v>
      </c>
    </row>
    <row r="352" spans="1:14" ht="14.4" customHeight="1" x14ac:dyDescent="0.3">
      <c r="A352" s="653" t="s">
        <v>504</v>
      </c>
      <c r="B352" s="654" t="s">
        <v>505</v>
      </c>
      <c r="C352" s="655" t="s">
        <v>514</v>
      </c>
      <c r="D352" s="656" t="s">
        <v>2382</v>
      </c>
      <c r="E352" s="655" t="s">
        <v>520</v>
      </c>
      <c r="F352" s="656" t="s">
        <v>2384</v>
      </c>
      <c r="G352" s="655" t="s">
        <v>566</v>
      </c>
      <c r="H352" s="655" t="s">
        <v>1695</v>
      </c>
      <c r="I352" s="655" t="s">
        <v>984</v>
      </c>
      <c r="J352" s="655" t="s">
        <v>1696</v>
      </c>
      <c r="K352" s="655"/>
      <c r="L352" s="657">
        <v>112.14999999999999</v>
      </c>
      <c r="M352" s="657">
        <v>1</v>
      </c>
      <c r="N352" s="658">
        <v>112.14999999999999</v>
      </c>
    </row>
    <row r="353" spans="1:14" ht="14.4" customHeight="1" x14ac:dyDescent="0.3">
      <c r="A353" s="653" t="s">
        <v>504</v>
      </c>
      <c r="B353" s="654" t="s">
        <v>505</v>
      </c>
      <c r="C353" s="655" t="s">
        <v>514</v>
      </c>
      <c r="D353" s="656" t="s">
        <v>2382</v>
      </c>
      <c r="E353" s="655" t="s">
        <v>520</v>
      </c>
      <c r="F353" s="656" t="s">
        <v>2384</v>
      </c>
      <c r="G353" s="655" t="s">
        <v>566</v>
      </c>
      <c r="H353" s="655" t="s">
        <v>1697</v>
      </c>
      <c r="I353" s="655" t="s">
        <v>1697</v>
      </c>
      <c r="J353" s="655" t="s">
        <v>1591</v>
      </c>
      <c r="K353" s="655" t="s">
        <v>1592</v>
      </c>
      <c r="L353" s="657">
        <v>180.2</v>
      </c>
      <c r="M353" s="657">
        <v>1</v>
      </c>
      <c r="N353" s="658">
        <v>180.2</v>
      </c>
    </row>
    <row r="354" spans="1:14" ht="14.4" customHeight="1" x14ac:dyDescent="0.3">
      <c r="A354" s="653" t="s">
        <v>504</v>
      </c>
      <c r="B354" s="654" t="s">
        <v>505</v>
      </c>
      <c r="C354" s="655" t="s">
        <v>514</v>
      </c>
      <c r="D354" s="656" t="s">
        <v>2382</v>
      </c>
      <c r="E354" s="655" t="s">
        <v>520</v>
      </c>
      <c r="F354" s="656" t="s">
        <v>2384</v>
      </c>
      <c r="G354" s="655" t="s">
        <v>566</v>
      </c>
      <c r="H354" s="655" t="s">
        <v>1698</v>
      </c>
      <c r="I354" s="655" t="s">
        <v>1699</v>
      </c>
      <c r="J354" s="655" t="s">
        <v>1700</v>
      </c>
      <c r="K354" s="655" t="s">
        <v>1701</v>
      </c>
      <c r="L354" s="657">
        <v>5168.6599999999989</v>
      </c>
      <c r="M354" s="657">
        <v>1</v>
      </c>
      <c r="N354" s="658">
        <v>5168.6599999999989</v>
      </c>
    </row>
    <row r="355" spans="1:14" ht="14.4" customHeight="1" x14ac:dyDescent="0.3">
      <c r="A355" s="653" t="s">
        <v>504</v>
      </c>
      <c r="B355" s="654" t="s">
        <v>505</v>
      </c>
      <c r="C355" s="655" t="s">
        <v>514</v>
      </c>
      <c r="D355" s="656" t="s">
        <v>2382</v>
      </c>
      <c r="E355" s="655" t="s">
        <v>520</v>
      </c>
      <c r="F355" s="656" t="s">
        <v>2384</v>
      </c>
      <c r="G355" s="655" t="s">
        <v>566</v>
      </c>
      <c r="H355" s="655" t="s">
        <v>1702</v>
      </c>
      <c r="I355" s="655" t="s">
        <v>1702</v>
      </c>
      <c r="J355" s="655" t="s">
        <v>1331</v>
      </c>
      <c r="K355" s="655" t="s">
        <v>1332</v>
      </c>
      <c r="L355" s="657">
        <v>271.52</v>
      </c>
      <c r="M355" s="657">
        <v>3</v>
      </c>
      <c r="N355" s="658">
        <v>814.56</v>
      </c>
    </row>
    <row r="356" spans="1:14" ht="14.4" customHeight="1" x14ac:dyDescent="0.3">
      <c r="A356" s="653" t="s">
        <v>504</v>
      </c>
      <c r="B356" s="654" t="s">
        <v>505</v>
      </c>
      <c r="C356" s="655" t="s">
        <v>514</v>
      </c>
      <c r="D356" s="656" t="s">
        <v>2382</v>
      </c>
      <c r="E356" s="655" t="s">
        <v>520</v>
      </c>
      <c r="F356" s="656" t="s">
        <v>2384</v>
      </c>
      <c r="G356" s="655" t="s">
        <v>566</v>
      </c>
      <c r="H356" s="655" t="s">
        <v>1703</v>
      </c>
      <c r="I356" s="655" t="s">
        <v>1703</v>
      </c>
      <c r="J356" s="655" t="s">
        <v>1704</v>
      </c>
      <c r="K356" s="655" t="s">
        <v>1705</v>
      </c>
      <c r="L356" s="657">
        <v>167.81999999999994</v>
      </c>
      <c r="M356" s="657">
        <v>6</v>
      </c>
      <c r="N356" s="658">
        <v>1006.9199999999996</v>
      </c>
    </row>
    <row r="357" spans="1:14" ht="14.4" customHeight="1" x14ac:dyDescent="0.3">
      <c r="A357" s="653" t="s">
        <v>504</v>
      </c>
      <c r="B357" s="654" t="s">
        <v>505</v>
      </c>
      <c r="C357" s="655" t="s">
        <v>514</v>
      </c>
      <c r="D357" s="656" t="s">
        <v>2382</v>
      </c>
      <c r="E357" s="655" t="s">
        <v>520</v>
      </c>
      <c r="F357" s="656" t="s">
        <v>2384</v>
      </c>
      <c r="G357" s="655" t="s">
        <v>566</v>
      </c>
      <c r="H357" s="655" t="s">
        <v>1706</v>
      </c>
      <c r="I357" s="655" t="s">
        <v>1707</v>
      </c>
      <c r="J357" s="655" t="s">
        <v>1708</v>
      </c>
      <c r="K357" s="655"/>
      <c r="L357" s="657">
        <v>308.85000000000002</v>
      </c>
      <c r="M357" s="657">
        <v>1</v>
      </c>
      <c r="N357" s="658">
        <v>308.85000000000002</v>
      </c>
    </row>
    <row r="358" spans="1:14" ht="14.4" customHeight="1" x14ac:dyDescent="0.3">
      <c r="A358" s="653" t="s">
        <v>504</v>
      </c>
      <c r="B358" s="654" t="s">
        <v>505</v>
      </c>
      <c r="C358" s="655" t="s">
        <v>514</v>
      </c>
      <c r="D358" s="656" t="s">
        <v>2382</v>
      </c>
      <c r="E358" s="655" t="s">
        <v>520</v>
      </c>
      <c r="F358" s="656" t="s">
        <v>2384</v>
      </c>
      <c r="G358" s="655" t="s">
        <v>566</v>
      </c>
      <c r="H358" s="655" t="s">
        <v>1709</v>
      </c>
      <c r="I358" s="655" t="s">
        <v>1709</v>
      </c>
      <c r="J358" s="655" t="s">
        <v>1710</v>
      </c>
      <c r="K358" s="655" t="s">
        <v>1711</v>
      </c>
      <c r="L358" s="657">
        <v>71.099999999999966</v>
      </c>
      <c r="M358" s="657">
        <v>2</v>
      </c>
      <c r="N358" s="658">
        <v>142.19999999999993</v>
      </c>
    </row>
    <row r="359" spans="1:14" ht="14.4" customHeight="1" x14ac:dyDescent="0.3">
      <c r="A359" s="653" t="s">
        <v>504</v>
      </c>
      <c r="B359" s="654" t="s">
        <v>505</v>
      </c>
      <c r="C359" s="655" t="s">
        <v>514</v>
      </c>
      <c r="D359" s="656" t="s">
        <v>2382</v>
      </c>
      <c r="E359" s="655" t="s">
        <v>520</v>
      </c>
      <c r="F359" s="656" t="s">
        <v>2384</v>
      </c>
      <c r="G359" s="655" t="s">
        <v>566</v>
      </c>
      <c r="H359" s="655" t="s">
        <v>1712</v>
      </c>
      <c r="I359" s="655" t="s">
        <v>1713</v>
      </c>
      <c r="J359" s="655" t="s">
        <v>1714</v>
      </c>
      <c r="K359" s="655" t="s">
        <v>1715</v>
      </c>
      <c r="L359" s="657">
        <v>1401.2600000000002</v>
      </c>
      <c r="M359" s="657">
        <v>1</v>
      </c>
      <c r="N359" s="658">
        <v>1401.2600000000002</v>
      </c>
    </row>
    <row r="360" spans="1:14" ht="14.4" customHeight="1" x14ac:dyDescent="0.3">
      <c r="A360" s="653" t="s">
        <v>504</v>
      </c>
      <c r="B360" s="654" t="s">
        <v>505</v>
      </c>
      <c r="C360" s="655" t="s">
        <v>514</v>
      </c>
      <c r="D360" s="656" t="s">
        <v>2382</v>
      </c>
      <c r="E360" s="655" t="s">
        <v>520</v>
      </c>
      <c r="F360" s="656" t="s">
        <v>2384</v>
      </c>
      <c r="G360" s="655" t="s">
        <v>566</v>
      </c>
      <c r="H360" s="655" t="s">
        <v>1716</v>
      </c>
      <c r="I360" s="655" t="s">
        <v>1716</v>
      </c>
      <c r="J360" s="655" t="s">
        <v>1685</v>
      </c>
      <c r="K360" s="655" t="s">
        <v>1686</v>
      </c>
      <c r="L360" s="657">
        <v>72.879999999999939</v>
      </c>
      <c r="M360" s="657">
        <v>2</v>
      </c>
      <c r="N360" s="658">
        <v>145.75999999999988</v>
      </c>
    </row>
    <row r="361" spans="1:14" ht="14.4" customHeight="1" x14ac:dyDescent="0.3">
      <c r="A361" s="653" t="s">
        <v>504</v>
      </c>
      <c r="B361" s="654" t="s">
        <v>505</v>
      </c>
      <c r="C361" s="655" t="s">
        <v>514</v>
      </c>
      <c r="D361" s="656" t="s">
        <v>2382</v>
      </c>
      <c r="E361" s="655" t="s">
        <v>520</v>
      </c>
      <c r="F361" s="656" t="s">
        <v>2384</v>
      </c>
      <c r="G361" s="655" t="s">
        <v>566</v>
      </c>
      <c r="H361" s="655" t="s">
        <v>1717</v>
      </c>
      <c r="I361" s="655" t="s">
        <v>1717</v>
      </c>
      <c r="J361" s="655" t="s">
        <v>1718</v>
      </c>
      <c r="K361" s="655" t="s">
        <v>1719</v>
      </c>
      <c r="L361" s="657">
        <v>55.399999999999956</v>
      </c>
      <c r="M361" s="657">
        <v>1</v>
      </c>
      <c r="N361" s="658">
        <v>55.399999999999956</v>
      </c>
    </row>
    <row r="362" spans="1:14" ht="14.4" customHeight="1" x14ac:dyDescent="0.3">
      <c r="A362" s="653" t="s">
        <v>504</v>
      </c>
      <c r="B362" s="654" t="s">
        <v>505</v>
      </c>
      <c r="C362" s="655" t="s">
        <v>514</v>
      </c>
      <c r="D362" s="656" t="s">
        <v>2382</v>
      </c>
      <c r="E362" s="655" t="s">
        <v>520</v>
      </c>
      <c r="F362" s="656" t="s">
        <v>2384</v>
      </c>
      <c r="G362" s="655" t="s">
        <v>1720</v>
      </c>
      <c r="H362" s="655" t="s">
        <v>1721</v>
      </c>
      <c r="I362" s="655" t="s">
        <v>1721</v>
      </c>
      <c r="J362" s="655" t="s">
        <v>1722</v>
      </c>
      <c r="K362" s="655" t="s">
        <v>1723</v>
      </c>
      <c r="L362" s="657">
        <v>14.880013565788602</v>
      </c>
      <c r="M362" s="657">
        <v>12</v>
      </c>
      <c r="N362" s="658">
        <v>178.56016278946322</v>
      </c>
    </row>
    <row r="363" spans="1:14" ht="14.4" customHeight="1" x14ac:dyDescent="0.3">
      <c r="A363" s="653" t="s">
        <v>504</v>
      </c>
      <c r="B363" s="654" t="s">
        <v>505</v>
      </c>
      <c r="C363" s="655" t="s">
        <v>514</v>
      </c>
      <c r="D363" s="656" t="s">
        <v>2382</v>
      </c>
      <c r="E363" s="655" t="s">
        <v>520</v>
      </c>
      <c r="F363" s="656" t="s">
        <v>2384</v>
      </c>
      <c r="G363" s="655" t="s">
        <v>1720</v>
      </c>
      <c r="H363" s="655" t="s">
        <v>1724</v>
      </c>
      <c r="I363" s="655" t="s">
        <v>1724</v>
      </c>
      <c r="J363" s="655" t="s">
        <v>1725</v>
      </c>
      <c r="K363" s="655" t="s">
        <v>1726</v>
      </c>
      <c r="L363" s="657">
        <v>12.06</v>
      </c>
      <c r="M363" s="657">
        <v>12</v>
      </c>
      <c r="N363" s="658">
        <v>144.72</v>
      </c>
    </row>
    <row r="364" spans="1:14" ht="14.4" customHeight="1" x14ac:dyDescent="0.3">
      <c r="A364" s="653" t="s">
        <v>504</v>
      </c>
      <c r="B364" s="654" t="s">
        <v>505</v>
      </c>
      <c r="C364" s="655" t="s">
        <v>514</v>
      </c>
      <c r="D364" s="656" t="s">
        <v>2382</v>
      </c>
      <c r="E364" s="655" t="s">
        <v>520</v>
      </c>
      <c r="F364" s="656" t="s">
        <v>2384</v>
      </c>
      <c r="G364" s="655" t="s">
        <v>1720</v>
      </c>
      <c r="H364" s="655" t="s">
        <v>1727</v>
      </c>
      <c r="I364" s="655" t="s">
        <v>1728</v>
      </c>
      <c r="J364" s="655" t="s">
        <v>1729</v>
      </c>
      <c r="K364" s="655" t="s">
        <v>1730</v>
      </c>
      <c r="L364" s="657">
        <v>75.91931091882438</v>
      </c>
      <c r="M364" s="657">
        <v>2</v>
      </c>
      <c r="N364" s="658">
        <v>151.83862183764876</v>
      </c>
    </row>
    <row r="365" spans="1:14" ht="14.4" customHeight="1" x14ac:dyDescent="0.3">
      <c r="A365" s="653" t="s">
        <v>504</v>
      </c>
      <c r="B365" s="654" t="s">
        <v>505</v>
      </c>
      <c r="C365" s="655" t="s">
        <v>514</v>
      </c>
      <c r="D365" s="656" t="s">
        <v>2382</v>
      </c>
      <c r="E365" s="655" t="s">
        <v>520</v>
      </c>
      <c r="F365" s="656" t="s">
        <v>2384</v>
      </c>
      <c r="G365" s="655" t="s">
        <v>1720</v>
      </c>
      <c r="H365" s="655" t="s">
        <v>1731</v>
      </c>
      <c r="I365" s="655" t="s">
        <v>1732</v>
      </c>
      <c r="J365" s="655" t="s">
        <v>1733</v>
      </c>
      <c r="K365" s="655" t="s">
        <v>1734</v>
      </c>
      <c r="L365" s="657">
        <v>90.38</v>
      </c>
      <c r="M365" s="657">
        <v>2</v>
      </c>
      <c r="N365" s="658">
        <v>180.76</v>
      </c>
    </row>
    <row r="366" spans="1:14" ht="14.4" customHeight="1" x14ac:dyDescent="0.3">
      <c r="A366" s="653" t="s">
        <v>504</v>
      </c>
      <c r="B366" s="654" t="s">
        <v>505</v>
      </c>
      <c r="C366" s="655" t="s">
        <v>514</v>
      </c>
      <c r="D366" s="656" t="s">
        <v>2382</v>
      </c>
      <c r="E366" s="655" t="s">
        <v>520</v>
      </c>
      <c r="F366" s="656" t="s">
        <v>2384</v>
      </c>
      <c r="G366" s="655" t="s">
        <v>1720</v>
      </c>
      <c r="H366" s="655" t="s">
        <v>1735</v>
      </c>
      <c r="I366" s="655" t="s">
        <v>1736</v>
      </c>
      <c r="J366" s="655" t="s">
        <v>561</v>
      </c>
      <c r="K366" s="655" t="s">
        <v>562</v>
      </c>
      <c r="L366" s="657">
        <v>105.06000000000002</v>
      </c>
      <c r="M366" s="657">
        <v>7</v>
      </c>
      <c r="N366" s="658">
        <v>735.42000000000007</v>
      </c>
    </row>
    <row r="367" spans="1:14" ht="14.4" customHeight="1" x14ac:dyDescent="0.3">
      <c r="A367" s="653" t="s">
        <v>504</v>
      </c>
      <c r="B367" s="654" t="s">
        <v>505</v>
      </c>
      <c r="C367" s="655" t="s">
        <v>514</v>
      </c>
      <c r="D367" s="656" t="s">
        <v>2382</v>
      </c>
      <c r="E367" s="655" t="s">
        <v>520</v>
      </c>
      <c r="F367" s="656" t="s">
        <v>2384</v>
      </c>
      <c r="G367" s="655" t="s">
        <v>1720</v>
      </c>
      <c r="H367" s="655" t="s">
        <v>1737</v>
      </c>
      <c r="I367" s="655" t="s">
        <v>1738</v>
      </c>
      <c r="J367" s="655" t="s">
        <v>1739</v>
      </c>
      <c r="K367" s="655" t="s">
        <v>1178</v>
      </c>
      <c r="L367" s="657">
        <v>124.97000000000003</v>
      </c>
      <c r="M367" s="657">
        <v>1</v>
      </c>
      <c r="N367" s="658">
        <v>124.97000000000003</v>
      </c>
    </row>
    <row r="368" spans="1:14" ht="14.4" customHeight="1" x14ac:dyDescent="0.3">
      <c r="A368" s="653" t="s">
        <v>504</v>
      </c>
      <c r="B368" s="654" t="s">
        <v>505</v>
      </c>
      <c r="C368" s="655" t="s">
        <v>514</v>
      </c>
      <c r="D368" s="656" t="s">
        <v>2382</v>
      </c>
      <c r="E368" s="655" t="s">
        <v>520</v>
      </c>
      <c r="F368" s="656" t="s">
        <v>2384</v>
      </c>
      <c r="G368" s="655" t="s">
        <v>1720</v>
      </c>
      <c r="H368" s="655" t="s">
        <v>1740</v>
      </c>
      <c r="I368" s="655" t="s">
        <v>1741</v>
      </c>
      <c r="J368" s="655" t="s">
        <v>1742</v>
      </c>
      <c r="K368" s="655" t="s">
        <v>1743</v>
      </c>
      <c r="L368" s="657">
        <v>90.379948100207386</v>
      </c>
      <c r="M368" s="657">
        <v>5</v>
      </c>
      <c r="N368" s="658">
        <v>451.89974050103694</v>
      </c>
    </row>
    <row r="369" spans="1:14" ht="14.4" customHeight="1" x14ac:dyDescent="0.3">
      <c r="A369" s="653" t="s">
        <v>504</v>
      </c>
      <c r="B369" s="654" t="s">
        <v>505</v>
      </c>
      <c r="C369" s="655" t="s">
        <v>514</v>
      </c>
      <c r="D369" s="656" t="s">
        <v>2382</v>
      </c>
      <c r="E369" s="655" t="s">
        <v>520</v>
      </c>
      <c r="F369" s="656" t="s">
        <v>2384</v>
      </c>
      <c r="G369" s="655" t="s">
        <v>1720</v>
      </c>
      <c r="H369" s="655" t="s">
        <v>1744</v>
      </c>
      <c r="I369" s="655" t="s">
        <v>1745</v>
      </c>
      <c r="J369" s="655" t="s">
        <v>1746</v>
      </c>
      <c r="K369" s="655" t="s">
        <v>1178</v>
      </c>
      <c r="L369" s="657">
        <v>200.17999999999998</v>
      </c>
      <c r="M369" s="657">
        <v>1</v>
      </c>
      <c r="N369" s="658">
        <v>200.17999999999998</v>
      </c>
    </row>
    <row r="370" spans="1:14" ht="14.4" customHeight="1" x14ac:dyDescent="0.3">
      <c r="A370" s="653" t="s">
        <v>504</v>
      </c>
      <c r="B370" s="654" t="s">
        <v>505</v>
      </c>
      <c r="C370" s="655" t="s">
        <v>514</v>
      </c>
      <c r="D370" s="656" t="s">
        <v>2382</v>
      </c>
      <c r="E370" s="655" t="s">
        <v>520</v>
      </c>
      <c r="F370" s="656" t="s">
        <v>2384</v>
      </c>
      <c r="G370" s="655" t="s">
        <v>1720</v>
      </c>
      <c r="H370" s="655" t="s">
        <v>1747</v>
      </c>
      <c r="I370" s="655" t="s">
        <v>1748</v>
      </c>
      <c r="J370" s="655" t="s">
        <v>1749</v>
      </c>
      <c r="K370" s="655" t="s">
        <v>1750</v>
      </c>
      <c r="L370" s="657">
        <v>721.20240000000001</v>
      </c>
      <c r="M370" s="657">
        <v>5</v>
      </c>
      <c r="N370" s="658">
        <v>3606.0120000000002</v>
      </c>
    </row>
    <row r="371" spans="1:14" ht="14.4" customHeight="1" x14ac:dyDescent="0.3">
      <c r="A371" s="653" t="s">
        <v>504</v>
      </c>
      <c r="B371" s="654" t="s">
        <v>505</v>
      </c>
      <c r="C371" s="655" t="s">
        <v>514</v>
      </c>
      <c r="D371" s="656" t="s">
        <v>2382</v>
      </c>
      <c r="E371" s="655" t="s">
        <v>520</v>
      </c>
      <c r="F371" s="656" t="s">
        <v>2384</v>
      </c>
      <c r="G371" s="655" t="s">
        <v>1720</v>
      </c>
      <c r="H371" s="655" t="s">
        <v>1751</v>
      </c>
      <c r="I371" s="655" t="s">
        <v>1752</v>
      </c>
      <c r="J371" s="655" t="s">
        <v>1753</v>
      </c>
      <c r="K371" s="655" t="s">
        <v>1754</v>
      </c>
      <c r="L371" s="657">
        <v>20.129999999999995</v>
      </c>
      <c r="M371" s="657">
        <v>6</v>
      </c>
      <c r="N371" s="658">
        <v>120.77999999999997</v>
      </c>
    </row>
    <row r="372" spans="1:14" ht="14.4" customHeight="1" x14ac:dyDescent="0.3">
      <c r="A372" s="653" t="s">
        <v>504</v>
      </c>
      <c r="B372" s="654" t="s">
        <v>505</v>
      </c>
      <c r="C372" s="655" t="s">
        <v>514</v>
      </c>
      <c r="D372" s="656" t="s">
        <v>2382</v>
      </c>
      <c r="E372" s="655" t="s">
        <v>520</v>
      </c>
      <c r="F372" s="656" t="s">
        <v>2384</v>
      </c>
      <c r="G372" s="655" t="s">
        <v>1720</v>
      </c>
      <c r="H372" s="655" t="s">
        <v>1755</v>
      </c>
      <c r="I372" s="655" t="s">
        <v>1756</v>
      </c>
      <c r="J372" s="655" t="s">
        <v>1757</v>
      </c>
      <c r="K372" s="655" t="s">
        <v>1758</v>
      </c>
      <c r="L372" s="657">
        <v>32.260000000000005</v>
      </c>
      <c r="M372" s="657">
        <v>3</v>
      </c>
      <c r="N372" s="658">
        <v>96.780000000000015</v>
      </c>
    </row>
    <row r="373" spans="1:14" ht="14.4" customHeight="1" x14ac:dyDescent="0.3">
      <c r="A373" s="653" t="s">
        <v>504</v>
      </c>
      <c r="B373" s="654" t="s">
        <v>505</v>
      </c>
      <c r="C373" s="655" t="s">
        <v>514</v>
      </c>
      <c r="D373" s="656" t="s">
        <v>2382</v>
      </c>
      <c r="E373" s="655" t="s">
        <v>520</v>
      </c>
      <c r="F373" s="656" t="s">
        <v>2384</v>
      </c>
      <c r="G373" s="655" t="s">
        <v>1720</v>
      </c>
      <c r="H373" s="655" t="s">
        <v>1759</v>
      </c>
      <c r="I373" s="655" t="s">
        <v>1760</v>
      </c>
      <c r="J373" s="655" t="s">
        <v>1761</v>
      </c>
      <c r="K373" s="655" t="s">
        <v>1762</v>
      </c>
      <c r="L373" s="657">
        <v>30</v>
      </c>
      <c r="M373" s="657">
        <v>3</v>
      </c>
      <c r="N373" s="658">
        <v>90</v>
      </c>
    </row>
    <row r="374" spans="1:14" ht="14.4" customHeight="1" x14ac:dyDescent="0.3">
      <c r="A374" s="653" t="s">
        <v>504</v>
      </c>
      <c r="B374" s="654" t="s">
        <v>505</v>
      </c>
      <c r="C374" s="655" t="s">
        <v>514</v>
      </c>
      <c r="D374" s="656" t="s">
        <v>2382</v>
      </c>
      <c r="E374" s="655" t="s">
        <v>520</v>
      </c>
      <c r="F374" s="656" t="s">
        <v>2384</v>
      </c>
      <c r="G374" s="655" t="s">
        <v>1720</v>
      </c>
      <c r="H374" s="655" t="s">
        <v>1763</v>
      </c>
      <c r="I374" s="655" t="s">
        <v>1764</v>
      </c>
      <c r="J374" s="655" t="s">
        <v>1765</v>
      </c>
      <c r="K374" s="655" t="s">
        <v>1766</v>
      </c>
      <c r="L374" s="657">
        <v>46.819999999999986</v>
      </c>
      <c r="M374" s="657">
        <v>3</v>
      </c>
      <c r="N374" s="658">
        <v>140.45999999999995</v>
      </c>
    </row>
    <row r="375" spans="1:14" ht="14.4" customHeight="1" x14ac:dyDescent="0.3">
      <c r="A375" s="653" t="s">
        <v>504</v>
      </c>
      <c r="B375" s="654" t="s">
        <v>505</v>
      </c>
      <c r="C375" s="655" t="s">
        <v>514</v>
      </c>
      <c r="D375" s="656" t="s">
        <v>2382</v>
      </c>
      <c r="E375" s="655" t="s">
        <v>520</v>
      </c>
      <c r="F375" s="656" t="s">
        <v>2384</v>
      </c>
      <c r="G375" s="655" t="s">
        <v>1720</v>
      </c>
      <c r="H375" s="655" t="s">
        <v>1767</v>
      </c>
      <c r="I375" s="655" t="s">
        <v>1768</v>
      </c>
      <c r="J375" s="655" t="s">
        <v>1769</v>
      </c>
      <c r="K375" s="655" t="s">
        <v>1770</v>
      </c>
      <c r="L375" s="657">
        <v>112.72999999999998</v>
      </c>
      <c r="M375" s="657">
        <v>7</v>
      </c>
      <c r="N375" s="658">
        <v>789.10999999999979</v>
      </c>
    </row>
    <row r="376" spans="1:14" ht="14.4" customHeight="1" x14ac:dyDescent="0.3">
      <c r="A376" s="653" t="s">
        <v>504</v>
      </c>
      <c r="B376" s="654" t="s">
        <v>505</v>
      </c>
      <c r="C376" s="655" t="s">
        <v>514</v>
      </c>
      <c r="D376" s="656" t="s">
        <v>2382</v>
      </c>
      <c r="E376" s="655" t="s">
        <v>520</v>
      </c>
      <c r="F376" s="656" t="s">
        <v>2384</v>
      </c>
      <c r="G376" s="655" t="s">
        <v>1720</v>
      </c>
      <c r="H376" s="655" t="s">
        <v>1771</v>
      </c>
      <c r="I376" s="655" t="s">
        <v>1772</v>
      </c>
      <c r="J376" s="655" t="s">
        <v>1773</v>
      </c>
      <c r="K376" s="655" t="s">
        <v>1304</v>
      </c>
      <c r="L376" s="657">
        <v>48.819999911796259</v>
      </c>
      <c r="M376" s="657">
        <v>25</v>
      </c>
      <c r="N376" s="658">
        <v>1220.4999977949064</v>
      </c>
    </row>
    <row r="377" spans="1:14" ht="14.4" customHeight="1" x14ac:dyDescent="0.3">
      <c r="A377" s="653" t="s">
        <v>504</v>
      </c>
      <c r="B377" s="654" t="s">
        <v>505</v>
      </c>
      <c r="C377" s="655" t="s">
        <v>514</v>
      </c>
      <c r="D377" s="656" t="s">
        <v>2382</v>
      </c>
      <c r="E377" s="655" t="s">
        <v>520</v>
      </c>
      <c r="F377" s="656" t="s">
        <v>2384</v>
      </c>
      <c r="G377" s="655" t="s">
        <v>1720</v>
      </c>
      <c r="H377" s="655" t="s">
        <v>1774</v>
      </c>
      <c r="I377" s="655" t="s">
        <v>1775</v>
      </c>
      <c r="J377" s="655" t="s">
        <v>1776</v>
      </c>
      <c r="K377" s="655" t="s">
        <v>869</v>
      </c>
      <c r="L377" s="657">
        <v>52.650047999917341</v>
      </c>
      <c r="M377" s="657">
        <v>8</v>
      </c>
      <c r="N377" s="658">
        <v>421.20038399933873</v>
      </c>
    </row>
    <row r="378" spans="1:14" ht="14.4" customHeight="1" x14ac:dyDescent="0.3">
      <c r="A378" s="653" t="s">
        <v>504</v>
      </c>
      <c r="B378" s="654" t="s">
        <v>505</v>
      </c>
      <c r="C378" s="655" t="s">
        <v>514</v>
      </c>
      <c r="D378" s="656" t="s">
        <v>2382</v>
      </c>
      <c r="E378" s="655" t="s">
        <v>520</v>
      </c>
      <c r="F378" s="656" t="s">
        <v>2384</v>
      </c>
      <c r="G378" s="655" t="s">
        <v>1720</v>
      </c>
      <c r="H378" s="655" t="s">
        <v>1777</v>
      </c>
      <c r="I378" s="655" t="s">
        <v>1778</v>
      </c>
      <c r="J378" s="655" t="s">
        <v>1779</v>
      </c>
      <c r="K378" s="655" t="s">
        <v>1780</v>
      </c>
      <c r="L378" s="657">
        <v>150.34</v>
      </c>
      <c r="M378" s="657">
        <v>3</v>
      </c>
      <c r="N378" s="658">
        <v>451.02000000000004</v>
      </c>
    </row>
    <row r="379" spans="1:14" ht="14.4" customHeight="1" x14ac:dyDescent="0.3">
      <c r="A379" s="653" t="s">
        <v>504</v>
      </c>
      <c r="B379" s="654" t="s">
        <v>505</v>
      </c>
      <c r="C379" s="655" t="s">
        <v>514</v>
      </c>
      <c r="D379" s="656" t="s">
        <v>2382</v>
      </c>
      <c r="E379" s="655" t="s">
        <v>520</v>
      </c>
      <c r="F379" s="656" t="s">
        <v>2384</v>
      </c>
      <c r="G379" s="655" t="s">
        <v>1720</v>
      </c>
      <c r="H379" s="655" t="s">
        <v>1781</v>
      </c>
      <c r="I379" s="655" t="s">
        <v>1782</v>
      </c>
      <c r="J379" s="655" t="s">
        <v>1783</v>
      </c>
      <c r="K379" s="655" t="s">
        <v>1784</v>
      </c>
      <c r="L379" s="657">
        <v>49.319955084925262</v>
      </c>
      <c r="M379" s="657">
        <v>9</v>
      </c>
      <c r="N379" s="658">
        <v>443.87959576432735</v>
      </c>
    </row>
    <row r="380" spans="1:14" ht="14.4" customHeight="1" x14ac:dyDescent="0.3">
      <c r="A380" s="653" t="s">
        <v>504</v>
      </c>
      <c r="B380" s="654" t="s">
        <v>505</v>
      </c>
      <c r="C380" s="655" t="s">
        <v>514</v>
      </c>
      <c r="D380" s="656" t="s">
        <v>2382</v>
      </c>
      <c r="E380" s="655" t="s">
        <v>520</v>
      </c>
      <c r="F380" s="656" t="s">
        <v>2384</v>
      </c>
      <c r="G380" s="655" t="s">
        <v>1720</v>
      </c>
      <c r="H380" s="655" t="s">
        <v>1785</v>
      </c>
      <c r="I380" s="655" t="s">
        <v>1786</v>
      </c>
      <c r="J380" s="655" t="s">
        <v>1787</v>
      </c>
      <c r="K380" s="655" t="s">
        <v>1788</v>
      </c>
      <c r="L380" s="657">
        <v>81.650000000000006</v>
      </c>
      <c r="M380" s="657">
        <v>2</v>
      </c>
      <c r="N380" s="658">
        <v>163.30000000000001</v>
      </c>
    </row>
    <row r="381" spans="1:14" ht="14.4" customHeight="1" x14ac:dyDescent="0.3">
      <c r="A381" s="653" t="s">
        <v>504</v>
      </c>
      <c r="B381" s="654" t="s">
        <v>505</v>
      </c>
      <c r="C381" s="655" t="s">
        <v>514</v>
      </c>
      <c r="D381" s="656" t="s">
        <v>2382</v>
      </c>
      <c r="E381" s="655" t="s">
        <v>520</v>
      </c>
      <c r="F381" s="656" t="s">
        <v>2384</v>
      </c>
      <c r="G381" s="655" t="s">
        <v>1720</v>
      </c>
      <c r="H381" s="655" t="s">
        <v>1789</v>
      </c>
      <c r="I381" s="655" t="s">
        <v>1790</v>
      </c>
      <c r="J381" s="655" t="s">
        <v>1791</v>
      </c>
      <c r="K381" s="655" t="s">
        <v>1792</v>
      </c>
      <c r="L381" s="657">
        <v>36.179916066289827</v>
      </c>
      <c r="M381" s="657">
        <v>8</v>
      </c>
      <c r="N381" s="658">
        <v>289.43932853031862</v>
      </c>
    </row>
    <row r="382" spans="1:14" ht="14.4" customHeight="1" x14ac:dyDescent="0.3">
      <c r="A382" s="653" t="s">
        <v>504</v>
      </c>
      <c r="B382" s="654" t="s">
        <v>505</v>
      </c>
      <c r="C382" s="655" t="s">
        <v>514</v>
      </c>
      <c r="D382" s="656" t="s">
        <v>2382</v>
      </c>
      <c r="E382" s="655" t="s">
        <v>520</v>
      </c>
      <c r="F382" s="656" t="s">
        <v>2384</v>
      </c>
      <c r="G382" s="655" t="s">
        <v>1720</v>
      </c>
      <c r="H382" s="655" t="s">
        <v>1793</v>
      </c>
      <c r="I382" s="655" t="s">
        <v>1794</v>
      </c>
      <c r="J382" s="655" t="s">
        <v>1795</v>
      </c>
      <c r="K382" s="655" t="s">
        <v>1796</v>
      </c>
      <c r="L382" s="657">
        <v>147.97999999999999</v>
      </c>
      <c r="M382" s="657">
        <v>2</v>
      </c>
      <c r="N382" s="658">
        <v>295.95999999999998</v>
      </c>
    </row>
    <row r="383" spans="1:14" ht="14.4" customHeight="1" x14ac:dyDescent="0.3">
      <c r="A383" s="653" t="s">
        <v>504</v>
      </c>
      <c r="B383" s="654" t="s">
        <v>505</v>
      </c>
      <c r="C383" s="655" t="s">
        <v>514</v>
      </c>
      <c r="D383" s="656" t="s">
        <v>2382</v>
      </c>
      <c r="E383" s="655" t="s">
        <v>520</v>
      </c>
      <c r="F383" s="656" t="s">
        <v>2384</v>
      </c>
      <c r="G383" s="655" t="s">
        <v>1720</v>
      </c>
      <c r="H383" s="655" t="s">
        <v>1797</v>
      </c>
      <c r="I383" s="655" t="s">
        <v>1798</v>
      </c>
      <c r="J383" s="655" t="s">
        <v>1799</v>
      </c>
      <c r="K383" s="655" t="s">
        <v>1800</v>
      </c>
      <c r="L383" s="657">
        <v>168.54000000000008</v>
      </c>
      <c r="M383" s="657">
        <v>1</v>
      </c>
      <c r="N383" s="658">
        <v>168.54000000000008</v>
      </c>
    </row>
    <row r="384" spans="1:14" ht="14.4" customHeight="1" x14ac:dyDescent="0.3">
      <c r="A384" s="653" t="s">
        <v>504</v>
      </c>
      <c r="B384" s="654" t="s">
        <v>505</v>
      </c>
      <c r="C384" s="655" t="s">
        <v>514</v>
      </c>
      <c r="D384" s="656" t="s">
        <v>2382</v>
      </c>
      <c r="E384" s="655" t="s">
        <v>520</v>
      </c>
      <c r="F384" s="656" t="s">
        <v>2384</v>
      </c>
      <c r="G384" s="655" t="s">
        <v>1720</v>
      </c>
      <c r="H384" s="655" t="s">
        <v>1801</v>
      </c>
      <c r="I384" s="655" t="s">
        <v>1802</v>
      </c>
      <c r="J384" s="655" t="s">
        <v>1803</v>
      </c>
      <c r="K384" s="655" t="s">
        <v>1804</v>
      </c>
      <c r="L384" s="657">
        <v>21.1</v>
      </c>
      <c r="M384" s="657">
        <v>4</v>
      </c>
      <c r="N384" s="658">
        <v>84.4</v>
      </c>
    </row>
    <row r="385" spans="1:14" ht="14.4" customHeight="1" x14ac:dyDescent="0.3">
      <c r="A385" s="653" t="s">
        <v>504</v>
      </c>
      <c r="B385" s="654" t="s">
        <v>505</v>
      </c>
      <c r="C385" s="655" t="s">
        <v>514</v>
      </c>
      <c r="D385" s="656" t="s">
        <v>2382</v>
      </c>
      <c r="E385" s="655" t="s">
        <v>520</v>
      </c>
      <c r="F385" s="656" t="s">
        <v>2384</v>
      </c>
      <c r="G385" s="655" t="s">
        <v>1720</v>
      </c>
      <c r="H385" s="655" t="s">
        <v>1805</v>
      </c>
      <c r="I385" s="655" t="s">
        <v>1806</v>
      </c>
      <c r="J385" s="655" t="s">
        <v>1803</v>
      </c>
      <c r="K385" s="655" t="s">
        <v>1807</v>
      </c>
      <c r="L385" s="657">
        <v>58.930001010882805</v>
      </c>
      <c r="M385" s="657">
        <v>7</v>
      </c>
      <c r="N385" s="658">
        <v>412.51000707617965</v>
      </c>
    </row>
    <row r="386" spans="1:14" ht="14.4" customHeight="1" x14ac:dyDescent="0.3">
      <c r="A386" s="653" t="s">
        <v>504</v>
      </c>
      <c r="B386" s="654" t="s">
        <v>505</v>
      </c>
      <c r="C386" s="655" t="s">
        <v>514</v>
      </c>
      <c r="D386" s="656" t="s">
        <v>2382</v>
      </c>
      <c r="E386" s="655" t="s">
        <v>520</v>
      </c>
      <c r="F386" s="656" t="s">
        <v>2384</v>
      </c>
      <c r="G386" s="655" t="s">
        <v>1720</v>
      </c>
      <c r="H386" s="655" t="s">
        <v>1808</v>
      </c>
      <c r="I386" s="655" t="s">
        <v>1809</v>
      </c>
      <c r="J386" s="655" t="s">
        <v>1803</v>
      </c>
      <c r="K386" s="655" t="s">
        <v>1810</v>
      </c>
      <c r="L386" s="657">
        <v>68.999627664038925</v>
      </c>
      <c r="M386" s="657">
        <v>4</v>
      </c>
      <c r="N386" s="658">
        <v>275.9985106561557</v>
      </c>
    </row>
    <row r="387" spans="1:14" ht="14.4" customHeight="1" x14ac:dyDescent="0.3">
      <c r="A387" s="653" t="s">
        <v>504</v>
      </c>
      <c r="B387" s="654" t="s">
        <v>505</v>
      </c>
      <c r="C387" s="655" t="s">
        <v>514</v>
      </c>
      <c r="D387" s="656" t="s">
        <v>2382</v>
      </c>
      <c r="E387" s="655" t="s">
        <v>520</v>
      </c>
      <c r="F387" s="656" t="s">
        <v>2384</v>
      </c>
      <c r="G387" s="655" t="s">
        <v>1720</v>
      </c>
      <c r="H387" s="655" t="s">
        <v>1811</v>
      </c>
      <c r="I387" s="655" t="s">
        <v>1812</v>
      </c>
      <c r="J387" s="655" t="s">
        <v>1813</v>
      </c>
      <c r="K387" s="655" t="s">
        <v>1814</v>
      </c>
      <c r="L387" s="657">
        <v>1501.0199999999998</v>
      </c>
      <c r="M387" s="657">
        <v>2</v>
      </c>
      <c r="N387" s="658">
        <v>3002.0399999999995</v>
      </c>
    </row>
    <row r="388" spans="1:14" ht="14.4" customHeight="1" x14ac:dyDescent="0.3">
      <c r="A388" s="653" t="s">
        <v>504</v>
      </c>
      <c r="B388" s="654" t="s">
        <v>505</v>
      </c>
      <c r="C388" s="655" t="s">
        <v>514</v>
      </c>
      <c r="D388" s="656" t="s">
        <v>2382</v>
      </c>
      <c r="E388" s="655" t="s">
        <v>520</v>
      </c>
      <c r="F388" s="656" t="s">
        <v>2384</v>
      </c>
      <c r="G388" s="655" t="s">
        <v>1720</v>
      </c>
      <c r="H388" s="655" t="s">
        <v>1815</v>
      </c>
      <c r="I388" s="655" t="s">
        <v>1816</v>
      </c>
      <c r="J388" s="655" t="s">
        <v>1817</v>
      </c>
      <c r="K388" s="655" t="s">
        <v>1178</v>
      </c>
      <c r="L388" s="657">
        <v>76.48</v>
      </c>
      <c r="M388" s="657">
        <v>1</v>
      </c>
      <c r="N388" s="658">
        <v>76.48</v>
      </c>
    </row>
    <row r="389" spans="1:14" ht="14.4" customHeight="1" x14ac:dyDescent="0.3">
      <c r="A389" s="653" t="s">
        <v>504</v>
      </c>
      <c r="B389" s="654" t="s">
        <v>505</v>
      </c>
      <c r="C389" s="655" t="s">
        <v>514</v>
      </c>
      <c r="D389" s="656" t="s">
        <v>2382</v>
      </c>
      <c r="E389" s="655" t="s">
        <v>520</v>
      </c>
      <c r="F389" s="656" t="s">
        <v>2384</v>
      </c>
      <c r="G389" s="655" t="s">
        <v>1720</v>
      </c>
      <c r="H389" s="655" t="s">
        <v>1818</v>
      </c>
      <c r="I389" s="655" t="s">
        <v>1819</v>
      </c>
      <c r="J389" s="655" t="s">
        <v>1729</v>
      </c>
      <c r="K389" s="655" t="s">
        <v>945</v>
      </c>
      <c r="L389" s="657">
        <v>30.220000000000013</v>
      </c>
      <c r="M389" s="657">
        <v>1</v>
      </c>
      <c r="N389" s="658">
        <v>30.220000000000013</v>
      </c>
    </row>
    <row r="390" spans="1:14" ht="14.4" customHeight="1" x14ac:dyDescent="0.3">
      <c r="A390" s="653" t="s">
        <v>504</v>
      </c>
      <c r="B390" s="654" t="s">
        <v>505</v>
      </c>
      <c r="C390" s="655" t="s">
        <v>514</v>
      </c>
      <c r="D390" s="656" t="s">
        <v>2382</v>
      </c>
      <c r="E390" s="655" t="s">
        <v>520</v>
      </c>
      <c r="F390" s="656" t="s">
        <v>2384</v>
      </c>
      <c r="G390" s="655" t="s">
        <v>1720</v>
      </c>
      <c r="H390" s="655" t="s">
        <v>1820</v>
      </c>
      <c r="I390" s="655" t="s">
        <v>1820</v>
      </c>
      <c r="J390" s="655" t="s">
        <v>1821</v>
      </c>
      <c r="K390" s="655" t="s">
        <v>1822</v>
      </c>
      <c r="L390" s="657">
        <v>65.462454967924288</v>
      </c>
      <c r="M390" s="657">
        <v>16</v>
      </c>
      <c r="N390" s="658">
        <v>1047.3992794867886</v>
      </c>
    </row>
    <row r="391" spans="1:14" ht="14.4" customHeight="1" x14ac:dyDescent="0.3">
      <c r="A391" s="653" t="s">
        <v>504</v>
      </c>
      <c r="B391" s="654" t="s">
        <v>505</v>
      </c>
      <c r="C391" s="655" t="s">
        <v>514</v>
      </c>
      <c r="D391" s="656" t="s">
        <v>2382</v>
      </c>
      <c r="E391" s="655" t="s">
        <v>520</v>
      </c>
      <c r="F391" s="656" t="s">
        <v>2384</v>
      </c>
      <c r="G391" s="655" t="s">
        <v>1720</v>
      </c>
      <c r="H391" s="655" t="s">
        <v>1823</v>
      </c>
      <c r="I391" s="655" t="s">
        <v>1823</v>
      </c>
      <c r="J391" s="655" t="s">
        <v>1824</v>
      </c>
      <c r="K391" s="655" t="s">
        <v>1825</v>
      </c>
      <c r="L391" s="657">
        <v>116.71999934100124</v>
      </c>
      <c r="M391" s="657">
        <v>4</v>
      </c>
      <c r="N391" s="658">
        <v>466.87999736400496</v>
      </c>
    </row>
    <row r="392" spans="1:14" ht="14.4" customHeight="1" x14ac:dyDescent="0.3">
      <c r="A392" s="653" t="s">
        <v>504</v>
      </c>
      <c r="B392" s="654" t="s">
        <v>505</v>
      </c>
      <c r="C392" s="655" t="s">
        <v>514</v>
      </c>
      <c r="D392" s="656" t="s">
        <v>2382</v>
      </c>
      <c r="E392" s="655" t="s">
        <v>520</v>
      </c>
      <c r="F392" s="656" t="s">
        <v>2384</v>
      </c>
      <c r="G392" s="655" t="s">
        <v>1720</v>
      </c>
      <c r="H392" s="655" t="s">
        <v>1826</v>
      </c>
      <c r="I392" s="655" t="s">
        <v>1827</v>
      </c>
      <c r="J392" s="655" t="s">
        <v>1828</v>
      </c>
      <c r="K392" s="655" t="s">
        <v>964</v>
      </c>
      <c r="L392" s="657">
        <v>66.400000000000006</v>
      </c>
      <c r="M392" s="657">
        <v>1</v>
      </c>
      <c r="N392" s="658">
        <v>66.400000000000006</v>
      </c>
    </row>
    <row r="393" spans="1:14" ht="14.4" customHeight="1" x14ac:dyDescent="0.3">
      <c r="A393" s="653" t="s">
        <v>504</v>
      </c>
      <c r="B393" s="654" t="s">
        <v>505</v>
      </c>
      <c r="C393" s="655" t="s">
        <v>514</v>
      </c>
      <c r="D393" s="656" t="s">
        <v>2382</v>
      </c>
      <c r="E393" s="655" t="s">
        <v>520</v>
      </c>
      <c r="F393" s="656" t="s">
        <v>2384</v>
      </c>
      <c r="G393" s="655" t="s">
        <v>1720</v>
      </c>
      <c r="H393" s="655" t="s">
        <v>1829</v>
      </c>
      <c r="I393" s="655" t="s">
        <v>1830</v>
      </c>
      <c r="J393" s="655" t="s">
        <v>1831</v>
      </c>
      <c r="K393" s="655" t="s">
        <v>1832</v>
      </c>
      <c r="L393" s="657">
        <v>331.83999999999986</v>
      </c>
      <c r="M393" s="657">
        <v>1</v>
      </c>
      <c r="N393" s="658">
        <v>331.83999999999986</v>
      </c>
    </row>
    <row r="394" spans="1:14" ht="14.4" customHeight="1" x14ac:dyDescent="0.3">
      <c r="A394" s="653" t="s">
        <v>504</v>
      </c>
      <c r="B394" s="654" t="s">
        <v>505</v>
      </c>
      <c r="C394" s="655" t="s">
        <v>514</v>
      </c>
      <c r="D394" s="656" t="s">
        <v>2382</v>
      </c>
      <c r="E394" s="655" t="s">
        <v>520</v>
      </c>
      <c r="F394" s="656" t="s">
        <v>2384</v>
      </c>
      <c r="G394" s="655" t="s">
        <v>1720</v>
      </c>
      <c r="H394" s="655" t="s">
        <v>1833</v>
      </c>
      <c r="I394" s="655" t="s">
        <v>1834</v>
      </c>
      <c r="J394" s="655" t="s">
        <v>1835</v>
      </c>
      <c r="K394" s="655" t="s">
        <v>1836</v>
      </c>
      <c r="L394" s="657">
        <v>322.48988234346257</v>
      </c>
      <c r="M394" s="657">
        <v>6</v>
      </c>
      <c r="N394" s="658">
        <v>1934.9392940607754</v>
      </c>
    </row>
    <row r="395" spans="1:14" ht="14.4" customHeight="1" x14ac:dyDescent="0.3">
      <c r="A395" s="653" t="s">
        <v>504</v>
      </c>
      <c r="B395" s="654" t="s">
        <v>505</v>
      </c>
      <c r="C395" s="655" t="s">
        <v>514</v>
      </c>
      <c r="D395" s="656" t="s">
        <v>2382</v>
      </c>
      <c r="E395" s="655" t="s">
        <v>520</v>
      </c>
      <c r="F395" s="656" t="s">
        <v>2384</v>
      </c>
      <c r="G395" s="655" t="s">
        <v>1720</v>
      </c>
      <c r="H395" s="655" t="s">
        <v>1837</v>
      </c>
      <c r="I395" s="655" t="s">
        <v>1838</v>
      </c>
      <c r="J395" s="655" t="s">
        <v>1839</v>
      </c>
      <c r="K395" s="655" t="s">
        <v>1840</v>
      </c>
      <c r="L395" s="657">
        <v>676.26</v>
      </c>
      <c r="M395" s="657">
        <v>1</v>
      </c>
      <c r="N395" s="658">
        <v>676.26</v>
      </c>
    </row>
    <row r="396" spans="1:14" ht="14.4" customHeight="1" x14ac:dyDescent="0.3">
      <c r="A396" s="653" t="s">
        <v>504</v>
      </c>
      <c r="B396" s="654" t="s">
        <v>505</v>
      </c>
      <c r="C396" s="655" t="s">
        <v>514</v>
      </c>
      <c r="D396" s="656" t="s">
        <v>2382</v>
      </c>
      <c r="E396" s="655" t="s">
        <v>520</v>
      </c>
      <c r="F396" s="656" t="s">
        <v>2384</v>
      </c>
      <c r="G396" s="655" t="s">
        <v>1720</v>
      </c>
      <c r="H396" s="655" t="s">
        <v>1841</v>
      </c>
      <c r="I396" s="655" t="s">
        <v>1842</v>
      </c>
      <c r="J396" s="655" t="s">
        <v>1843</v>
      </c>
      <c r="K396" s="655" t="s">
        <v>1844</v>
      </c>
      <c r="L396" s="657">
        <v>46.989977271007156</v>
      </c>
      <c r="M396" s="657">
        <v>44</v>
      </c>
      <c r="N396" s="658">
        <v>2067.5589999243148</v>
      </c>
    </row>
    <row r="397" spans="1:14" ht="14.4" customHeight="1" x14ac:dyDescent="0.3">
      <c r="A397" s="653" t="s">
        <v>504</v>
      </c>
      <c r="B397" s="654" t="s">
        <v>505</v>
      </c>
      <c r="C397" s="655" t="s">
        <v>514</v>
      </c>
      <c r="D397" s="656" t="s">
        <v>2382</v>
      </c>
      <c r="E397" s="655" t="s">
        <v>520</v>
      </c>
      <c r="F397" s="656" t="s">
        <v>2384</v>
      </c>
      <c r="G397" s="655" t="s">
        <v>1720</v>
      </c>
      <c r="H397" s="655" t="s">
        <v>1845</v>
      </c>
      <c r="I397" s="655" t="s">
        <v>1845</v>
      </c>
      <c r="J397" s="655" t="s">
        <v>1846</v>
      </c>
      <c r="K397" s="655" t="s">
        <v>1847</v>
      </c>
      <c r="L397" s="657">
        <v>94.85</v>
      </c>
      <c r="M397" s="657">
        <v>1</v>
      </c>
      <c r="N397" s="658">
        <v>94.85</v>
      </c>
    </row>
    <row r="398" spans="1:14" ht="14.4" customHeight="1" x14ac:dyDescent="0.3">
      <c r="A398" s="653" t="s">
        <v>504</v>
      </c>
      <c r="B398" s="654" t="s">
        <v>505</v>
      </c>
      <c r="C398" s="655" t="s">
        <v>514</v>
      </c>
      <c r="D398" s="656" t="s">
        <v>2382</v>
      </c>
      <c r="E398" s="655" t="s">
        <v>520</v>
      </c>
      <c r="F398" s="656" t="s">
        <v>2384</v>
      </c>
      <c r="G398" s="655" t="s">
        <v>1720</v>
      </c>
      <c r="H398" s="655" t="s">
        <v>1848</v>
      </c>
      <c r="I398" s="655" t="s">
        <v>1849</v>
      </c>
      <c r="J398" s="655" t="s">
        <v>1850</v>
      </c>
      <c r="K398" s="655" t="s">
        <v>945</v>
      </c>
      <c r="L398" s="657">
        <v>44.12002659172758</v>
      </c>
      <c r="M398" s="657">
        <v>10</v>
      </c>
      <c r="N398" s="658">
        <v>441.20026591727583</v>
      </c>
    </row>
    <row r="399" spans="1:14" ht="14.4" customHeight="1" x14ac:dyDescent="0.3">
      <c r="A399" s="653" t="s">
        <v>504</v>
      </c>
      <c r="B399" s="654" t="s">
        <v>505</v>
      </c>
      <c r="C399" s="655" t="s">
        <v>514</v>
      </c>
      <c r="D399" s="656" t="s">
        <v>2382</v>
      </c>
      <c r="E399" s="655" t="s">
        <v>520</v>
      </c>
      <c r="F399" s="656" t="s">
        <v>2384</v>
      </c>
      <c r="G399" s="655" t="s">
        <v>1720</v>
      </c>
      <c r="H399" s="655" t="s">
        <v>1851</v>
      </c>
      <c r="I399" s="655" t="s">
        <v>1852</v>
      </c>
      <c r="J399" s="655" t="s">
        <v>1853</v>
      </c>
      <c r="K399" s="655" t="s">
        <v>1854</v>
      </c>
      <c r="L399" s="657">
        <v>88.249876911877507</v>
      </c>
      <c r="M399" s="657">
        <v>12</v>
      </c>
      <c r="N399" s="658">
        <v>1058.9985229425301</v>
      </c>
    </row>
    <row r="400" spans="1:14" ht="14.4" customHeight="1" x14ac:dyDescent="0.3">
      <c r="A400" s="653" t="s">
        <v>504</v>
      </c>
      <c r="B400" s="654" t="s">
        <v>505</v>
      </c>
      <c r="C400" s="655" t="s">
        <v>514</v>
      </c>
      <c r="D400" s="656" t="s">
        <v>2382</v>
      </c>
      <c r="E400" s="655" t="s">
        <v>520</v>
      </c>
      <c r="F400" s="656" t="s">
        <v>2384</v>
      </c>
      <c r="G400" s="655" t="s">
        <v>1720</v>
      </c>
      <c r="H400" s="655" t="s">
        <v>1855</v>
      </c>
      <c r="I400" s="655" t="s">
        <v>1856</v>
      </c>
      <c r="J400" s="655" t="s">
        <v>1857</v>
      </c>
      <c r="K400" s="655" t="s">
        <v>1858</v>
      </c>
      <c r="L400" s="657">
        <v>297.92</v>
      </c>
      <c r="M400" s="657">
        <v>2</v>
      </c>
      <c r="N400" s="658">
        <v>595.84</v>
      </c>
    </row>
    <row r="401" spans="1:14" ht="14.4" customHeight="1" x14ac:dyDescent="0.3">
      <c r="A401" s="653" t="s">
        <v>504</v>
      </c>
      <c r="B401" s="654" t="s">
        <v>505</v>
      </c>
      <c r="C401" s="655" t="s">
        <v>514</v>
      </c>
      <c r="D401" s="656" t="s">
        <v>2382</v>
      </c>
      <c r="E401" s="655" t="s">
        <v>520</v>
      </c>
      <c r="F401" s="656" t="s">
        <v>2384</v>
      </c>
      <c r="G401" s="655" t="s">
        <v>1720</v>
      </c>
      <c r="H401" s="655" t="s">
        <v>1859</v>
      </c>
      <c r="I401" s="655" t="s">
        <v>1860</v>
      </c>
      <c r="J401" s="655" t="s">
        <v>1843</v>
      </c>
      <c r="K401" s="655" t="s">
        <v>901</v>
      </c>
      <c r="L401" s="657">
        <v>106.54</v>
      </c>
      <c r="M401" s="657">
        <v>2</v>
      </c>
      <c r="N401" s="658">
        <v>213.08</v>
      </c>
    </row>
    <row r="402" spans="1:14" ht="14.4" customHeight="1" x14ac:dyDescent="0.3">
      <c r="A402" s="653" t="s">
        <v>504</v>
      </c>
      <c r="B402" s="654" t="s">
        <v>505</v>
      </c>
      <c r="C402" s="655" t="s">
        <v>514</v>
      </c>
      <c r="D402" s="656" t="s">
        <v>2382</v>
      </c>
      <c r="E402" s="655" t="s">
        <v>520</v>
      </c>
      <c r="F402" s="656" t="s">
        <v>2384</v>
      </c>
      <c r="G402" s="655" t="s">
        <v>1720</v>
      </c>
      <c r="H402" s="655" t="s">
        <v>1861</v>
      </c>
      <c r="I402" s="655" t="s">
        <v>1862</v>
      </c>
      <c r="J402" s="655" t="s">
        <v>1863</v>
      </c>
      <c r="K402" s="655" t="s">
        <v>1864</v>
      </c>
      <c r="L402" s="657">
        <v>65.820060006734266</v>
      </c>
      <c r="M402" s="657">
        <v>4</v>
      </c>
      <c r="N402" s="658">
        <v>263.28024002693707</v>
      </c>
    </row>
    <row r="403" spans="1:14" ht="14.4" customHeight="1" x14ac:dyDescent="0.3">
      <c r="A403" s="653" t="s">
        <v>504</v>
      </c>
      <c r="B403" s="654" t="s">
        <v>505</v>
      </c>
      <c r="C403" s="655" t="s">
        <v>514</v>
      </c>
      <c r="D403" s="656" t="s">
        <v>2382</v>
      </c>
      <c r="E403" s="655" t="s">
        <v>520</v>
      </c>
      <c r="F403" s="656" t="s">
        <v>2384</v>
      </c>
      <c r="G403" s="655" t="s">
        <v>1720</v>
      </c>
      <c r="H403" s="655" t="s">
        <v>1865</v>
      </c>
      <c r="I403" s="655" t="s">
        <v>1866</v>
      </c>
      <c r="J403" s="655" t="s">
        <v>1867</v>
      </c>
      <c r="K403" s="655" t="s">
        <v>1304</v>
      </c>
      <c r="L403" s="657">
        <v>86.429844006139334</v>
      </c>
      <c r="M403" s="657">
        <v>12</v>
      </c>
      <c r="N403" s="658">
        <v>1037.1581280736721</v>
      </c>
    </row>
    <row r="404" spans="1:14" ht="14.4" customHeight="1" x14ac:dyDescent="0.3">
      <c r="A404" s="653" t="s">
        <v>504</v>
      </c>
      <c r="B404" s="654" t="s">
        <v>505</v>
      </c>
      <c r="C404" s="655" t="s">
        <v>514</v>
      </c>
      <c r="D404" s="656" t="s">
        <v>2382</v>
      </c>
      <c r="E404" s="655" t="s">
        <v>520</v>
      </c>
      <c r="F404" s="656" t="s">
        <v>2384</v>
      </c>
      <c r="G404" s="655" t="s">
        <v>1720</v>
      </c>
      <c r="H404" s="655" t="s">
        <v>1868</v>
      </c>
      <c r="I404" s="655" t="s">
        <v>1869</v>
      </c>
      <c r="J404" s="655" t="s">
        <v>1870</v>
      </c>
      <c r="K404" s="655" t="s">
        <v>869</v>
      </c>
      <c r="L404" s="657">
        <v>162.79000000000002</v>
      </c>
      <c r="M404" s="657">
        <v>3</v>
      </c>
      <c r="N404" s="658">
        <v>488.37000000000006</v>
      </c>
    </row>
    <row r="405" spans="1:14" ht="14.4" customHeight="1" x14ac:dyDescent="0.3">
      <c r="A405" s="653" t="s">
        <v>504</v>
      </c>
      <c r="B405" s="654" t="s">
        <v>505</v>
      </c>
      <c r="C405" s="655" t="s">
        <v>514</v>
      </c>
      <c r="D405" s="656" t="s">
        <v>2382</v>
      </c>
      <c r="E405" s="655" t="s">
        <v>520</v>
      </c>
      <c r="F405" s="656" t="s">
        <v>2384</v>
      </c>
      <c r="G405" s="655" t="s">
        <v>1720</v>
      </c>
      <c r="H405" s="655" t="s">
        <v>1871</v>
      </c>
      <c r="I405" s="655" t="s">
        <v>1872</v>
      </c>
      <c r="J405" s="655" t="s">
        <v>1867</v>
      </c>
      <c r="K405" s="655" t="s">
        <v>1873</v>
      </c>
      <c r="L405" s="657">
        <v>222.21333333333322</v>
      </c>
      <c r="M405" s="657">
        <v>3</v>
      </c>
      <c r="N405" s="658">
        <v>666.63999999999965</v>
      </c>
    </row>
    <row r="406" spans="1:14" ht="14.4" customHeight="1" x14ac:dyDescent="0.3">
      <c r="A406" s="653" t="s">
        <v>504</v>
      </c>
      <c r="B406" s="654" t="s">
        <v>505</v>
      </c>
      <c r="C406" s="655" t="s">
        <v>514</v>
      </c>
      <c r="D406" s="656" t="s">
        <v>2382</v>
      </c>
      <c r="E406" s="655" t="s">
        <v>520</v>
      </c>
      <c r="F406" s="656" t="s">
        <v>2384</v>
      </c>
      <c r="G406" s="655" t="s">
        <v>1720</v>
      </c>
      <c r="H406" s="655" t="s">
        <v>1874</v>
      </c>
      <c r="I406" s="655" t="s">
        <v>1875</v>
      </c>
      <c r="J406" s="655" t="s">
        <v>1876</v>
      </c>
      <c r="K406" s="655" t="s">
        <v>1178</v>
      </c>
      <c r="L406" s="657">
        <v>116.57555620203986</v>
      </c>
      <c r="M406" s="657">
        <v>9</v>
      </c>
      <c r="N406" s="658">
        <v>1049.1800058183587</v>
      </c>
    </row>
    <row r="407" spans="1:14" ht="14.4" customHeight="1" x14ac:dyDescent="0.3">
      <c r="A407" s="653" t="s">
        <v>504</v>
      </c>
      <c r="B407" s="654" t="s">
        <v>505</v>
      </c>
      <c r="C407" s="655" t="s">
        <v>514</v>
      </c>
      <c r="D407" s="656" t="s">
        <v>2382</v>
      </c>
      <c r="E407" s="655" t="s">
        <v>520</v>
      </c>
      <c r="F407" s="656" t="s">
        <v>2384</v>
      </c>
      <c r="G407" s="655" t="s">
        <v>1720</v>
      </c>
      <c r="H407" s="655" t="s">
        <v>1877</v>
      </c>
      <c r="I407" s="655" t="s">
        <v>1878</v>
      </c>
      <c r="J407" s="655" t="s">
        <v>1879</v>
      </c>
      <c r="K407" s="655" t="s">
        <v>1304</v>
      </c>
      <c r="L407" s="657">
        <v>51.840000000000025</v>
      </c>
      <c r="M407" s="657">
        <v>1</v>
      </c>
      <c r="N407" s="658">
        <v>51.840000000000025</v>
      </c>
    </row>
    <row r="408" spans="1:14" ht="14.4" customHeight="1" x14ac:dyDescent="0.3">
      <c r="A408" s="653" t="s">
        <v>504</v>
      </c>
      <c r="B408" s="654" t="s">
        <v>505</v>
      </c>
      <c r="C408" s="655" t="s">
        <v>514</v>
      </c>
      <c r="D408" s="656" t="s">
        <v>2382</v>
      </c>
      <c r="E408" s="655" t="s">
        <v>520</v>
      </c>
      <c r="F408" s="656" t="s">
        <v>2384</v>
      </c>
      <c r="G408" s="655" t="s">
        <v>1720</v>
      </c>
      <c r="H408" s="655" t="s">
        <v>1880</v>
      </c>
      <c r="I408" s="655" t="s">
        <v>1881</v>
      </c>
      <c r="J408" s="655" t="s">
        <v>1742</v>
      </c>
      <c r="K408" s="655" t="s">
        <v>1882</v>
      </c>
      <c r="L408" s="657">
        <v>129.33000000000004</v>
      </c>
      <c r="M408" s="657">
        <v>1</v>
      </c>
      <c r="N408" s="658">
        <v>129.33000000000004</v>
      </c>
    </row>
    <row r="409" spans="1:14" ht="14.4" customHeight="1" x14ac:dyDescent="0.3">
      <c r="A409" s="653" t="s">
        <v>504</v>
      </c>
      <c r="B409" s="654" t="s">
        <v>505</v>
      </c>
      <c r="C409" s="655" t="s">
        <v>514</v>
      </c>
      <c r="D409" s="656" t="s">
        <v>2382</v>
      </c>
      <c r="E409" s="655" t="s">
        <v>520</v>
      </c>
      <c r="F409" s="656" t="s">
        <v>2384</v>
      </c>
      <c r="G409" s="655" t="s">
        <v>1720</v>
      </c>
      <c r="H409" s="655" t="s">
        <v>1883</v>
      </c>
      <c r="I409" s="655" t="s">
        <v>1884</v>
      </c>
      <c r="J409" s="655" t="s">
        <v>1885</v>
      </c>
      <c r="K409" s="655" t="s">
        <v>1886</v>
      </c>
      <c r="L409" s="657">
        <v>116.8087563301907</v>
      </c>
      <c r="M409" s="657">
        <v>7</v>
      </c>
      <c r="N409" s="658">
        <v>817.66129431133493</v>
      </c>
    </row>
    <row r="410" spans="1:14" ht="14.4" customHeight="1" x14ac:dyDescent="0.3">
      <c r="A410" s="653" t="s">
        <v>504</v>
      </c>
      <c r="B410" s="654" t="s">
        <v>505</v>
      </c>
      <c r="C410" s="655" t="s">
        <v>514</v>
      </c>
      <c r="D410" s="656" t="s">
        <v>2382</v>
      </c>
      <c r="E410" s="655" t="s">
        <v>520</v>
      </c>
      <c r="F410" s="656" t="s">
        <v>2384</v>
      </c>
      <c r="G410" s="655" t="s">
        <v>1720</v>
      </c>
      <c r="H410" s="655" t="s">
        <v>1887</v>
      </c>
      <c r="I410" s="655" t="s">
        <v>1888</v>
      </c>
      <c r="J410" s="655" t="s">
        <v>1889</v>
      </c>
      <c r="K410" s="655" t="s">
        <v>565</v>
      </c>
      <c r="L410" s="657">
        <v>13.879999999999997</v>
      </c>
      <c r="M410" s="657">
        <v>2</v>
      </c>
      <c r="N410" s="658">
        <v>27.759999999999994</v>
      </c>
    </row>
    <row r="411" spans="1:14" ht="14.4" customHeight="1" x14ac:dyDescent="0.3">
      <c r="A411" s="653" t="s">
        <v>504</v>
      </c>
      <c r="B411" s="654" t="s">
        <v>505</v>
      </c>
      <c r="C411" s="655" t="s">
        <v>514</v>
      </c>
      <c r="D411" s="656" t="s">
        <v>2382</v>
      </c>
      <c r="E411" s="655" t="s">
        <v>520</v>
      </c>
      <c r="F411" s="656" t="s">
        <v>2384</v>
      </c>
      <c r="G411" s="655" t="s">
        <v>1720</v>
      </c>
      <c r="H411" s="655" t="s">
        <v>1890</v>
      </c>
      <c r="I411" s="655" t="s">
        <v>1891</v>
      </c>
      <c r="J411" s="655" t="s">
        <v>1892</v>
      </c>
      <c r="K411" s="655" t="s">
        <v>1178</v>
      </c>
      <c r="L411" s="657">
        <v>182.39829979605588</v>
      </c>
      <c r="M411" s="657">
        <v>2</v>
      </c>
      <c r="N411" s="658">
        <v>364.79659959211176</v>
      </c>
    </row>
    <row r="412" spans="1:14" ht="14.4" customHeight="1" x14ac:dyDescent="0.3">
      <c r="A412" s="653" t="s">
        <v>504</v>
      </c>
      <c r="B412" s="654" t="s">
        <v>505</v>
      </c>
      <c r="C412" s="655" t="s">
        <v>514</v>
      </c>
      <c r="D412" s="656" t="s">
        <v>2382</v>
      </c>
      <c r="E412" s="655" t="s">
        <v>520</v>
      </c>
      <c r="F412" s="656" t="s">
        <v>2384</v>
      </c>
      <c r="G412" s="655" t="s">
        <v>1720</v>
      </c>
      <c r="H412" s="655" t="s">
        <v>1893</v>
      </c>
      <c r="I412" s="655" t="s">
        <v>1894</v>
      </c>
      <c r="J412" s="655" t="s">
        <v>1895</v>
      </c>
      <c r="K412" s="655" t="s">
        <v>1896</v>
      </c>
      <c r="L412" s="657">
        <v>24.929999748974254</v>
      </c>
      <c r="M412" s="657">
        <v>8</v>
      </c>
      <c r="N412" s="658">
        <v>199.43999799179403</v>
      </c>
    </row>
    <row r="413" spans="1:14" ht="14.4" customHeight="1" x14ac:dyDescent="0.3">
      <c r="A413" s="653" t="s">
        <v>504</v>
      </c>
      <c r="B413" s="654" t="s">
        <v>505</v>
      </c>
      <c r="C413" s="655" t="s">
        <v>514</v>
      </c>
      <c r="D413" s="656" t="s">
        <v>2382</v>
      </c>
      <c r="E413" s="655" t="s">
        <v>520</v>
      </c>
      <c r="F413" s="656" t="s">
        <v>2384</v>
      </c>
      <c r="G413" s="655" t="s">
        <v>1720</v>
      </c>
      <c r="H413" s="655" t="s">
        <v>1897</v>
      </c>
      <c r="I413" s="655" t="s">
        <v>1898</v>
      </c>
      <c r="J413" s="655" t="s">
        <v>1899</v>
      </c>
      <c r="K413" s="655" t="s">
        <v>1886</v>
      </c>
      <c r="L413" s="657">
        <v>59.05000000000004</v>
      </c>
      <c r="M413" s="657">
        <v>2</v>
      </c>
      <c r="N413" s="658">
        <v>118.10000000000008</v>
      </c>
    </row>
    <row r="414" spans="1:14" ht="14.4" customHeight="1" x14ac:dyDescent="0.3">
      <c r="A414" s="653" t="s">
        <v>504</v>
      </c>
      <c r="B414" s="654" t="s">
        <v>505</v>
      </c>
      <c r="C414" s="655" t="s">
        <v>514</v>
      </c>
      <c r="D414" s="656" t="s">
        <v>2382</v>
      </c>
      <c r="E414" s="655" t="s">
        <v>520</v>
      </c>
      <c r="F414" s="656" t="s">
        <v>2384</v>
      </c>
      <c r="G414" s="655" t="s">
        <v>1720</v>
      </c>
      <c r="H414" s="655" t="s">
        <v>1900</v>
      </c>
      <c r="I414" s="655" t="s">
        <v>1901</v>
      </c>
      <c r="J414" s="655" t="s">
        <v>561</v>
      </c>
      <c r="K414" s="655" t="s">
        <v>1902</v>
      </c>
      <c r="L414" s="657">
        <v>58.74006219376048</v>
      </c>
      <c r="M414" s="657">
        <v>4</v>
      </c>
      <c r="N414" s="658">
        <v>234.96024877504192</v>
      </c>
    </row>
    <row r="415" spans="1:14" ht="14.4" customHeight="1" x14ac:dyDescent="0.3">
      <c r="A415" s="653" t="s">
        <v>504</v>
      </c>
      <c r="B415" s="654" t="s">
        <v>505</v>
      </c>
      <c r="C415" s="655" t="s">
        <v>514</v>
      </c>
      <c r="D415" s="656" t="s">
        <v>2382</v>
      </c>
      <c r="E415" s="655" t="s">
        <v>520</v>
      </c>
      <c r="F415" s="656" t="s">
        <v>2384</v>
      </c>
      <c r="G415" s="655" t="s">
        <v>1720</v>
      </c>
      <c r="H415" s="655" t="s">
        <v>1903</v>
      </c>
      <c r="I415" s="655" t="s">
        <v>1904</v>
      </c>
      <c r="J415" s="655" t="s">
        <v>1905</v>
      </c>
      <c r="K415" s="655" t="s">
        <v>1906</v>
      </c>
      <c r="L415" s="657">
        <v>79.059999601963597</v>
      </c>
      <c r="M415" s="657">
        <v>8</v>
      </c>
      <c r="N415" s="658">
        <v>632.47999681570877</v>
      </c>
    </row>
    <row r="416" spans="1:14" ht="14.4" customHeight="1" x14ac:dyDescent="0.3">
      <c r="A416" s="653" t="s">
        <v>504</v>
      </c>
      <c r="B416" s="654" t="s">
        <v>505</v>
      </c>
      <c r="C416" s="655" t="s">
        <v>514</v>
      </c>
      <c r="D416" s="656" t="s">
        <v>2382</v>
      </c>
      <c r="E416" s="655" t="s">
        <v>520</v>
      </c>
      <c r="F416" s="656" t="s">
        <v>2384</v>
      </c>
      <c r="G416" s="655" t="s">
        <v>1720</v>
      </c>
      <c r="H416" s="655" t="s">
        <v>1907</v>
      </c>
      <c r="I416" s="655" t="s">
        <v>1908</v>
      </c>
      <c r="J416" s="655" t="s">
        <v>1909</v>
      </c>
      <c r="K416" s="655" t="s">
        <v>1910</v>
      </c>
      <c r="L416" s="657">
        <v>20.059999999999999</v>
      </c>
      <c r="M416" s="657">
        <v>3</v>
      </c>
      <c r="N416" s="658">
        <v>60.179999999999993</v>
      </c>
    </row>
    <row r="417" spans="1:14" ht="14.4" customHeight="1" x14ac:dyDescent="0.3">
      <c r="A417" s="653" t="s">
        <v>504</v>
      </c>
      <c r="B417" s="654" t="s">
        <v>505</v>
      </c>
      <c r="C417" s="655" t="s">
        <v>514</v>
      </c>
      <c r="D417" s="656" t="s">
        <v>2382</v>
      </c>
      <c r="E417" s="655" t="s">
        <v>520</v>
      </c>
      <c r="F417" s="656" t="s">
        <v>2384</v>
      </c>
      <c r="G417" s="655" t="s">
        <v>1720</v>
      </c>
      <c r="H417" s="655" t="s">
        <v>1911</v>
      </c>
      <c r="I417" s="655" t="s">
        <v>1912</v>
      </c>
      <c r="J417" s="655" t="s">
        <v>1913</v>
      </c>
      <c r="K417" s="655" t="s">
        <v>1914</v>
      </c>
      <c r="L417" s="657">
        <v>47.780067648180378</v>
      </c>
      <c r="M417" s="657">
        <v>2</v>
      </c>
      <c r="N417" s="658">
        <v>95.560135296360755</v>
      </c>
    </row>
    <row r="418" spans="1:14" ht="14.4" customHeight="1" x14ac:dyDescent="0.3">
      <c r="A418" s="653" t="s">
        <v>504</v>
      </c>
      <c r="B418" s="654" t="s">
        <v>505</v>
      </c>
      <c r="C418" s="655" t="s">
        <v>514</v>
      </c>
      <c r="D418" s="656" t="s">
        <v>2382</v>
      </c>
      <c r="E418" s="655" t="s">
        <v>520</v>
      </c>
      <c r="F418" s="656" t="s">
        <v>2384</v>
      </c>
      <c r="G418" s="655" t="s">
        <v>1720</v>
      </c>
      <c r="H418" s="655" t="s">
        <v>1915</v>
      </c>
      <c r="I418" s="655" t="s">
        <v>1916</v>
      </c>
      <c r="J418" s="655" t="s">
        <v>1917</v>
      </c>
      <c r="K418" s="655" t="s">
        <v>1918</v>
      </c>
      <c r="L418" s="657">
        <v>596.61</v>
      </c>
      <c r="M418" s="657">
        <v>1</v>
      </c>
      <c r="N418" s="658">
        <v>596.61</v>
      </c>
    </row>
    <row r="419" spans="1:14" ht="14.4" customHeight="1" x14ac:dyDescent="0.3">
      <c r="A419" s="653" t="s">
        <v>504</v>
      </c>
      <c r="B419" s="654" t="s">
        <v>505</v>
      </c>
      <c r="C419" s="655" t="s">
        <v>514</v>
      </c>
      <c r="D419" s="656" t="s">
        <v>2382</v>
      </c>
      <c r="E419" s="655" t="s">
        <v>520</v>
      </c>
      <c r="F419" s="656" t="s">
        <v>2384</v>
      </c>
      <c r="G419" s="655" t="s">
        <v>1720</v>
      </c>
      <c r="H419" s="655" t="s">
        <v>1919</v>
      </c>
      <c r="I419" s="655" t="s">
        <v>1920</v>
      </c>
      <c r="J419" s="655" t="s">
        <v>1921</v>
      </c>
      <c r="K419" s="655" t="s">
        <v>877</v>
      </c>
      <c r="L419" s="657">
        <v>122.63999999999999</v>
      </c>
      <c r="M419" s="657">
        <v>1</v>
      </c>
      <c r="N419" s="658">
        <v>122.63999999999999</v>
      </c>
    </row>
    <row r="420" spans="1:14" ht="14.4" customHeight="1" x14ac:dyDescent="0.3">
      <c r="A420" s="653" t="s">
        <v>504</v>
      </c>
      <c r="B420" s="654" t="s">
        <v>505</v>
      </c>
      <c r="C420" s="655" t="s">
        <v>514</v>
      </c>
      <c r="D420" s="656" t="s">
        <v>2382</v>
      </c>
      <c r="E420" s="655" t="s">
        <v>520</v>
      </c>
      <c r="F420" s="656" t="s">
        <v>2384</v>
      </c>
      <c r="G420" s="655" t="s">
        <v>1720</v>
      </c>
      <c r="H420" s="655" t="s">
        <v>1922</v>
      </c>
      <c r="I420" s="655" t="s">
        <v>1922</v>
      </c>
      <c r="J420" s="655" t="s">
        <v>1923</v>
      </c>
      <c r="K420" s="655" t="s">
        <v>1924</v>
      </c>
      <c r="L420" s="657">
        <v>70.13</v>
      </c>
      <c r="M420" s="657">
        <v>4</v>
      </c>
      <c r="N420" s="658">
        <v>280.52</v>
      </c>
    </row>
    <row r="421" spans="1:14" ht="14.4" customHeight="1" x14ac:dyDescent="0.3">
      <c r="A421" s="653" t="s">
        <v>504</v>
      </c>
      <c r="B421" s="654" t="s">
        <v>505</v>
      </c>
      <c r="C421" s="655" t="s">
        <v>514</v>
      </c>
      <c r="D421" s="656" t="s">
        <v>2382</v>
      </c>
      <c r="E421" s="655" t="s">
        <v>520</v>
      </c>
      <c r="F421" s="656" t="s">
        <v>2384</v>
      </c>
      <c r="G421" s="655" t="s">
        <v>1720</v>
      </c>
      <c r="H421" s="655" t="s">
        <v>1925</v>
      </c>
      <c r="I421" s="655" t="s">
        <v>1926</v>
      </c>
      <c r="J421" s="655" t="s">
        <v>1927</v>
      </c>
      <c r="K421" s="655" t="s">
        <v>1928</v>
      </c>
      <c r="L421" s="657">
        <v>62.591382640990226</v>
      </c>
      <c r="M421" s="657">
        <v>7</v>
      </c>
      <c r="N421" s="658">
        <v>438.13967848693159</v>
      </c>
    </row>
    <row r="422" spans="1:14" ht="14.4" customHeight="1" x14ac:dyDescent="0.3">
      <c r="A422" s="653" t="s">
        <v>504</v>
      </c>
      <c r="B422" s="654" t="s">
        <v>505</v>
      </c>
      <c r="C422" s="655" t="s">
        <v>514</v>
      </c>
      <c r="D422" s="656" t="s">
        <v>2382</v>
      </c>
      <c r="E422" s="655" t="s">
        <v>520</v>
      </c>
      <c r="F422" s="656" t="s">
        <v>2384</v>
      </c>
      <c r="G422" s="655" t="s">
        <v>1720</v>
      </c>
      <c r="H422" s="655" t="s">
        <v>1929</v>
      </c>
      <c r="I422" s="655" t="s">
        <v>1929</v>
      </c>
      <c r="J422" s="655" t="s">
        <v>1930</v>
      </c>
      <c r="K422" s="655" t="s">
        <v>1931</v>
      </c>
      <c r="L422" s="657">
        <v>72.489999999999995</v>
      </c>
      <c r="M422" s="657">
        <v>1</v>
      </c>
      <c r="N422" s="658">
        <v>72.489999999999995</v>
      </c>
    </row>
    <row r="423" spans="1:14" ht="14.4" customHeight="1" x14ac:dyDescent="0.3">
      <c r="A423" s="653" t="s">
        <v>504</v>
      </c>
      <c r="B423" s="654" t="s">
        <v>505</v>
      </c>
      <c r="C423" s="655" t="s">
        <v>514</v>
      </c>
      <c r="D423" s="656" t="s">
        <v>2382</v>
      </c>
      <c r="E423" s="655" t="s">
        <v>520</v>
      </c>
      <c r="F423" s="656" t="s">
        <v>2384</v>
      </c>
      <c r="G423" s="655" t="s">
        <v>1720</v>
      </c>
      <c r="H423" s="655" t="s">
        <v>1932</v>
      </c>
      <c r="I423" s="655" t="s">
        <v>1933</v>
      </c>
      <c r="J423" s="655" t="s">
        <v>1934</v>
      </c>
      <c r="K423" s="655" t="s">
        <v>1935</v>
      </c>
      <c r="L423" s="657">
        <v>44.030000000000022</v>
      </c>
      <c r="M423" s="657">
        <v>2</v>
      </c>
      <c r="N423" s="658">
        <v>88.060000000000045</v>
      </c>
    </row>
    <row r="424" spans="1:14" ht="14.4" customHeight="1" x14ac:dyDescent="0.3">
      <c r="A424" s="653" t="s">
        <v>504</v>
      </c>
      <c r="B424" s="654" t="s">
        <v>505</v>
      </c>
      <c r="C424" s="655" t="s">
        <v>514</v>
      </c>
      <c r="D424" s="656" t="s">
        <v>2382</v>
      </c>
      <c r="E424" s="655" t="s">
        <v>520</v>
      </c>
      <c r="F424" s="656" t="s">
        <v>2384</v>
      </c>
      <c r="G424" s="655" t="s">
        <v>1720</v>
      </c>
      <c r="H424" s="655" t="s">
        <v>1936</v>
      </c>
      <c r="I424" s="655" t="s">
        <v>1937</v>
      </c>
      <c r="J424" s="655" t="s">
        <v>1938</v>
      </c>
      <c r="K424" s="655" t="s">
        <v>1939</v>
      </c>
      <c r="L424" s="657">
        <v>135.77975452098434</v>
      </c>
      <c r="M424" s="657">
        <v>5</v>
      </c>
      <c r="N424" s="658">
        <v>678.89877260492165</v>
      </c>
    </row>
    <row r="425" spans="1:14" ht="14.4" customHeight="1" x14ac:dyDescent="0.3">
      <c r="A425" s="653" t="s">
        <v>504</v>
      </c>
      <c r="B425" s="654" t="s">
        <v>505</v>
      </c>
      <c r="C425" s="655" t="s">
        <v>514</v>
      </c>
      <c r="D425" s="656" t="s">
        <v>2382</v>
      </c>
      <c r="E425" s="655" t="s">
        <v>520</v>
      </c>
      <c r="F425" s="656" t="s">
        <v>2384</v>
      </c>
      <c r="G425" s="655" t="s">
        <v>1720</v>
      </c>
      <c r="H425" s="655" t="s">
        <v>1940</v>
      </c>
      <c r="I425" s="655" t="s">
        <v>1941</v>
      </c>
      <c r="J425" s="655" t="s">
        <v>1942</v>
      </c>
      <c r="K425" s="655" t="s">
        <v>1943</v>
      </c>
      <c r="L425" s="657">
        <v>469.95066000443808</v>
      </c>
      <c r="M425" s="657">
        <v>2</v>
      </c>
      <c r="N425" s="658">
        <v>939.90132000887616</v>
      </c>
    </row>
    <row r="426" spans="1:14" ht="14.4" customHeight="1" x14ac:dyDescent="0.3">
      <c r="A426" s="653" t="s">
        <v>504</v>
      </c>
      <c r="B426" s="654" t="s">
        <v>505</v>
      </c>
      <c r="C426" s="655" t="s">
        <v>514</v>
      </c>
      <c r="D426" s="656" t="s">
        <v>2382</v>
      </c>
      <c r="E426" s="655" t="s">
        <v>520</v>
      </c>
      <c r="F426" s="656" t="s">
        <v>2384</v>
      </c>
      <c r="G426" s="655" t="s">
        <v>1720</v>
      </c>
      <c r="H426" s="655" t="s">
        <v>1944</v>
      </c>
      <c r="I426" s="655" t="s">
        <v>1945</v>
      </c>
      <c r="J426" s="655" t="s">
        <v>1946</v>
      </c>
      <c r="K426" s="655" t="s">
        <v>1947</v>
      </c>
      <c r="L426" s="657">
        <v>112.04666890911803</v>
      </c>
      <c r="M426" s="657">
        <v>3</v>
      </c>
      <c r="N426" s="658">
        <v>336.14000672735409</v>
      </c>
    </row>
    <row r="427" spans="1:14" ht="14.4" customHeight="1" x14ac:dyDescent="0.3">
      <c r="A427" s="653" t="s">
        <v>504</v>
      </c>
      <c r="B427" s="654" t="s">
        <v>505</v>
      </c>
      <c r="C427" s="655" t="s">
        <v>514</v>
      </c>
      <c r="D427" s="656" t="s">
        <v>2382</v>
      </c>
      <c r="E427" s="655" t="s">
        <v>520</v>
      </c>
      <c r="F427" s="656" t="s">
        <v>2384</v>
      </c>
      <c r="G427" s="655" t="s">
        <v>1720</v>
      </c>
      <c r="H427" s="655" t="s">
        <v>1948</v>
      </c>
      <c r="I427" s="655" t="s">
        <v>1193</v>
      </c>
      <c r="J427" s="655" t="s">
        <v>1949</v>
      </c>
      <c r="K427" s="655" t="s">
        <v>1950</v>
      </c>
      <c r="L427" s="657">
        <v>77.80999999999996</v>
      </c>
      <c r="M427" s="657">
        <v>4</v>
      </c>
      <c r="N427" s="658">
        <v>311.23999999999984</v>
      </c>
    </row>
    <row r="428" spans="1:14" ht="14.4" customHeight="1" x14ac:dyDescent="0.3">
      <c r="A428" s="653" t="s">
        <v>504</v>
      </c>
      <c r="B428" s="654" t="s">
        <v>505</v>
      </c>
      <c r="C428" s="655" t="s">
        <v>514</v>
      </c>
      <c r="D428" s="656" t="s">
        <v>2382</v>
      </c>
      <c r="E428" s="655" t="s">
        <v>520</v>
      </c>
      <c r="F428" s="656" t="s">
        <v>2384</v>
      </c>
      <c r="G428" s="655" t="s">
        <v>1720</v>
      </c>
      <c r="H428" s="655" t="s">
        <v>1951</v>
      </c>
      <c r="I428" s="655" t="s">
        <v>1952</v>
      </c>
      <c r="J428" s="655" t="s">
        <v>1953</v>
      </c>
      <c r="K428" s="655" t="s">
        <v>1954</v>
      </c>
      <c r="L428" s="657">
        <v>14.399999999999997</v>
      </c>
      <c r="M428" s="657">
        <v>1</v>
      </c>
      <c r="N428" s="658">
        <v>14.399999999999997</v>
      </c>
    </row>
    <row r="429" spans="1:14" ht="14.4" customHeight="1" x14ac:dyDescent="0.3">
      <c r="A429" s="653" t="s">
        <v>504</v>
      </c>
      <c r="B429" s="654" t="s">
        <v>505</v>
      </c>
      <c r="C429" s="655" t="s">
        <v>514</v>
      </c>
      <c r="D429" s="656" t="s">
        <v>2382</v>
      </c>
      <c r="E429" s="655" t="s">
        <v>520</v>
      </c>
      <c r="F429" s="656" t="s">
        <v>2384</v>
      </c>
      <c r="G429" s="655" t="s">
        <v>1720</v>
      </c>
      <c r="H429" s="655" t="s">
        <v>1955</v>
      </c>
      <c r="I429" s="655" t="s">
        <v>1956</v>
      </c>
      <c r="J429" s="655" t="s">
        <v>1876</v>
      </c>
      <c r="K429" s="655" t="s">
        <v>1134</v>
      </c>
      <c r="L429" s="657">
        <v>320.37333593418214</v>
      </c>
      <c r="M429" s="657">
        <v>3</v>
      </c>
      <c r="N429" s="658">
        <v>961.12000780254641</v>
      </c>
    </row>
    <row r="430" spans="1:14" ht="14.4" customHeight="1" x14ac:dyDescent="0.3">
      <c r="A430" s="653" t="s">
        <v>504</v>
      </c>
      <c r="B430" s="654" t="s">
        <v>505</v>
      </c>
      <c r="C430" s="655" t="s">
        <v>514</v>
      </c>
      <c r="D430" s="656" t="s">
        <v>2382</v>
      </c>
      <c r="E430" s="655" t="s">
        <v>520</v>
      </c>
      <c r="F430" s="656" t="s">
        <v>2384</v>
      </c>
      <c r="G430" s="655" t="s">
        <v>1720</v>
      </c>
      <c r="H430" s="655" t="s">
        <v>1957</v>
      </c>
      <c r="I430" s="655" t="s">
        <v>1958</v>
      </c>
      <c r="J430" s="655" t="s">
        <v>1959</v>
      </c>
      <c r="K430" s="655" t="s">
        <v>1223</v>
      </c>
      <c r="L430" s="657">
        <v>158.97999999999999</v>
      </c>
      <c r="M430" s="657">
        <v>2</v>
      </c>
      <c r="N430" s="658">
        <v>317.95999999999998</v>
      </c>
    </row>
    <row r="431" spans="1:14" ht="14.4" customHeight="1" x14ac:dyDescent="0.3">
      <c r="A431" s="653" t="s">
        <v>504</v>
      </c>
      <c r="B431" s="654" t="s">
        <v>505</v>
      </c>
      <c r="C431" s="655" t="s">
        <v>514</v>
      </c>
      <c r="D431" s="656" t="s">
        <v>2382</v>
      </c>
      <c r="E431" s="655" t="s">
        <v>520</v>
      </c>
      <c r="F431" s="656" t="s">
        <v>2384</v>
      </c>
      <c r="G431" s="655" t="s">
        <v>1720</v>
      </c>
      <c r="H431" s="655" t="s">
        <v>1960</v>
      </c>
      <c r="I431" s="655" t="s">
        <v>1961</v>
      </c>
      <c r="J431" s="655" t="s">
        <v>1962</v>
      </c>
      <c r="K431" s="655" t="s">
        <v>1223</v>
      </c>
      <c r="L431" s="657">
        <v>254.25</v>
      </c>
      <c r="M431" s="657">
        <v>1</v>
      </c>
      <c r="N431" s="658">
        <v>254.25</v>
      </c>
    </row>
    <row r="432" spans="1:14" ht="14.4" customHeight="1" x14ac:dyDescent="0.3">
      <c r="A432" s="653" t="s">
        <v>504</v>
      </c>
      <c r="B432" s="654" t="s">
        <v>505</v>
      </c>
      <c r="C432" s="655" t="s">
        <v>514</v>
      </c>
      <c r="D432" s="656" t="s">
        <v>2382</v>
      </c>
      <c r="E432" s="655" t="s">
        <v>520</v>
      </c>
      <c r="F432" s="656" t="s">
        <v>2384</v>
      </c>
      <c r="G432" s="655" t="s">
        <v>1720</v>
      </c>
      <c r="H432" s="655" t="s">
        <v>1963</v>
      </c>
      <c r="I432" s="655" t="s">
        <v>1964</v>
      </c>
      <c r="J432" s="655" t="s">
        <v>1965</v>
      </c>
      <c r="K432" s="655" t="s">
        <v>869</v>
      </c>
      <c r="L432" s="657">
        <v>71.17</v>
      </c>
      <c r="M432" s="657">
        <v>6</v>
      </c>
      <c r="N432" s="658">
        <v>427.02000000000004</v>
      </c>
    </row>
    <row r="433" spans="1:14" ht="14.4" customHeight="1" x14ac:dyDescent="0.3">
      <c r="A433" s="653" t="s">
        <v>504</v>
      </c>
      <c r="B433" s="654" t="s">
        <v>505</v>
      </c>
      <c r="C433" s="655" t="s">
        <v>514</v>
      </c>
      <c r="D433" s="656" t="s">
        <v>2382</v>
      </c>
      <c r="E433" s="655" t="s">
        <v>520</v>
      </c>
      <c r="F433" s="656" t="s">
        <v>2384</v>
      </c>
      <c r="G433" s="655" t="s">
        <v>1720</v>
      </c>
      <c r="H433" s="655" t="s">
        <v>1966</v>
      </c>
      <c r="I433" s="655" t="s">
        <v>1967</v>
      </c>
      <c r="J433" s="655" t="s">
        <v>1968</v>
      </c>
      <c r="K433" s="655" t="s">
        <v>1516</v>
      </c>
      <c r="L433" s="657">
        <v>38.300051759118453</v>
      </c>
      <c r="M433" s="657">
        <v>3</v>
      </c>
      <c r="N433" s="658">
        <v>114.90015527735537</v>
      </c>
    </row>
    <row r="434" spans="1:14" ht="14.4" customHeight="1" x14ac:dyDescent="0.3">
      <c r="A434" s="653" t="s">
        <v>504</v>
      </c>
      <c r="B434" s="654" t="s">
        <v>505</v>
      </c>
      <c r="C434" s="655" t="s">
        <v>514</v>
      </c>
      <c r="D434" s="656" t="s">
        <v>2382</v>
      </c>
      <c r="E434" s="655" t="s">
        <v>520</v>
      </c>
      <c r="F434" s="656" t="s">
        <v>2384</v>
      </c>
      <c r="G434" s="655" t="s">
        <v>1720</v>
      </c>
      <c r="H434" s="655" t="s">
        <v>1969</v>
      </c>
      <c r="I434" s="655" t="s">
        <v>1970</v>
      </c>
      <c r="J434" s="655" t="s">
        <v>1729</v>
      </c>
      <c r="K434" s="655" t="s">
        <v>1971</v>
      </c>
      <c r="L434" s="657">
        <v>91.22999999999999</v>
      </c>
      <c r="M434" s="657">
        <v>5</v>
      </c>
      <c r="N434" s="658">
        <v>456.15</v>
      </c>
    </row>
    <row r="435" spans="1:14" ht="14.4" customHeight="1" x14ac:dyDescent="0.3">
      <c r="A435" s="653" t="s">
        <v>504</v>
      </c>
      <c r="B435" s="654" t="s">
        <v>505</v>
      </c>
      <c r="C435" s="655" t="s">
        <v>514</v>
      </c>
      <c r="D435" s="656" t="s">
        <v>2382</v>
      </c>
      <c r="E435" s="655" t="s">
        <v>520</v>
      </c>
      <c r="F435" s="656" t="s">
        <v>2384</v>
      </c>
      <c r="G435" s="655" t="s">
        <v>1720</v>
      </c>
      <c r="H435" s="655" t="s">
        <v>1972</v>
      </c>
      <c r="I435" s="655" t="s">
        <v>1973</v>
      </c>
      <c r="J435" s="655" t="s">
        <v>1974</v>
      </c>
      <c r="K435" s="655" t="s">
        <v>1975</v>
      </c>
      <c r="L435" s="657">
        <v>627.94913774465715</v>
      </c>
      <c r="M435" s="657">
        <v>5</v>
      </c>
      <c r="N435" s="658">
        <v>3139.7456887232856</v>
      </c>
    </row>
    <row r="436" spans="1:14" ht="14.4" customHeight="1" x14ac:dyDescent="0.3">
      <c r="A436" s="653" t="s">
        <v>504</v>
      </c>
      <c r="B436" s="654" t="s">
        <v>505</v>
      </c>
      <c r="C436" s="655" t="s">
        <v>514</v>
      </c>
      <c r="D436" s="656" t="s">
        <v>2382</v>
      </c>
      <c r="E436" s="655" t="s">
        <v>520</v>
      </c>
      <c r="F436" s="656" t="s">
        <v>2384</v>
      </c>
      <c r="G436" s="655" t="s">
        <v>1720</v>
      </c>
      <c r="H436" s="655" t="s">
        <v>1976</v>
      </c>
      <c r="I436" s="655" t="s">
        <v>1977</v>
      </c>
      <c r="J436" s="655" t="s">
        <v>1749</v>
      </c>
      <c r="K436" s="655" t="s">
        <v>1978</v>
      </c>
      <c r="L436" s="657">
        <v>301.47000000000003</v>
      </c>
      <c r="M436" s="657">
        <v>24</v>
      </c>
      <c r="N436" s="658">
        <v>7235.2800000000007</v>
      </c>
    </row>
    <row r="437" spans="1:14" ht="14.4" customHeight="1" x14ac:dyDescent="0.3">
      <c r="A437" s="653" t="s">
        <v>504</v>
      </c>
      <c r="B437" s="654" t="s">
        <v>505</v>
      </c>
      <c r="C437" s="655" t="s">
        <v>514</v>
      </c>
      <c r="D437" s="656" t="s">
        <v>2382</v>
      </c>
      <c r="E437" s="655" t="s">
        <v>520</v>
      </c>
      <c r="F437" s="656" t="s">
        <v>2384</v>
      </c>
      <c r="G437" s="655" t="s">
        <v>1720</v>
      </c>
      <c r="H437" s="655" t="s">
        <v>1979</v>
      </c>
      <c r="I437" s="655" t="s">
        <v>1980</v>
      </c>
      <c r="J437" s="655" t="s">
        <v>1981</v>
      </c>
      <c r="K437" s="655" t="s">
        <v>1982</v>
      </c>
      <c r="L437" s="657">
        <v>185.15999999999994</v>
      </c>
      <c r="M437" s="657">
        <v>1</v>
      </c>
      <c r="N437" s="658">
        <v>185.15999999999994</v>
      </c>
    </row>
    <row r="438" spans="1:14" ht="14.4" customHeight="1" x14ac:dyDescent="0.3">
      <c r="A438" s="653" t="s">
        <v>504</v>
      </c>
      <c r="B438" s="654" t="s">
        <v>505</v>
      </c>
      <c r="C438" s="655" t="s">
        <v>514</v>
      </c>
      <c r="D438" s="656" t="s">
        <v>2382</v>
      </c>
      <c r="E438" s="655" t="s">
        <v>520</v>
      </c>
      <c r="F438" s="656" t="s">
        <v>2384</v>
      </c>
      <c r="G438" s="655" t="s">
        <v>1720</v>
      </c>
      <c r="H438" s="655" t="s">
        <v>1983</v>
      </c>
      <c r="I438" s="655" t="s">
        <v>1984</v>
      </c>
      <c r="J438" s="655" t="s">
        <v>1985</v>
      </c>
      <c r="K438" s="655" t="s">
        <v>1986</v>
      </c>
      <c r="L438" s="657">
        <v>134.13</v>
      </c>
      <c r="M438" s="657">
        <v>1</v>
      </c>
      <c r="N438" s="658">
        <v>134.13</v>
      </c>
    </row>
    <row r="439" spans="1:14" ht="14.4" customHeight="1" x14ac:dyDescent="0.3">
      <c r="A439" s="653" t="s">
        <v>504</v>
      </c>
      <c r="B439" s="654" t="s">
        <v>505</v>
      </c>
      <c r="C439" s="655" t="s">
        <v>514</v>
      </c>
      <c r="D439" s="656" t="s">
        <v>2382</v>
      </c>
      <c r="E439" s="655" t="s">
        <v>520</v>
      </c>
      <c r="F439" s="656" t="s">
        <v>2384</v>
      </c>
      <c r="G439" s="655" t="s">
        <v>1720</v>
      </c>
      <c r="H439" s="655" t="s">
        <v>1987</v>
      </c>
      <c r="I439" s="655" t="s">
        <v>1988</v>
      </c>
      <c r="J439" s="655" t="s">
        <v>1989</v>
      </c>
      <c r="K439" s="655" t="s">
        <v>1990</v>
      </c>
      <c r="L439" s="657">
        <v>64.849999999999994</v>
      </c>
      <c r="M439" s="657">
        <v>2</v>
      </c>
      <c r="N439" s="658">
        <v>129.69999999999999</v>
      </c>
    </row>
    <row r="440" spans="1:14" ht="14.4" customHeight="1" x14ac:dyDescent="0.3">
      <c r="A440" s="653" t="s">
        <v>504</v>
      </c>
      <c r="B440" s="654" t="s">
        <v>505</v>
      </c>
      <c r="C440" s="655" t="s">
        <v>514</v>
      </c>
      <c r="D440" s="656" t="s">
        <v>2382</v>
      </c>
      <c r="E440" s="655" t="s">
        <v>520</v>
      </c>
      <c r="F440" s="656" t="s">
        <v>2384</v>
      </c>
      <c r="G440" s="655" t="s">
        <v>1720</v>
      </c>
      <c r="H440" s="655" t="s">
        <v>1991</v>
      </c>
      <c r="I440" s="655" t="s">
        <v>1992</v>
      </c>
      <c r="J440" s="655" t="s">
        <v>1993</v>
      </c>
      <c r="K440" s="655" t="s">
        <v>1994</v>
      </c>
      <c r="L440" s="657">
        <v>74.69328292499371</v>
      </c>
      <c r="M440" s="657">
        <v>6</v>
      </c>
      <c r="N440" s="658">
        <v>448.15969754996229</v>
      </c>
    </row>
    <row r="441" spans="1:14" ht="14.4" customHeight="1" x14ac:dyDescent="0.3">
      <c r="A441" s="653" t="s">
        <v>504</v>
      </c>
      <c r="B441" s="654" t="s">
        <v>505</v>
      </c>
      <c r="C441" s="655" t="s">
        <v>514</v>
      </c>
      <c r="D441" s="656" t="s">
        <v>2382</v>
      </c>
      <c r="E441" s="655" t="s">
        <v>520</v>
      </c>
      <c r="F441" s="656" t="s">
        <v>2384</v>
      </c>
      <c r="G441" s="655" t="s">
        <v>1720</v>
      </c>
      <c r="H441" s="655" t="s">
        <v>1995</v>
      </c>
      <c r="I441" s="655" t="s">
        <v>1995</v>
      </c>
      <c r="J441" s="655" t="s">
        <v>1996</v>
      </c>
      <c r="K441" s="655" t="s">
        <v>1997</v>
      </c>
      <c r="L441" s="657">
        <v>83.599809673330213</v>
      </c>
      <c r="M441" s="657">
        <v>2</v>
      </c>
      <c r="N441" s="658">
        <v>167.19961934666043</v>
      </c>
    </row>
    <row r="442" spans="1:14" ht="14.4" customHeight="1" x14ac:dyDescent="0.3">
      <c r="A442" s="653" t="s">
        <v>504</v>
      </c>
      <c r="B442" s="654" t="s">
        <v>505</v>
      </c>
      <c r="C442" s="655" t="s">
        <v>514</v>
      </c>
      <c r="D442" s="656" t="s">
        <v>2382</v>
      </c>
      <c r="E442" s="655" t="s">
        <v>520</v>
      </c>
      <c r="F442" s="656" t="s">
        <v>2384</v>
      </c>
      <c r="G442" s="655" t="s">
        <v>1720</v>
      </c>
      <c r="H442" s="655" t="s">
        <v>1998</v>
      </c>
      <c r="I442" s="655" t="s">
        <v>1999</v>
      </c>
      <c r="J442" s="655" t="s">
        <v>1843</v>
      </c>
      <c r="K442" s="655" t="s">
        <v>2000</v>
      </c>
      <c r="L442" s="657">
        <v>61.659999999999975</v>
      </c>
      <c r="M442" s="657">
        <v>6</v>
      </c>
      <c r="N442" s="658">
        <v>369.95999999999987</v>
      </c>
    </row>
    <row r="443" spans="1:14" ht="14.4" customHeight="1" x14ac:dyDescent="0.3">
      <c r="A443" s="653" t="s">
        <v>504</v>
      </c>
      <c r="B443" s="654" t="s">
        <v>505</v>
      </c>
      <c r="C443" s="655" t="s">
        <v>514</v>
      </c>
      <c r="D443" s="656" t="s">
        <v>2382</v>
      </c>
      <c r="E443" s="655" t="s">
        <v>520</v>
      </c>
      <c r="F443" s="656" t="s">
        <v>2384</v>
      </c>
      <c r="G443" s="655" t="s">
        <v>1720</v>
      </c>
      <c r="H443" s="655" t="s">
        <v>2001</v>
      </c>
      <c r="I443" s="655" t="s">
        <v>2002</v>
      </c>
      <c r="J443" s="655" t="s">
        <v>1870</v>
      </c>
      <c r="K443" s="655" t="s">
        <v>1971</v>
      </c>
      <c r="L443" s="657">
        <v>368.25</v>
      </c>
      <c r="M443" s="657">
        <v>2</v>
      </c>
      <c r="N443" s="658">
        <v>736.5</v>
      </c>
    </row>
    <row r="444" spans="1:14" ht="14.4" customHeight="1" x14ac:dyDescent="0.3">
      <c r="A444" s="653" t="s">
        <v>504</v>
      </c>
      <c r="B444" s="654" t="s">
        <v>505</v>
      </c>
      <c r="C444" s="655" t="s">
        <v>514</v>
      </c>
      <c r="D444" s="656" t="s">
        <v>2382</v>
      </c>
      <c r="E444" s="655" t="s">
        <v>520</v>
      </c>
      <c r="F444" s="656" t="s">
        <v>2384</v>
      </c>
      <c r="G444" s="655" t="s">
        <v>1720</v>
      </c>
      <c r="H444" s="655" t="s">
        <v>2003</v>
      </c>
      <c r="I444" s="655" t="s">
        <v>2004</v>
      </c>
      <c r="J444" s="655" t="s">
        <v>1892</v>
      </c>
      <c r="K444" s="655" t="s">
        <v>1134</v>
      </c>
      <c r="L444" s="657">
        <v>577.0999999999998</v>
      </c>
      <c r="M444" s="657">
        <v>1</v>
      </c>
      <c r="N444" s="658">
        <v>577.0999999999998</v>
      </c>
    </row>
    <row r="445" spans="1:14" ht="14.4" customHeight="1" x14ac:dyDescent="0.3">
      <c r="A445" s="653" t="s">
        <v>504</v>
      </c>
      <c r="B445" s="654" t="s">
        <v>505</v>
      </c>
      <c r="C445" s="655" t="s">
        <v>514</v>
      </c>
      <c r="D445" s="656" t="s">
        <v>2382</v>
      </c>
      <c r="E445" s="655" t="s">
        <v>520</v>
      </c>
      <c r="F445" s="656" t="s">
        <v>2384</v>
      </c>
      <c r="G445" s="655" t="s">
        <v>1720</v>
      </c>
      <c r="H445" s="655" t="s">
        <v>2005</v>
      </c>
      <c r="I445" s="655" t="s">
        <v>2006</v>
      </c>
      <c r="J445" s="655" t="s">
        <v>2007</v>
      </c>
      <c r="K445" s="655" t="s">
        <v>2008</v>
      </c>
      <c r="L445" s="657">
        <v>97.32000000000005</v>
      </c>
      <c r="M445" s="657">
        <v>3</v>
      </c>
      <c r="N445" s="658">
        <v>291.96000000000015</v>
      </c>
    </row>
    <row r="446" spans="1:14" ht="14.4" customHeight="1" x14ac:dyDescent="0.3">
      <c r="A446" s="653" t="s">
        <v>504</v>
      </c>
      <c r="B446" s="654" t="s">
        <v>505</v>
      </c>
      <c r="C446" s="655" t="s">
        <v>514</v>
      </c>
      <c r="D446" s="656" t="s">
        <v>2382</v>
      </c>
      <c r="E446" s="655" t="s">
        <v>520</v>
      </c>
      <c r="F446" s="656" t="s">
        <v>2384</v>
      </c>
      <c r="G446" s="655" t="s">
        <v>1720</v>
      </c>
      <c r="H446" s="655" t="s">
        <v>2009</v>
      </c>
      <c r="I446" s="655" t="s">
        <v>2010</v>
      </c>
      <c r="J446" s="655" t="s">
        <v>1985</v>
      </c>
      <c r="K446" s="655" t="s">
        <v>1374</v>
      </c>
      <c r="L446" s="657">
        <v>28.249999999999996</v>
      </c>
      <c r="M446" s="657">
        <v>2</v>
      </c>
      <c r="N446" s="658">
        <v>56.499999999999993</v>
      </c>
    </row>
    <row r="447" spans="1:14" ht="14.4" customHeight="1" x14ac:dyDescent="0.3">
      <c r="A447" s="653" t="s">
        <v>504</v>
      </c>
      <c r="B447" s="654" t="s">
        <v>505</v>
      </c>
      <c r="C447" s="655" t="s">
        <v>514</v>
      </c>
      <c r="D447" s="656" t="s">
        <v>2382</v>
      </c>
      <c r="E447" s="655" t="s">
        <v>520</v>
      </c>
      <c r="F447" s="656" t="s">
        <v>2384</v>
      </c>
      <c r="G447" s="655" t="s">
        <v>1720</v>
      </c>
      <c r="H447" s="655" t="s">
        <v>2011</v>
      </c>
      <c r="I447" s="655" t="s">
        <v>2012</v>
      </c>
      <c r="J447" s="655" t="s">
        <v>2013</v>
      </c>
      <c r="K447" s="655" t="s">
        <v>2014</v>
      </c>
      <c r="L447" s="657">
        <v>92.359139085327399</v>
      </c>
      <c r="M447" s="657">
        <v>4</v>
      </c>
      <c r="N447" s="658">
        <v>369.4365563413096</v>
      </c>
    </row>
    <row r="448" spans="1:14" ht="14.4" customHeight="1" x14ac:dyDescent="0.3">
      <c r="A448" s="653" t="s">
        <v>504</v>
      </c>
      <c r="B448" s="654" t="s">
        <v>505</v>
      </c>
      <c r="C448" s="655" t="s">
        <v>514</v>
      </c>
      <c r="D448" s="656" t="s">
        <v>2382</v>
      </c>
      <c r="E448" s="655" t="s">
        <v>520</v>
      </c>
      <c r="F448" s="656" t="s">
        <v>2384</v>
      </c>
      <c r="G448" s="655" t="s">
        <v>1720</v>
      </c>
      <c r="H448" s="655" t="s">
        <v>2015</v>
      </c>
      <c r="I448" s="655" t="s">
        <v>2016</v>
      </c>
      <c r="J448" s="655" t="s">
        <v>2017</v>
      </c>
      <c r="K448" s="655" t="s">
        <v>2018</v>
      </c>
      <c r="L448" s="657">
        <v>99.980000000000032</v>
      </c>
      <c r="M448" s="657">
        <v>6</v>
      </c>
      <c r="N448" s="658">
        <v>599.88000000000022</v>
      </c>
    </row>
    <row r="449" spans="1:14" ht="14.4" customHeight="1" x14ac:dyDescent="0.3">
      <c r="A449" s="653" t="s">
        <v>504</v>
      </c>
      <c r="B449" s="654" t="s">
        <v>505</v>
      </c>
      <c r="C449" s="655" t="s">
        <v>514</v>
      </c>
      <c r="D449" s="656" t="s">
        <v>2382</v>
      </c>
      <c r="E449" s="655" t="s">
        <v>520</v>
      </c>
      <c r="F449" s="656" t="s">
        <v>2384</v>
      </c>
      <c r="G449" s="655" t="s">
        <v>1720</v>
      </c>
      <c r="H449" s="655" t="s">
        <v>2019</v>
      </c>
      <c r="I449" s="655" t="s">
        <v>2019</v>
      </c>
      <c r="J449" s="655" t="s">
        <v>1821</v>
      </c>
      <c r="K449" s="655" t="s">
        <v>2020</v>
      </c>
      <c r="L449" s="657">
        <v>126.64833333333335</v>
      </c>
      <c r="M449" s="657">
        <v>6</v>
      </c>
      <c r="N449" s="658">
        <v>759.8900000000001</v>
      </c>
    </row>
    <row r="450" spans="1:14" ht="14.4" customHeight="1" x14ac:dyDescent="0.3">
      <c r="A450" s="653" t="s">
        <v>504</v>
      </c>
      <c r="B450" s="654" t="s">
        <v>505</v>
      </c>
      <c r="C450" s="655" t="s">
        <v>514</v>
      </c>
      <c r="D450" s="656" t="s">
        <v>2382</v>
      </c>
      <c r="E450" s="655" t="s">
        <v>520</v>
      </c>
      <c r="F450" s="656" t="s">
        <v>2384</v>
      </c>
      <c r="G450" s="655" t="s">
        <v>1720</v>
      </c>
      <c r="H450" s="655" t="s">
        <v>2021</v>
      </c>
      <c r="I450" s="655" t="s">
        <v>2022</v>
      </c>
      <c r="J450" s="655" t="s">
        <v>1962</v>
      </c>
      <c r="K450" s="655" t="s">
        <v>2023</v>
      </c>
      <c r="L450" s="657">
        <v>683.61</v>
      </c>
      <c r="M450" s="657">
        <v>2</v>
      </c>
      <c r="N450" s="658">
        <v>1367.22</v>
      </c>
    </row>
    <row r="451" spans="1:14" ht="14.4" customHeight="1" x14ac:dyDescent="0.3">
      <c r="A451" s="653" t="s">
        <v>504</v>
      </c>
      <c r="B451" s="654" t="s">
        <v>505</v>
      </c>
      <c r="C451" s="655" t="s">
        <v>514</v>
      </c>
      <c r="D451" s="656" t="s">
        <v>2382</v>
      </c>
      <c r="E451" s="655" t="s">
        <v>520</v>
      </c>
      <c r="F451" s="656" t="s">
        <v>2384</v>
      </c>
      <c r="G451" s="655" t="s">
        <v>1720</v>
      </c>
      <c r="H451" s="655" t="s">
        <v>2024</v>
      </c>
      <c r="I451" s="655" t="s">
        <v>2025</v>
      </c>
      <c r="J451" s="655" t="s">
        <v>2026</v>
      </c>
      <c r="K451" s="655" t="s">
        <v>2027</v>
      </c>
      <c r="L451" s="657">
        <v>65.31</v>
      </c>
      <c r="M451" s="657">
        <v>1</v>
      </c>
      <c r="N451" s="658">
        <v>65.31</v>
      </c>
    </row>
    <row r="452" spans="1:14" ht="14.4" customHeight="1" x14ac:dyDescent="0.3">
      <c r="A452" s="653" t="s">
        <v>504</v>
      </c>
      <c r="B452" s="654" t="s">
        <v>505</v>
      </c>
      <c r="C452" s="655" t="s">
        <v>514</v>
      </c>
      <c r="D452" s="656" t="s">
        <v>2382</v>
      </c>
      <c r="E452" s="655" t="s">
        <v>520</v>
      </c>
      <c r="F452" s="656" t="s">
        <v>2384</v>
      </c>
      <c r="G452" s="655" t="s">
        <v>1720</v>
      </c>
      <c r="H452" s="655" t="s">
        <v>2028</v>
      </c>
      <c r="I452" s="655" t="s">
        <v>2028</v>
      </c>
      <c r="J452" s="655" t="s">
        <v>2029</v>
      </c>
      <c r="K452" s="655" t="s">
        <v>2030</v>
      </c>
      <c r="L452" s="657">
        <v>220.95</v>
      </c>
      <c r="M452" s="657">
        <v>1</v>
      </c>
      <c r="N452" s="658">
        <v>220.95</v>
      </c>
    </row>
    <row r="453" spans="1:14" ht="14.4" customHeight="1" x14ac:dyDescent="0.3">
      <c r="A453" s="653" t="s">
        <v>504</v>
      </c>
      <c r="B453" s="654" t="s">
        <v>505</v>
      </c>
      <c r="C453" s="655" t="s">
        <v>514</v>
      </c>
      <c r="D453" s="656" t="s">
        <v>2382</v>
      </c>
      <c r="E453" s="655" t="s">
        <v>520</v>
      </c>
      <c r="F453" s="656" t="s">
        <v>2384</v>
      </c>
      <c r="G453" s="655" t="s">
        <v>1720</v>
      </c>
      <c r="H453" s="655" t="s">
        <v>2031</v>
      </c>
      <c r="I453" s="655" t="s">
        <v>2032</v>
      </c>
      <c r="J453" s="655" t="s">
        <v>2033</v>
      </c>
      <c r="K453" s="655" t="s">
        <v>1178</v>
      </c>
      <c r="L453" s="657">
        <v>109.87000000000003</v>
      </c>
      <c r="M453" s="657">
        <v>1</v>
      </c>
      <c r="N453" s="658">
        <v>109.87000000000003</v>
      </c>
    </row>
    <row r="454" spans="1:14" ht="14.4" customHeight="1" x14ac:dyDescent="0.3">
      <c r="A454" s="653" t="s">
        <v>504</v>
      </c>
      <c r="B454" s="654" t="s">
        <v>505</v>
      </c>
      <c r="C454" s="655" t="s">
        <v>514</v>
      </c>
      <c r="D454" s="656" t="s">
        <v>2382</v>
      </c>
      <c r="E454" s="655" t="s">
        <v>520</v>
      </c>
      <c r="F454" s="656" t="s">
        <v>2384</v>
      </c>
      <c r="G454" s="655" t="s">
        <v>1720</v>
      </c>
      <c r="H454" s="655" t="s">
        <v>2034</v>
      </c>
      <c r="I454" s="655" t="s">
        <v>2035</v>
      </c>
      <c r="J454" s="655" t="s">
        <v>2036</v>
      </c>
      <c r="K454" s="655" t="s">
        <v>2037</v>
      </c>
      <c r="L454" s="657">
        <v>919.9</v>
      </c>
      <c r="M454" s="657">
        <v>1</v>
      </c>
      <c r="N454" s="658">
        <v>919.9</v>
      </c>
    </row>
    <row r="455" spans="1:14" ht="14.4" customHeight="1" x14ac:dyDescent="0.3">
      <c r="A455" s="653" t="s">
        <v>504</v>
      </c>
      <c r="B455" s="654" t="s">
        <v>505</v>
      </c>
      <c r="C455" s="655" t="s">
        <v>514</v>
      </c>
      <c r="D455" s="656" t="s">
        <v>2382</v>
      </c>
      <c r="E455" s="655" t="s">
        <v>520</v>
      </c>
      <c r="F455" s="656" t="s">
        <v>2384</v>
      </c>
      <c r="G455" s="655" t="s">
        <v>1720</v>
      </c>
      <c r="H455" s="655" t="s">
        <v>2038</v>
      </c>
      <c r="I455" s="655" t="s">
        <v>2038</v>
      </c>
      <c r="J455" s="655" t="s">
        <v>2039</v>
      </c>
      <c r="K455" s="655" t="s">
        <v>2040</v>
      </c>
      <c r="L455" s="657">
        <v>834.62666666666678</v>
      </c>
      <c r="M455" s="657">
        <v>1</v>
      </c>
      <c r="N455" s="658">
        <v>834.62666666666678</v>
      </c>
    </row>
    <row r="456" spans="1:14" ht="14.4" customHeight="1" x14ac:dyDescent="0.3">
      <c r="A456" s="653" t="s">
        <v>504</v>
      </c>
      <c r="B456" s="654" t="s">
        <v>505</v>
      </c>
      <c r="C456" s="655" t="s">
        <v>514</v>
      </c>
      <c r="D456" s="656" t="s">
        <v>2382</v>
      </c>
      <c r="E456" s="655" t="s">
        <v>520</v>
      </c>
      <c r="F456" s="656" t="s">
        <v>2384</v>
      </c>
      <c r="G456" s="655" t="s">
        <v>1720</v>
      </c>
      <c r="H456" s="655" t="s">
        <v>2041</v>
      </c>
      <c r="I456" s="655" t="s">
        <v>2041</v>
      </c>
      <c r="J456" s="655" t="s">
        <v>2042</v>
      </c>
      <c r="K456" s="655" t="s">
        <v>2043</v>
      </c>
      <c r="L456" s="657">
        <v>952.23000000000047</v>
      </c>
      <c r="M456" s="657">
        <v>1</v>
      </c>
      <c r="N456" s="658">
        <v>952.23000000000047</v>
      </c>
    </row>
    <row r="457" spans="1:14" ht="14.4" customHeight="1" x14ac:dyDescent="0.3">
      <c r="A457" s="653" t="s">
        <v>504</v>
      </c>
      <c r="B457" s="654" t="s">
        <v>505</v>
      </c>
      <c r="C457" s="655" t="s">
        <v>514</v>
      </c>
      <c r="D457" s="656" t="s">
        <v>2382</v>
      </c>
      <c r="E457" s="655" t="s">
        <v>520</v>
      </c>
      <c r="F457" s="656" t="s">
        <v>2384</v>
      </c>
      <c r="G457" s="655" t="s">
        <v>1720</v>
      </c>
      <c r="H457" s="655" t="s">
        <v>2044</v>
      </c>
      <c r="I457" s="655" t="s">
        <v>2045</v>
      </c>
      <c r="J457" s="655" t="s">
        <v>2046</v>
      </c>
      <c r="K457" s="655" t="s">
        <v>2047</v>
      </c>
      <c r="L457" s="657">
        <v>70.039999999999992</v>
      </c>
      <c r="M457" s="657">
        <v>7</v>
      </c>
      <c r="N457" s="658">
        <v>490.28</v>
      </c>
    </row>
    <row r="458" spans="1:14" ht="14.4" customHeight="1" x14ac:dyDescent="0.3">
      <c r="A458" s="653" t="s">
        <v>504</v>
      </c>
      <c r="B458" s="654" t="s">
        <v>505</v>
      </c>
      <c r="C458" s="655" t="s">
        <v>514</v>
      </c>
      <c r="D458" s="656" t="s">
        <v>2382</v>
      </c>
      <c r="E458" s="655" t="s">
        <v>520</v>
      </c>
      <c r="F458" s="656" t="s">
        <v>2384</v>
      </c>
      <c r="G458" s="655" t="s">
        <v>1720</v>
      </c>
      <c r="H458" s="655" t="s">
        <v>2048</v>
      </c>
      <c r="I458" s="655" t="s">
        <v>2048</v>
      </c>
      <c r="J458" s="655" t="s">
        <v>2049</v>
      </c>
      <c r="K458" s="655" t="s">
        <v>1975</v>
      </c>
      <c r="L458" s="657">
        <v>869.5300000000002</v>
      </c>
      <c r="M458" s="657">
        <v>1</v>
      </c>
      <c r="N458" s="658">
        <v>869.5300000000002</v>
      </c>
    </row>
    <row r="459" spans="1:14" ht="14.4" customHeight="1" x14ac:dyDescent="0.3">
      <c r="A459" s="653" t="s">
        <v>504</v>
      </c>
      <c r="B459" s="654" t="s">
        <v>505</v>
      </c>
      <c r="C459" s="655" t="s">
        <v>514</v>
      </c>
      <c r="D459" s="656" t="s">
        <v>2382</v>
      </c>
      <c r="E459" s="655" t="s">
        <v>520</v>
      </c>
      <c r="F459" s="656" t="s">
        <v>2384</v>
      </c>
      <c r="G459" s="655" t="s">
        <v>1720</v>
      </c>
      <c r="H459" s="655" t="s">
        <v>2050</v>
      </c>
      <c r="I459" s="655" t="s">
        <v>2050</v>
      </c>
      <c r="J459" s="655" t="s">
        <v>2051</v>
      </c>
      <c r="K459" s="655" t="s">
        <v>2052</v>
      </c>
      <c r="L459" s="657">
        <v>49.197273841780905</v>
      </c>
      <c r="M459" s="657">
        <v>4</v>
      </c>
      <c r="N459" s="658">
        <v>196.78909536712362</v>
      </c>
    </row>
    <row r="460" spans="1:14" ht="14.4" customHeight="1" x14ac:dyDescent="0.3">
      <c r="A460" s="653" t="s">
        <v>504</v>
      </c>
      <c r="B460" s="654" t="s">
        <v>505</v>
      </c>
      <c r="C460" s="655" t="s">
        <v>514</v>
      </c>
      <c r="D460" s="656" t="s">
        <v>2382</v>
      </c>
      <c r="E460" s="655" t="s">
        <v>520</v>
      </c>
      <c r="F460" s="656" t="s">
        <v>2384</v>
      </c>
      <c r="G460" s="655" t="s">
        <v>1720</v>
      </c>
      <c r="H460" s="655" t="s">
        <v>2053</v>
      </c>
      <c r="I460" s="655" t="s">
        <v>2053</v>
      </c>
      <c r="J460" s="655" t="s">
        <v>2054</v>
      </c>
      <c r="K460" s="655" t="s">
        <v>2055</v>
      </c>
      <c r="L460" s="657">
        <v>62.041547264835806</v>
      </c>
      <c r="M460" s="657">
        <v>1</v>
      </c>
      <c r="N460" s="658">
        <v>62.041547264835806</v>
      </c>
    </row>
    <row r="461" spans="1:14" ht="14.4" customHeight="1" x14ac:dyDescent="0.3">
      <c r="A461" s="653" t="s">
        <v>504</v>
      </c>
      <c r="B461" s="654" t="s">
        <v>505</v>
      </c>
      <c r="C461" s="655" t="s">
        <v>514</v>
      </c>
      <c r="D461" s="656" t="s">
        <v>2382</v>
      </c>
      <c r="E461" s="655" t="s">
        <v>520</v>
      </c>
      <c r="F461" s="656" t="s">
        <v>2384</v>
      </c>
      <c r="G461" s="655" t="s">
        <v>1720</v>
      </c>
      <c r="H461" s="655" t="s">
        <v>2056</v>
      </c>
      <c r="I461" s="655" t="s">
        <v>2056</v>
      </c>
      <c r="J461" s="655" t="s">
        <v>2057</v>
      </c>
      <c r="K461" s="655" t="s">
        <v>2058</v>
      </c>
      <c r="L461" s="657">
        <v>93.07013138970126</v>
      </c>
      <c r="M461" s="657">
        <v>3</v>
      </c>
      <c r="N461" s="658">
        <v>279.21039416910378</v>
      </c>
    </row>
    <row r="462" spans="1:14" ht="14.4" customHeight="1" x14ac:dyDescent="0.3">
      <c r="A462" s="653" t="s">
        <v>504</v>
      </c>
      <c r="B462" s="654" t="s">
        <v>505</v>
      </c>
      <c r="C462" s="655" t="s">
        <v>514</v>
      </c>
      <c r="D462" s="656" t="s">
        <v>2382</v>
      </c>
      <c r="E462" s="655" t="s">
        <v>520</v>
      </c>
      <c r="F462" s="656" t="s">
        <v>2384</v>
      </c>
      <c r="G462" s="655" t="s">
        <v>1720</v>
      </c>
      <c r="H462" s="655" t="s">
        <v>2059</v>
      </c>
      <c r="I462" s="655" t="s">
        <v>2060</v>
      </c>
      <c r="J462" s="655" t="s">
        <v>1921</v>
      </c>
      <c r="K462" s="655" t="s">
        <v>2061</v>
      </c>
      <c r="L462" s="657">
        <v>292.37999999999994</v>
      </c>
      <c r="M462" s="657">
        <v>1</v>
      </c>
      <c r="N462" s="658">
        <v>292.37999999999994</v>
      </c>
    </row>
    <row r="463" spans="1:14" ht="14.4" customHeight="1" x14ac:dyDescent="0.3">
      <c r="A463" s="653" t="s">
        <v>504</v>
      </c>
      <c r="B463" s="654" t="s">
        <v>505</v>
      </c>
      <c r="C463" s="655" t="s">
        <v>514</v>
      </c>
      <c r="D463" s="656" t="s">
        <v>2382</v>
      </c>
      <c r="E463" s="655" t="s">
        <v>520</v>
      </c>
      <c r="F463" s="656" t="s">
        <v>2384</v>
      </c>
      <c r="G463" s="655" t="s">
        <v>1720</v>
      </c>
      <c r="H463" s="655" t="s">
        <v>2062</v>
      </c>
      <c r="I463" s="655" t="s">
        <v>2062</v>
      </c>
      <c r="J463" s="655" t="s">
        <v>2063</v>
      </c>
      <c r="K463" s="655" t="s">
        <v>2064</v>
      </c>
      <c r="L463" s="657">
        <v>85.772173508437092</v>
      </c>
      <c r="M463" s="657">
        <v>5</v>
      </c>
      <c r="N463" s="658">
        <v>428.86086754218547</v>
      </c>
    </row>
    <row r="464" spans="1:14" ht="14.4" customHeight="1" x14ac:dyDescent="0.3">
      <c r="A464" s="653" t="s">
        <v>504</v>
      </c>
      <c r="B464" s="654" t="s">
        <v>505</v>
      </c>
      <c r="C464" s="655" t="s">
        <v>514</v>
      </c>
      <c r="D464" s="656" t="s">
        <v>2382</v>
      </c>
      <c r="E464" s="655" t="s">
        <v>520</v>
      </c>
      <c r="F464" s="656" t="s">
        <v>2384</v>
      </c>
      <c r="G464" s="655" t="s">
        <v>1720</v>
      </c>
      <c r="H464" s="655" t="s">
        <v>2065</v>
      </c>
      <c r="I464" s="655" t="s">
        <v>2066</v>
      </c>
      <c r="J464" s="655" t="s">
        <v>2067</v>
      </c>
      <c r="K464" s="655" t="s">
        <v>1971</v>
      </c>
      <c r="L464" s="657">
        <v>229.52918560374357</v>
      </c>
      <c r="M464" s="657">
        <v>2</v>
      </c>
      <c r="N464" s="658">
        <v>459.05837120748714</v>
      </c>
    </row>
    <row r="465" spans="1:14" ht="14.4" customHeight="1" x14ac:dyDescent="0.3">
      <c r="A465" s="653" t="s">
        <v>504</v>
      </c>
      <c r="B465" s="654" t="s">
        <v>505</v>
      </c>
      <c r="C465" s="655" t="s">
        <v>514</v>
      </c>
      <c r="D465" s="656" t="s">
        <v>2382</v>
      </c>
      <c r="E465" s="655" t="s">
        <v>520</v>
      </c>
      <c r="F465" s="656" t="s">
        <v>2384</v>
      </c>
      <c r="G465" s="655" t="s">
        <v>1720</v>
      </c>
      <c r="H465" s="655" t="s">
        <v>2068</v>
      </c>
      <c r="I465" s="655" t="s">
        <v>2068</v>
      </c>
      <c r="J465" s="655" t="s">
        <v>2069</v>
      </c>
      <c r="K465" s="655" t="s">
        <v>2070</v>
      </c>
      <c r="L465" s="657">
        <v>169.03968846640103</v>
      </c>
      <c r="M465" s="657">
        <v>18</v>
      </c>
      <c r="N465" s="658">
        <v>3042.7143923952185</v>
      </c>
    </row>
    <row r="466" spans="1:14" ht="14.4" customHeight="1" x14ac:dyDescent="0.3">
      <c r="A466" s="653" t="s">
        <v>504</v>
      </c>
      <c r="B466" s="654" t="s">
        <v>505</v>
      </c>
      <c r="C466" s="655" t="s">
        <v>514</v>
      </c>
      <c r="D466" s="656" t="s">
        <v>2382</v>
      </c>
      <c r="E466" s="655" t="s">
        <v>520</v>
      </c>
      <c r="F466" s="656" t="s">
        <v>2384</v>
      </c>
      <c r="G466" s="655" t="s">
        <v>1720</v>
      </c>
      <c r="H466" s="655" t="s">
        <v>2071</v>
      </c>
      <c r="I466" s="655" t="s">
        <v>2071</v>
      </c>
      <c r="J466" s="655" t="s">
        <v>2046</v>
      </c>
      <c r="K466" s="655" t="s">
        <v>2072</v>
      </c>
      <c r="L466" s="657">
        <v>140.09000000000003</v>
      </c>
      <c r="M466" s="657">
        <v>6</v>
      </c>
      <c r="N466" s="658">
        <v>840.54000000000019</v>
      </c>
    </row>
    <row r="467" spans="1:14" ht="14.4" customHeight="1" x14ac:dyDescent="0.3">
      <c r="A467" s="653" t="s">
        <v>504</v>
      </c>
      <c r="B467" s="654" t="s">
        <v>505</v>
      </c>
      <c r="C467" s="655" t="s">
        <v>514</v>
      </c>
      <c r="D467" s="656" t="s">
        <v>2382</v>
      </c>
      <c r="E467" s="655" t="s">
        <v>520</v>
      </c>
      <c r="F467" s="656" t="s">
        <v>2384</v>
      </c>
      <c r="G467" s="655" t="s">
        <v>1720</v>
      </c>
      <c r="H467" s="655" t="s">
        <v>2073</v>
      </c>
      <c r="I467" s="655" t="s">
        <v>2073</v>
      </c>
      <c r="J467" s="655" t="s">
        <v>1813</v>
      </c>
      <c r="K467" s="655" t="s">
        <v>2074</v>
      </c>
      <c r="L467" s="657">
        <v>0</v>
      </c>
      <c r="M467" s="657">
        <v>0</v>
      </c>
      <c r="N467" s="658">
        <v>0</v>
      </c>
    </row>
    <row r="468" spans="1:14" ht="14.4" customHeight="1" x14ac:dyDescent="0.3">
      <c r="A468" s="653" t="s">
        <v>504</v>
      </c>
      <c r="B468" s="654" t="s">
        <v>505</v>
      </c>
      <c r="C468" s="655" t="s">
        <v>514</v>
      </c>
      <c r="D468" s="656" t="s">
        <v>2382</v>
      </c>
      <c r="E468" s="655" t="s">
        <v>520</v>
      </c>
      <c r="F468" s="656" t="s">
        <v>2384</v>
      </c>
      <c r="G468" s="655" t="s">
        <v>1720</v>
      </c>
      <c r="H468" s="655" t="s">
        <v>2075</v>
      </c>
      <c r="I468" s="655" t="s">
        <v>2075</v>
      </c>
      <c r="J468" s="655" t="s">
        <v>2076</v>
      </c>
      <c r="K468" s="655" t="s">
        <v>2077</v>
      </c>
      <c r="L468" s="657">
        <v>3300</v>
      </c>
      <c r="M468" s="657">
        <v>1</v>
      </c>
      <c r="N468" s="658">
        <v>3300</v>
      </c>
    </row>
    <row r="469" spans="1:14" ht="14.4" customHeight="1" x14ac:dyDescent="0.3">
      <c r="A469" s="653" t="s">
        <v>504</v>
      </c>
      <c r="B469" s="654" t="s">
        <v>505</v>
      </c>
      <c r="C469" s="655" t="s">
        <v>514</v>
      </c>
      <c r="D469" s="656" t="s">
        <v>2382</v>
      </c>
      <c r="E469" s="655" t="s">
        <v>520</v>
      </c>
      <c r="F469" s="656" t="s">
        <v>2384</v>
      </c>
      <c r="G469" s="655" t="s">
        <v>1720</v>
      </c>
      <c r="H469" s="655" t="s">
        <v>2078</v>
      </c>
      <c r="I469" s="655" t="s">
        <v>2078</v>
      </c>
      <c r="J469" s="655" t="s">
        <v>1749</v>
      </c>
      <c r="K469" s="655" t="s">
        <v>2079</v>
      </c>
      <c r="L469" s="657">
        <v>408.94996264469904</v>
      </c>
      <c r="M469" s="657">
        <v>161</v>
      </c>
      <c r="N469" s="658">
        <v>65840.943985796548</v>
      </c>
    </row>
    <row r="470" spans="1:14" ht="14.4" customHeight="1" x14ac:dyDescent="0.3">
      <c r="A470" s="653" t="s">
        <v>504</v>
      </c>
      <c r="B470" s="654" t="s">
        <v>505</v>
      </c>
      <c r="C470" s="655" t="s">
        <v>514</v>
      </c>
      <c r="D470" s="656" t="s">
        <v>2382</v>
      </c>
      <c r="E470" s="655" t="s">
        <v>520</v>
      </c>
      <c r="F470" s="656" t="s">
        <v>2384</v>
      </c>
      <c r="G470" s="655" t="s">
        <v>1720</v>
      </c>
      <c r="H470" s="655" t="s">
        <v>2080</v>
      </c>
      <c r="I470" s="655" t="s">
        <v>2080</v>
      </c>
      <c r="J470" s="655" t="s">
        <v>2081</v>
      </c>
      <c r="K470" s="655" t="s">
        <v>2082</v>
      </c>
      <c r="L470" s="657">
        <v>589.20002297136614</v>
      </c>
      <c r="M470" s="657">
        <v>1</v>
      </c>
      <c r="N470" s="658">
        <v>589.20002297136614</v>
      </c>
    </row>
    <row r="471" spans="1:14" ht="14.4" customHeight="1" x14ac:dyDescent="0.3">
      <c r="A471" s="653" t="s">
        <v>504</v>
      </c>
      <c r="B471" s="654" t="s">
        <v>505</v>
      </c>
      <c r="C471" s="655" t="s">
        <v>514</v>
      </c>
      <c r="D471" s="656" t="s">
        <v>2382</v>
      </c>
      <c r="E471" s="655" t="s">
        <v>520</v>
      </c>
      <c r="F471" s="656" t="s">
        <v>2384</v>
      </c>
      <c r="G471" s="655" t="s">
        <v>1720</v>
      </c>
      <c r="H471" s="655" t="s">
        <v>2083</v>
      </c>
      <c r="I471" s="655" t="s">
        <v>2083</v>
      </c>
      <c r="J471" s="655" t="s">
        <v>2084</v>
      </c>
      <c r="K471" s="655" t="s">
        <v>2085</v>
      </c>
      <c r="L471" s="657">
        <v>67.829999999999984</v>
      </c>
      <c r="M471" s="657">
        <v>86</v>
      </c>
      <c r="N471" s="658">
        <v>5833.3799999999983</v>
      </c>
    </row>
    <row r="472" spans="1:14" ht="14.4" customHeight="1" x14ac:dyDescent="0.3">
      <c r="A472" s="653" t="s">
        <v>504</v>
      </c>
      <c r="B472" s="654" t="s">
        <v>505</v>
      </c>
      <c r="C472" s="655" t="s">
        <v>514</v>
      </c>
      <c r="D472" s="656" t="s">
        <v>2382</v>
      </c>
      <c r="E472" s="655" t="s">
        <v>520</v>
      </c>
      <c r="F472" s="656" t="s">
        <v>2384</v>
      </c>
      <c r="G472" s="655" t="s">
        <v>1720</v>
      </c>
      <c r="H472" s="655" t="s">
        <v>2086</v>
      </c>
      <c r="I472" s="655" t="s">
        <v>2086</v>
      </c>
      <c r="J472" s="655" t="s">
        <v>1749</v>
      </c>
      <c r="K472" s="655" t="s">
        <v>1978</v>
      </c>
      <c r="L472" s="657">
        <v>301.4697816762087</v>
      </c>
      <c r="M472" s="657">
        <v>73</v>
      </c>
      <c r="N472" s="658">
        <v>22007.294062363235</v>
      </c>
    </row>
    <row r="473" spans="1:14" ht="14.4" customHeight="1" x14ac:dyDescent="0.3">
      <c r="A473" s="653" t="s">
        <v>504</v>
      </c>
      <c r="B473" s="654" t="s">
        <v>505</v>
      </c>
      <c r="C473" s="655" t="s">
        <v>514</v>
      </c>
      <c r="D473" s="656" t="s">
        <v>2382</v>
      </c>
      <c r="E473" s="655" t="s">
        <v>520</v>
      </c>
      <c r="F473" s="656" t="s">
        <v>2384</v>
      </c>
      <c r="G473" s="655" t="s">
        <v>1720</v>
      </c>
      <c r="H473" s="655" t="s">
        <v>2087</v>
      </c>
      <c r="I473" s="655" t="s">
        <v>2087</v>
      </c>
      <c r="J473" s="655" t="s">
        <v>1749</v>
      </c>
      <c r="K473" s="655" t="s">
        <v>2074</v>
      </c>
      <c r="L473" s="657">
        <v>630.6601826711418</v>
      </c>
      <c r="M473" s="657">
        <v>107</v>
      </c>
      <c r="N473" s="658">
        <v>67480.63954581217</v>
      </c>
    </row>
    <row r="474" spans="1:14" ht="14.4" customHeight="1" x14ac:dyDescent="0.3">
      <c r="A474" s="653" t="s">
        <v>504</v>
      </c>
      <c r="B474" s="654" t="s">
        <v>505</v>
      </c>
      <c r="C474" s="655" t="s">
        <v>514</v>
      </c>
      <c r="D474" s="656" t="s">
        <v>2382</v>
      </c>
      <c r="E474" s="655" t="s">
        <v>520</v>
      </c>
      <c r="F474" s="656" t="s">
        <v>2384</v>
      </c>
      <c r="G474" s="655" t="s">
        <v>1720</v>
      </c>
      <c r="H474" s="655" t="s">
        <v>2088</v>
      </c>
      <c r="I474" s="655" t="s">
        <v>2088</v>
      </c>
      <c r="J474" s="655" t="s">
        <v>2089</v>
      </c>
      <c r="K474" s="655" t="s">
        <v>2090</v>
      </c>
      <c r="L474" s="657">
        <v>358.57000000000011</v>
      </c>
      <c r="M474" s="657">
        <v>1</v>
      </c>
      <c r="N474" s="658">
        <v>358.57000000000011</v>
      </c>
    </row>
    <row r="475" spans="1:14" ht="14.4" customHeight="1" x14ac:dyDescent="0.3">
      <c r="A475" s="653" t="s">
        <v>504</v>
      </c>
      <c r="B475" s="654" t="s">
        <v>505</v>
      </c>
      <c r="C475" s="655" t="s">
        <v>514</v>
      </c>
      <c r="D475" s="656" t="s">
        <v>2382</v>
      </c>
      <c r="E475" s="655" t="s">
        <v>520</v>
      </c>
      <c r="F475" s="656" t="s">
        <v>2384</v>
      </c>
      <c r="G475" s="655" t="s">
        <v>1720</v>
      </c>
      <c r="H475" s="655" t="s">
        <v>2091</v>
      </c>
      <c r="I475" s="655" t="s">
        <v>2092</v>
      </c>
      <c r="J475" s="655" t="s">
        <v>2093</v>
      </c>
      <c r="K475" s="655" t="s">
        <v>1614</v>
      </c>
      <c r="L475" s="657">
        <v>245.38000000000011</v>
      </c>
      <c r="M475" s="657">
        <v>1</v>
      </c>
      <c r="N475" s="658">
        <v>245.38000000000011</v>
      </c>
    </row>
    <row r="476" spans="1:14" ht="14.4" customHeight="1" x14ac:dyDescent="0.3">
      <c r="A476" s="653" t="s">
        <v>504</v>
      </c>
      <c r="B476" s="654" t="s">
        <v>505</v>
      </c>
      <c r="C476" s="655" t="s">
        <v>514</v>
      </c>
      <c r="D476" s="656" t="s">
        <v>2382</v>
      </c>
      <c r="E476" s="655" t="s">
        <v>520</v>
      </c>
      <c r="F476" s="656" t="s">
        <v>2384</v>
      </c>
      <c r="G476" s="655" t="s">
        <v>1720</v>
      </c>
      <c r="H476" s="655" t="s">
        <v>2094</v>
      </c>
      <c r="I476" s="655" t="s">
        <v>2094</v>
      </c>
      <c r="J476" s="655" t="s">
        <v>555</v>
      </c>
      <c r="K476" s="655" t="s">
        <v>2095</v>
      </c>
      <c r="L476" s="657">
        <v>83.087353583606813</v>
      </c>
      <c r="M476" s="657">
        <v>23</v>
      </c>
      <c r="N476" s="658">
        <v>1911.0091324229568</v>
      </c>
    </row>
    <row r="477" spans="1:14" ht="14.4" customHeight="1" x14ac:dyDescent="0.3">
      <c r="A477" s="653" t="s">
        <v>504</v>
      </c>
      <c r="B477" s="654" t="s">
        <v>505</v>
      </c>
      <c r="C477" s="655" t="s">
        <v>514</v>
      </c>
      <c r="D477" s="656" t="s">
        <v>2382</v>
      </c>
      <c r="E477" s="655" t="s">
        <v>520</v>
      </c>
      <c r="F477" s="656" t="s">
        <v>2384</v>
      </c>
      <c r="G477" s="655" t="s">
        <v>1720</v>
      </c>
      <c r="H477" s="655" t="s">
        <v>2096</v>
      </c>
      <c r="I477" s="655" t="s">
        <v>2096</v>
      </c>
      <c r="J477" s="655" t="s">
        <v>1962</v>
      </c>
      <c r="K477" s="655" t="s">
        <v>2097</v>
      </c>
      <c r="L477" s="657">
        <v>652.99</v>
      </c>
      <c r="M477" s="657">
        <v>1</v>
      </c>
      <c r="N477" s="658">
        <v>652.99</v>
      </c>
    </row>
    <row r="478" spans="1:14" ht="14.4" customHeight="1" x14ac:dyDescent="0.3">
      <c r="A478" s="653" t="s">
        <v>504</v>
      </c>
      <c r="B478" s="654" t="s">
        <v>505</v>
      </c>
      <c r="C478" s="655" t="s">
        <v>514</v>
      </c>
      <c r="D478" s="656" t="s">
        <v>2382</v>
      </c>
      <c r="E478" s="655" t="s">
        <v>520</v>
      </c>
      <c r="F478" s="656" t="s">
        <v>2384</v>
      </c>
      <c r="G478" s="655" t="s">
        <v>1720</v>
      </c>
      <c r="H478" s="655" t="s">
        <v>2098</v>
      </c>
      <c r="I478" s="655" t="s">
        <v>2098</v>
      </c>
      <c r="J478" s="655" t="s">
        <v>1733</v>
      </c>
      <c r="K478" s="655" t="s">
        <v>2099</v>
      </c>
      <c r="L478" s="657">
        <v>245.78000000000017</v>
      </c>
      <c r="M478" s="657">
        <v>2</v>
      </c>
      <c r="N478" s="658">
        <v>491.56000000000034</v>
      </c>
    </row>
    <row r="479" spans="1:14" ht="14.4" customHeight="1" x14ac:dyDescent="0.3">
      <c r="A479" s="653" t="s">
        <v>504</v>
      </c>
      <c r="B479" s="654" t="s">
        <v>505</v>
      </c>
      <c r="C479" s="655" t="s">
        <v>514</v>
      </c>
      <c r="D479" s="656" t="s">
        <v>2382</v>
      </c>
      <c r="E479" s="655" t="s">
        <v>2100</v>
      </c>
      <c r="F479" s="656" t="s">
        <v>2385</v>
      </c>
      <c r="G479" s="655"/>
      <c r="H479" s="655" t="s">
        <v>2101</v>
      </c>
      <c r="I479" s="655" t="s">
        <v>2101</v>
      </c>
      <c r="J479" s="655" t="s">
        <v>2102</v>
      </c>
      <c r="K479" s="655" t="s">
        <v>2103</v>
      </c>
      <c r="L479" s="657">
        <v>43.930068676275539</v>
      </c>
      <c r="M479" s="657">
        <v>35</v>
      </c>
      <c r="N479" s="658">
        <v>1537.5524036696438</v>
      </c>
    </row>
    <row r="480" spans="1:14" ht="14.4" customHeight="1" x14ac:dyDescent="0.3">
      <c r="A480" s="653" t="s">
        <v>504</v>
      </c>
      <c r="B480" s="654" t="s">
        <v>505</v>
      </c>
      <c r="C480" s="655" t="s">
        <v>514</v>
      </c>
      <c r="D480" s="656" t="s">
        <v>2382</v>
      </c>
      <c r="E480" s="655" t="s">
        <v>2100</v>
      </c>
      <c r="F480" s="656" t="s">
        <v>2385</v>
      </c>
      <c r="G480" s="655"/>
      <c r="H480" s="655" t="s">
        <v>2104</v>
      </c>
      <c r="I480" s="655" t="s">
        <v>2104</v>
      </c>
      <c r="J480" s="655" t="s">
        <v>2105</v>
      </c>
      <c r="K480" s="655" t="s">
        <v>2106</v>
      </c>
      <c r="L480" s="657">
        <v>27.197705114944768</v>
      </c>
      <c r="M480" s="657">
        <v>66</v>
      </c>
      <c r="N480" s="658">
        <v>1795.0485375863545</v>
      </c>
    </row>
    <row r="481" spans="1:14" ht="14.4" customHeight="1" x14ac:dyDescent="0.3">
      <c r="A481" s="653" t="s">
        <v>504</v>
      </c>
      <c r="B481" s="654" t="s">
        <v>505</v>
      </c>
      <c r="C481" s="655" t="s">
        <v>514</v>
      </c>
      <c r="D481" s="656" t="s">
        <v>2382</v>
      </c>
      <c r="E481" s="655" t="s">
        <v>2100</v>
      </c>
      <c r="F481" s="656" t="s">
        <v>2385</v>
      </c>
      <c r="G481" s="655"/>
      <c r="H481" s="655" t="s">
        <v>2107</v>
      </c>
      <c r="I481" s="655" t="s">
        <v>2107</v>
      </c>
      <c r="J481" s="655" t="s">
        <v>2108</v>
      </c>
      <c r="K481" s="655" t="s">
        <v>2106</v>
      </c>
      <c r="L481" s="657">
        <v>27.198622348844573</v>
      </c>
      <c r="M481" s="657">
        <v>18</v>
      </c>
      <c r="N481" s="658">
        <v>489.5752022792023</v>
      </c>
    </row>
    <row r="482" spans="1:14" ht="14.4" customHeight="1" x14ac:dyDescent="0.3">
      <c r="A482" s="653" t="s">
        <v>504</v>
      </c>
      <c r="B482" s="654" t="s">
        <v>505</v>
      </c>
      <c r="C482" s="655" t="s">
        <v>514</v>
      </c>
      <c r="D482" s="656" t="s">
        <v>2382</v>
      </c>
      <c r="E482" s="655" t="s">
        <v>2100</v>
      </c>
      <c r="F482" s="656" t="s">
        <v>2385</v>
      </c>
      <c r="G482" s="655"/>
      <c r="H482" s="655" t="s">
        <v>2109</v>
      </c>
      <c r="I482" s="655" t="s">
        <v>2109</v>
      </c>
      <c r="J482" s="655" t="s">
        <v>2110</v>
      </c>
      <c r="K482" s="655" t="s">
        <v>2106</v>
      </c>
      <c r="L482" s="657">
        <v>27.197393665307001</v>
      </c>
      <c r="M482" s="657">
        <v>27</v>
      </c>
      <c r="N482" s="658">
        <v>734.329628963289</v>
      </c>
    </row>
    <row r="483" spans="1:14" ht="14.4" customHeight="1" x14ac:dyDescent="0.3">
      <c r="A483" s="653" t="s">
        <v>504</v>
      </c>
      <c r="B483" s="654" t="s">
        <v>505</v>
      </c>
      <c r="C483" s="655" t="s">
        <v>514</v>
      </c>
      <c r="D483" s="656" t="s">
        <v>2382</v>
      </c>
      <c r="E483" s="655" t="s">
        <v>2100</v>
      </c>
      <c r="F483" s="656" t="s">
        <v>2385</v>
      </c>
      <c r="G483" s="655" t="s">
        <v>566</v>
      </c>
      <c r="H483" s="655" t="s">
        <v>2111</v>
      </c>
      <c r="I483" s="655" t="s">
        <v>984</v>
      </c>
      <c r="J483" s="655" t="s">
        <v>2112</v>
      </c>
      <c r="K483" s="655"/>
      <c r="L483" s="657">
        <v>253.75993186629324</v>
      </c>
      <c r="M483" s="657">
        <v>20</v>
      </c>
      <c r="N483" s="658">
        <v>5075.1986373258651</v>
      </c>
    </row>
    <row r="484" spans="1:14" ht="14.4" customHeight="1" x14ac:dyDescent="0.3">
      <c r="A484" s="653" t="s">
        <v>504</v>
      </c>
      <c r="B484" s="654" t="s">
        <v>505</v>
      </c>
      <c r="C484" s="655" t="s">
        <v>514</v>
      </c>
      <c r="D484" s="656" t="s">
        <v>2382</v>
      </c>
      <c r="E484" s="655" t="s">
        <v>2100</v>
      </c>
      <c r="F484" s="656" t="s">
        <v>2385</v>
      </c>
      <c r="G484" s="655" t="s">
        <v>566</v>
      </c>
      <c r="H484" s="655" t="s">
        <v>2113</v>
      </c>
      <c r="I484" s="655" t="s">
        <v>984</v>
      </c>
      <c r="J484" s="655" t="s">
        <v>2114</v>
      </c>
      <c r="K484" s="655"/>
      <c r="L484" s="657">
        <v>84.409993903734403</v>
      </c>
      <c r="M484" s="657">
        <v>97</v>
      </c>
      <c r="N484" s="658">
        <v>8187.7694086622378</v>
      </c>
    </row>
    <row r="485" spans="1:14" ht="14.4" customHeight="1" x14ac:dyDescent="0.3">
      <c r="A485" s="653" t="s">
        <v>504</v>
      </c>
      <c r="B485" s="654" t="s">
        <v>505</v>
      </c>
      <c r="C485" s="655" t="s">
        <v>514</v>
      </c>
      <c r="D485" s="656" t="s">
        <v>2382</v>
      </c>
      <c r="E485" s="655" t="s">
        <v>2100</v>
      </c>
      <c r="F485" s="656" t="s">
        <v>2385</v>
      </c>
      <c r="G485" s="655" t="s">
        <v>566</v>
      </c>
      <c r="H485" s="655" t="s">
        <v>2115</v>
      </c>
      <c r="I485" s="655" t="s">
        <v>2115</v>
      </c>
      <c r="J485" s="655" t="s">
        <v>2116</v>
      </c>
      <c r="K485" s="655" t="s">
        <v>2106</v>
      </c>
      <c r="L485" s="657">
        <v>33.348310857866416</v>
      </c>
      <c r="M485" s="657">
        <v>10</v>
      </c>
      <c r="N485" s="658">
        <v>333.48310857866414</v>
      </c>
    </row>
    <row r="486" spans="1:14" ht="14.4" customHeight="1" x14ac:dyDescent="0.3">
      <c r="A486" s="653" t="s">
        <v>504</v>
      </c>
      <c r="B486" s="654" t="s">
        <v>505</v>
      </c>
      <c r="C486" s="655" t="s">
        <v>514</v>
      </c>
      <c r="D486" s="656" t="s">
        <v>2382</v>
      </c>
      <c r="E486" s="655" t="s">
        <v>2100</v>
      </c>
      <c r="F486" s="656" t="s">
        <v>2385</v>
      </c>
      <c r="G486" s="655" t="s">
        <v>566</v>
      </c>
      <c r="H486" s="655" t="s">
        <v>2117</v>
      </c>
      <c r="I486" s="655" t="s">
        <v>2117</v>
      </c>
      <c r="J486" s="655" t="s">
        <v>2118</v>
      </c>
      <c r="K486" s="655" t="s">
        <v>2106</v>
      </c>
      <c r="L486" s="657">
        <v>24.725049133872663</v>
      </c>
      <c r="M486" s="657">
        <v>18</v>
      </c>
      <c r="N486" s="658">
        <v>445.05088440970792</v>
      </c>
    </row>
    <row r="487" spans="1:14" ht="14.4" customHeight="1" x14ac:dyDescent="0.3">
      <c r="A487" s="653" t="s">
        <v>504</v>
      </c>
      <c r="B487" s="654" t="s">
        <v>505</v>
      </c>
      <c r="C487" s="655" t="s">
        <v>514</v>
      </c>
      <c r="D487" s="656" t="s">
        <v>2382</v>
      </c>
      <c r="E487" s="655" t="s">
        <v>2100</v>
      </c>
      <c r="F487" s="656" t="s">
        <v>2385</v>
      </c>
      <c r="G487" s="655" t="s">
        <v>1720</v>
      </c>
      <c r="H487" s="655" t="s">
        <v>2119</v>
      </c>
      <c r="I487" s="655" t="s">
        <v>2120</v>
      </c>
      <c r="J487" s="655" t="s">
        <v>2121</v>
      </c>
      <c r="K487" s="655" t="s">
        <v>2106</v>
      </c>
      <c r="L487" s="657">
        <v>40.920000000000009</v>
      </c>
      <c r="M487" s="657">
        <v>8</v>
      </c>
      <c r="N487" s="658">
        <v>327.36000000000007</v>
      </c>
    </row>
    <row r="488" spans="1:14" ht="14.4" customHeight="1" x14ac:dyDescent="0.3">
      <c r="A488" s="653" t="s">
        <v>504</v>
      </c>
      <c r="B488" s="654" t="s">
        <v>505</v>
      </c>
      <c r="C488" s="655" t="s">
        <v>514</v>
      </c>
      <c r="D488" s="656" t="s">
        <v>2382</v>
      </c>
      <c r="E488" s="655" t="s">
        <v>2100</v>
      </c>
      <c r="F488" s="656" t="s">
        <v>2385</v>
      </c>
      <c r="G488" s="655" t="s">
        <v>1720</v>
      </c>
      <c r="H488" s="655" t="s">
        <v>2122</v>
      </c>
      <c r="I488" s="655" t="s">
        <v>2123</v>
      </c>
      <c r="J488" s="655" t="s">
        <v>2124</v>
      </c>
      <c r="K488" s="655" t="s">
        <v>2106</v>
      </c>
      <c r="L488" s="657">
        <v>40.919999999999995</v>
      </c>
      <c r="M488" s="657">
        <v>16</v>
      </c>
      <c r="N488" s="658">
        <v>654.71999999999991</v>
      </c>
    </row>
    <row r="489" spans="1:14" ht="14.4" customHeight="1" x14ac:dyDescent="0.3">
      <c r="A489" s="653" t="s">
        <v>504</v>
      </c>
      <c r="B489" s="654" t="s">
        <v>505</v>
      </c>
      <c r="C489" s="655" t="s">
        <v>514</v>
      </c>
      <c r="D489" s="656" t="s">
        <v>2382</v>
      </c>
      <c r="E489" s="655" t="s">
        <v>2100</v>
      </c>
      <c r="F489" s="656" t="s">
        <v>2385</v>
      </c>
      <c r="G489" s="655" t="s">
        <v>1720</v>
      </c>
      <c r="H489" s="655" t="s">
        <v>2125</v>
      </c>
      <c r="I489" s="655" t="s">
        <v>2126</v>
      </c>
      <c r="J489" s="655" t="s">
        <v>2127</v>
      </c>
      <c r="K489" s="655" t="s">
        <v>2106</v>
      </c>
      <c r="L489" s="657">
        <v>41.18</v>
      </c>
      <c r="M489" s="657">
        <v>45</v>
      </c>
      <c r="N489" s="658">
        <v>1853.1</v>
      </c>
    </row>
    <row r="490" spans="1:14" ht="14.4" customHeight="1" x14ac:dyDescent="0.3">
      <c r="A490" s="653" t="s">
        <v>504</v>
      </c>
      <c r="B490" s="654" t="s">
        <v>505</v>
      </c>
      <c r="C490" s="655" t="s">
        <v>514</v>
      </c>
      <c r="D490" s="656" t="s">
        <v>2382</v>
      </c>
      <c r="E490" s="655" t="s">
        <v>2100</v>
      </c>
      <c r="F490" s="656" t="s">
        <v>2385</v>
      </c>
      <c r="G490" s="655" t="s">
        <v>1720</v>
      </c>
      <c r="H490" s="655" t="s">
        <v>2128</v>
      </c>
      <c r="I490" s="655" t="s">
        <v>2129</v>
      </c>
      <c r="J490" s="655" t="s">
        <v>2130</v>
      </c>
      <c r="K490" s="655" t="s">
        <v>2106</v>
      </c>
      <c r="L490" s="657">
        <v>41.179999999999993</v>
      </c>
      <c r="M490" s="657">
        <v>104</v>
      </c>
      <c r="N490" s="658">
        <v>4282.7199999999993</v>
      </c>
    </row>
    <row r="491" spans="1:14" ht="14.4" customHeight="1" x14ac:dyDescent="0.3">
      <c r="A491" s="653" t="s">
        <v>504</v>
      </c>
      <c r="B491" s="654" t="s">
        <v>505</v>
      </c>
      <c r="C491" s="655" t="s">
        <v>514</v>
      </c>
      <c r="D491" s="656" t="s">
        <v>2382</v>
      </c>
      <c r="E491" s="655" t="s">
        <v>2100</v>
      </c>
      <c r="F491" s="656" t="s">
        <v>2385</v>
      </c>
      <c r="G491" s="655" t="s">
        <v>1720</v>
      </c>
      <c r="H491" s="655" t="s">
        <v>2131</v>
      </c>
      <c r="I491" s="655" t="s">
        <v>2132</v>
      </c>
      <c r="J491" s="655" t="s">
        <v>2133</v>
      </c>
      <c r="K491" s="655" t="s">
        <v>2106</v>
      </c>
      <c r="L491" s="657">
        <v>41.179999999999993</v>
      </c>
      <c r="M491" s="657">
        <v>39</v>
      </c>
      <c r="N491" s="658">
        <v>1606.0199999999998</v>
      </c>
    </row>
    <row r="492" spans="1:14" ht="14.4" customHeight="1" x14ac:dyDescent="0.3">
      <c r="A492" s="653" t="s">
        <v>504</v>
      </c>
      <c r="B492" s="654" t="s">
        <v>505</v>
      </c>
      <c r="C492" s="655" t="s">
        <v>514</v>
      </c>
      <c r="D492" s="656" t="s">
        <v>2382</v>
      </c>
      <c r="E492" s="655" t="s">
        <v>2100</v>
      </c>
      <c r="F492" s="656" t="s">
        <v>2385</v>
      </c>
      <c r="G492" s="655" t="s">
        <v>1720</v>
      </c>
      <c r="H492" s="655" t="s">
        <v>2134</v>
      </c>
      <c r="I492" s="655" t="s">
        <v>2134</v>
      </c>
      <c r="J492" s="655" t="s">
        <v>2135</v>
      </c>
      <c r="K492" s="655" t="s">
        <v>2136</v>
      </c>
      <c r="L492" s="657">
        <v>253.76</v>
      </c>
      <c r="M492" s="657">
        <v>10</v>
      </c>
      <c r="N492" s="658">
        <v>2537.6</v>
      </c>
    </row>
    <row r="493" spans="1:14" ht="14.4" customHeight="1" x14ac:dyDescent="0.3">
      <c r="A493" s="653" t="s">
        <v>504</v>
      </c>
      <c r="B493" s="654" t="s">
        <v>505</v>
      </c>
      <c r="C493" s="655" t="s">
        <v>514</v>
      </c>
      <c r="D493" s="656" t="s">
        <v>2382</v>
      </c>
      <c r="E493" s="655" t="s">
        <v>2100</v>
      </c>
      <c r="F493" s="656" t="s">
        <v>2385</v>
      </c>
      <c r="G493" s="655" t="s">
        <v>1720</v>
      </c>
      <c r="H493" s="655" t="s">
        <v>2137</v>
      </c>
      <c r="I493" s="655" t="s">
        <v>2138</v>
      </c>
      <c r="J493" s="655" t="s">
        <v>2139</v>
      </c>
      <c r="K493" s="655" t="s">
        <v>2140</v>
      </c>
      <c r="L493" s="657">
        <v>156.49000000000004</v>
      </c>
      <c r="M493" s="657">
        <v>136</v>
      </c>
      <c r="N493" s="658">
        <v>21282.640000000007</v>
      </c>
    </row>
    <row r="494" spans="1:14" ht="14.4" customHeight="1" x14ac:dyDescent="0.3">
      <c r="A494" s="653" t="s">
        <v>504</v>
      </c>
      <c r="B494" s="654" t="s">
        <v>505</v>
      </c>
      <c r="C494" s="655" t="s">
        <v>514</v>
      </c>
      <c r="D494" s="656" t="s">
        <v>2382</v>
      </c>
      <c r="E494" s="655" t="s">
        <v>2100</v>
      </c>
      <c r="F494" s="656" t="s">
        <v>2385</v>
      </c>
      <c r="G494" s="655" t="s">
        <v>1720</v>
      </c>
      <c r="H494" s="655" t="s">
        <v>2141</v>
      </c>
      <c r="I494" s="655" t="s">
        <v>2142</v>
      </c>
      <c r="J494" s="655" t="s">
        <v>2143</v>
      </c>
      <c r="K494" s="655" t="s">
        <v>2144</v>
      </c>
      <c r="L494" s="657">
        <v>198.89000000000001</v>
      </c>
      <c r="M494" s="657">
        <v>2</v>
      </c>
      <c r="N494" s="658">
        <v>397.78000000000003</v>
      </c>
    </row>
    <row r="495" spans="1:14" ht="14.4" customHeight="1" x14ac:dyDescent="0.3">
      <c r="A495" s="653" t="s">
        <v>504</v>
      </c>
      <c r="B495" s="654" t="s">
        <v>505</v>
      </c>
      <c r="C495" s="655" t="s">
        <v>514</v>
      </c>
      <c r="D495" s="656" t="s">
        <v>2382</v>
      </c>
      <c r="E495" s="655" t="s">
        <v>2100</v>
      </c>
      <c r="F495" s="656" t="s">
        <v>2385</v>
      </c>
      <c r="G495" s="655" t="s">
        <v>1720</v>
      </c>
      <c r="H495" s="655" t="s">
        <v>2145</v>
      </c>
      <c r="I495" s="655" t="s">
        <v>2145</v>
      </c>
      <c r="J495" s="655" t="s">
        <v>2146</v>
      </c>
      <c r="K495" s="655" t="s">
        <v>2136</v>
      </c>
      <c r="L495" s="657">
        <v>138.63</v>
      </c>
      <c r="M495" s="657">
        <v>60</v>
      </c>
      <c r="N495" s="658">
        <v>8317.7999999999993</v>
      </c>
    </row>
    <row r="496" spans="1:14" ht="14.4" customHeight="1" x14ac:dyDescent="0.3">
      <c r="A496" s="653" t="s">
        <v>504</v>
      </c>
      <c r="B496" s="654" t="s">
        <v>505</v>
      </c>
      <c r="C496" s="655" t="s">
        <v>514</v>
      </c>
      <c r="D496" s="656" t="s">
        <v>2382</v>
      </c>
      <c r="E496" s="655" t="s">
        <v>2100</v>
      </c>
      <c r="F496" s="656" t="s">
        <v>2385</v>
      </c>
      <c r="G496" s="655" t="s">
        <v>1720</v>
      </c>
      <c r="H496" s="655" t="s">
        <v>2147</v>
      </c>
      <c r="I496" s="655" t="s">
        <v>2147</v>
      </c>
      <c r="J496" s="655" t="s">
        <v>2148</v>
      </c>
      <c r="K496" s="655" t="s">
        <v>2149</v>
      </c>
      <c r="L496" s="657">
        <v>111.95014980240161</v>
      </c>
      <c r="M496" s="657">
        <v>12</v>
      </c>
      <c r="N496" s="658">
        <v>1343.4017976288194</v>
      </c>
    </row>
    <row r="497" spans="1:14" ht="14.4" customHeight="1" x14ac:dyDescent="0.3">
      <c r="A497" s="653" t="s">
        <v>504</v>
      </c>
      <c r="B497" s="654" t="s">
        <v>505</v>
      </c>
      <c r="C497" s="655" t="s">
        <v>514</v>
      </c>
      <c r="D497" s="656" t="s">
        <v>2382</v>
      </c>
      <c r="E497" s="655" t="s">
        <v>2100</v>
      </c>
      <c r="F497" s="656" t="s">
        <v>2385</v>
      </c>
      <c r="G497" s="655" t="s">
        <v>1720</v>
      </c>
      <c r="H497" s="655" t="s">
        <v>2150</v>
      </c>
      <c r="I497" s="655" t="s">
        <v>2150</v>
      </c>
      <c r="J497" s="655" t="s">
        <v>2151</v>
      </c>
      <c r="K497" s="655" t="s">
        <v>2149</v>
      </c>
      <c r="L497" s="657">
        <v>111.95005992096067</v>
      </c>
      <c r="M497" s="657">
        <v>20</v>
      </c>
      <c r="N497" s="658">
        <v>2239.0011984192133</v>
      </c>
    </row>
    <row r="498" spans="1:14" ht="14.4" customHeight="1" x14ac:dyDescent="0.3">
      <c r="A498" s="653" t="s">
        <v>504</v>
      </c>
      <c r="B498" s="654" t="s">
        <v>505</v>
      </c>
      <c r="C498" s="655" t="s">
        <v>514</v>
      </c>
      <c r="D498" s="656" t="s">
        <v>2382</v>
      </c>
      <c r="E498" s="655" t="s">
        <v>2100</v>
      </c>
      <c r="F498" s="656" t="s">
        <v>2385</v>
      </c>
      <c r="G498" s="655" t="s">
        <v>1720</v>
      </c>
      <c r="H498" s="655" t="s">
        <v>2152</v>
      </c>
      <c r="I498" s="655" t="s">
        <v>2153</v>
      </c>
      <c r="J498" s="655" t="s">
        <v>2154</v>
      </c>
      <c r="K498" s="655" t="s">
        <v>2155</v>
      </c>
      <c r="L498" s="657">
        <v>111.95</v>
      </c>
      <c r="M498" s="657">
        <v>5</v>
      </c>
      <c r="N498" s="658">
        <v>559.75</v>
      </c>
    </row>
    <row r="499" spans="1:14" ht="14.4" customHeight="1" x14ac:dyDescent="0.3">
      <c r="A499" s="653" t="s">
        <v>504</v>
      </c>
      <c r="B499" s="654" t="s">
        <v>505</v>
      </c>
      <c r="C499" s="655" t="s">
        <v>514</v>
      </c>
      <c r="D499" s="656" t="s">
        <v>2382</v>
      </c>
      <c r="E499" s="655" t="s">
        <v>2100</v>
      </c>
      <c r="F499" s="656" t="s">
        <v>2385</v>
      </c>
      <c r="G499" s="655" t="s">
        <v>1720</v>
      </c>
      <c r="H499" s="655" t="s">
        <v>2156</v>
      </c>
      <c r="I499" s="655" t="s">
        <v>2157</v>
      </c>
      <c r="J499" s="655" t="s">
        <v>2158</v>
      </c>
      <c r="K499" s="655" t="s">
        <v>2159</v>
      </c>
      <c r="L499" s="657">
        <v>135.60000000000005</v>
      </c>
      <c r="M499" s="657">
        <v>1</v>
      </c>
      <c r="N499" s="658">
        <v>135.60000000000005</v>
      </c>
    </row>
    <row r="500" spans="1:14" ht="14.4" customHeight="1" x14ac:dyDescent="0.3">
      <c r="A500" s="653" t="s">
        <v>504</v>
      </c>
      <c r="B500" s="654" t="s">
        <v>505</v>
      </c>
      <c r="C500" s="655" t="s">
        <v>514</v>
      </c>
      <c r="D500" s="656" t="s">
        <v>2382</v>
      </c>
      <c r="E500" s="655" t="s">
        <v>2100</v>
      </c>
      <c r="F500" s="656" t="s">
        <v>2385</v>
      </c>
      <c r="G500" s="655" t="s">
        <v>1720</v>
      </c>
      <c r="H500" s="655" t="s">
        <v>2160</v>
      </c>
      <c r="I500" s="655" t="s">
        <v>2161</v>
      </c>
      <c r="J500" s="655" t="s">
        <v>2162</v>
      </c>
      <c r="K500" s="655" t="s">
        <v>2159</v>
      </c>
      <c r="L500" s="657">
        <v>135.6</v>
      </c>
      <c r="M500" s="657">
        <v>7</v>
      </c>
      <c r="N500" s="658">
        <v>949.19999999999993</v>
      </c>
    </row>
    <row r="501" spans="1:14" ht="14.4" customHeight="1" x14ac:dyDescent="0.3">
      <c r="A501" s="653" t="s">
        <v>504</v>
      </c>
      <c r="B501" s="654" t="s">
        <v>505</v>
      </c>
      <c r="C501" s="655" t="s">
        <v>514</v>
      </c>
      <c r="D501" s="656" t="s">
        <v>2382</v>
      </c>
      <c r="E501" s="655" t="s">
        <v>2100</v>
      </c>
      <c r="F501" s="656" t="s">
        <v>2385</v>
      </c>
      <c r="G501" s="655" t="s">
        <v>1720</v>
      </c>
      <c r="H501" s="655" t="s">
        <v>2163</v>
      </c>
      <c r="I501" s="655" t="s">
        <v>2164</v>
      </c>
      <c r="J501" s="655" t="s">
        <v>2165</v>
      </c>
      <c r="K501" s="655" t="s">
        <v>2159</v>
      </c>
      <c r="L501" s="657">
        <v>135.6</v>
      </c>
      <c r="M501" s="657">
        <v>4</v>
      </c>
      <c r="N501" s="658">
        <v>542.4</v>
      </c>
    </row>
    <row r="502" spans="1:14" ht="14.4" customHeight="1" x14ac:dyDescent="0.3">
      <c r="A502" s="653" t="s">
        <v>504</v>
      </c>
      <c r="B502" s="654" t="s">
        <v>505</v>
      </c>
      <c r="C502" s="655" t="s">
        <v>514</v>
      </c>
      <c r="D502" s="656" t="s">
        <v>2382</v>
      </c>
      <c r="E502" s="655" t="s">
        <v>2100</v>
      </c>
      <c r="F502" s="656" t="s">
        <v>2385</v>
      </c>
      <c r="G502" s="655" t="s">
        <v>1720</v>
      </c>
      <c r="H502" s="655" t="s">
        <v>2166</v>
      </c>
      <c r="I502" s="655" t="s">
        <v>2166</v>
      </c>
      <c r="J502" s="655" t="s">
        <v>2135</v>
      </c>
      <c r="K502" s="655" t="s">
        <v>2167</v>
      </c>
      <c r="L502" s="657">
        <v>278.52</v>
      </c>
      <c r="M502" s="657">
        <v>1</v>
      </c>
      <c r="N502" s="658">
        <v>278.52</v>
      </c>
    </row>
    <row r="503" spans="1:14" ht="14.4" customHeight="1" x14ac:dyDescent="0.3">
      <c r="A503" s="653" t="s">
        <v>504</v>
      </c>
      <c r="B503" s="654" t="s">
        <v>505</v>
      </c>
      <c r="C503" s="655" t="s">
        <v>514</v>
      </c>
      <c r="D503" s="656" t="s">
        <v>2382</v>
      </c>
      <c r="E503" s="655" t="s">
        <v>2100</v>
      </c>
      <c r="F503" s="656" t="s">
        <v>2385</v>
      </c>
      <c r="G503" s="655" t="s">
        <v>1720</v>
      </c>
      <c r="H503" s="655" t="s">
        <v>2168</v>
      </c>
      <c r="I503" s="655" t="s">
        <v>2168</v>
      </c>
      <c r="J503" s="655" t="s">
        <v>2169</v>
      </c>
      <c r="K503" s="655" t="s">
        <v>2170</v>
      </c>
      <c r="L503" s="657">
        <v>163.67000000000002</v>
      </c>
      <c r="M503" s="657">
        <v>17</v>
      </c>
      <c r="N503" s="658">
        <v>2782.3900000000003</v>
      </c>
    </row>
    <row r="504" spans="1:14" ht="14.4" customHeight="1" x14ac:dyDescent="0.3">
      <c r="A504" s="653" t="s">
        <v>504</v>
      </c>
      <c r="B504" s="654" t="s">
        <v>505</v>
      </c>
      <c r="C504" s="655" t="s">
        <v>514</v>
      </c>
      <c r="D504" s="656" t="s">
        <v>2382</v>
      </c>
      <c r="E504" s="655" t="s">
        <v>2100</v>
      </c>
      <c r="F504" s="656" t="s">
        <v>2385</v>
      </c>
      <c r="G504" s="655" t="s">
        <v>1720</v>
      </c>
      <c r="H504" s="655" t="s">
        <v>2171</v>
      </c>
      <c r="I504" s="655" t="s">
        <v>2171</v>
      </c>
      <c r="J504" s="655" t="s">
        <v>2172</v>
      </c>
      <c r="K504" s="655" t="s">
        <v>2170</v>
      </c>
      <c r="L504" s="657">
        <v>122.69</v>
      </c>
      <c r="M504" s="657">
        <v>6</v>
      </c>
      <c r="N504" s="658">
        <v>736.14</v>
      </c>
    </row>
    <row r="505" spans="1:14" ht="14.4" customHeight="1" x14ac:dyDescent="0.3">
      <c r="A505" s="653" t="s">
        <v>504</v>
      </c>
      <c r="B505" s="654" t="s">
        <v>505</v>
      </c>
      <c r="C505" s="655" t="s">
        <v>514</v>
      </c>
      <c r="D505" s="656" t="s">
        <v>2382</v>
      </c>
      <c r="E505" s="655" t="s">
        <v>2100</v>
      </c>
      <c r="F505" s="656" t="s">
        <v>2385</v>
      </c>
      <c r="G505" s="655" t="s">
        <v>1720</v>
      </c>
      <c r="H505" s="655" t="s">
        <v>2173</v>
      </c>
      <c r="I505" s="655" t="s">
        <v>2173</v>
      </c>
      <c r="J505" s="655" t="s">
        <v>2174</v>
      </c>
      <c r="K505" s="655" t="s">
        <v>2170</v>
      </c>
      <c r="L505" s="657">
        <v>122.68993852288568</v>
      </c>
      <c r="M505" s="657">
        <v>8</v>
      </c>
      <c r="N505" s="658">
        <v>981.51950818308546</v>
      </c>
    </row>
    <row r="506" spans="1:14" ht="14.4" customHeight="1" x14ac:dyDescent="0.3">
      <c r="A506" s="653" t="s">
        <v>504</v>
      </c>
      <c r="B506" s="654" t="s">
        <v>505</v>
      </c>
      <c r="C506" s="655" t="s">
        <v>514</v>
      </c>
      <c r="D506" s="656" t="s">
        <v>2382</v>
      </c>
      <c r="E506" s="655" t="s">
        <v>2100</v>
      </c>
      <c r="F506" s="656" t="s">
        <v>2385</v>
      </c>
      <c r="G506" s="655" t="s">
        <v>1720</v>
      </c>
      <c r="H506" s="655" t="s">
        <v>2175</v>
      </c>
      <c r="I506" s="655" t="s">
        <v>2175</v>
      </c>
      <c r="J506" s="655" t="s">
        <v>2176</v>
      </c>
      <c r="K506" s="655" t="s">
        <v>2177</v>
      </c>
      <c r="L506" s="657">
        <v>179.26000000000002</v>
      </c>
      <c r="M506" s="657">
        <v>30</v>
      </c>
      <c r="N506" s="658">
        <v>5377.8</v>
      </c>
    </row>
    <row r="507" spans="1:14" ht="14.4" customHeight="1" x14ac:dyDescent="0.3">
      <c r="A507" s="653" t="s">
        <v>504</v>
      </c>
      <c r="B507" s="654" t="s">
        <v>505</v>
      </c>
      <c r="C507" s="655" t="s">
        <v>514</v>
      </c>
      <c r="D507" s="656" t="s">
        <v>2382</v>
      </c>
      <c r="E507" s="655" t="s">
        <v>2100</v>
      </c>
      <c r="F507" s="656" t="s">
        <v>2385</v>
      </c>
      <c r="G507" s="655" t="s">
        <v>1720</v>
      </c>
      <c r="H507" s="655" t="s">
        <v>2178</v>
      </c>
      <c r="I507" s="655" t="s">
        <v>2178</v>
      </c>
      <c r="J507" s="655" t="s">
        <v>2179</v>
      </c>
      <c r="K507" s="655" t="s">
        <v>2170</v>
      </c>
      <c r="L507" s="657">
        <v>145.49983429389187</v>
      </c>
      <c r="M507" s="657">
        <v>8</v>
      </c>
      <c r="N507" s="658">
        <v>1163.9986743511349</v>
      </c>
    </row>
    <row r="508" spans="1:14" ht="14.4" customHeight="1" x14ac:dyDescent="0.3">
      <c r="A508" s="653" t="s">
        <v>504</v>
      </c>
      <c r="B508" s="654" t="s">
        <v>505</v>
      </c>
      <c r="C508" s="655" t="s">
        <v>514</v>
      </c>
      <c r="D508" s="656" t="s">
        <v>2382</v>
      </c>
      <c r="E508" s="655" t="s">
        <v>2100</v>
      </c>
      <c r="F508" s="656" t="s">
        <v>2385</v>
      </c>
      <c r="G508" s="655" t="s">
        <v>1720</v>
      </c>
      <c r="H508" s="655" t="s">
        <v>2180</v>
      </c>
      <c r="I508" s="655" t="s">
        <v>2180</v>
      </c>
      <c r="J508" s="655" t="s">
        <v>2181</v>
      </c>
      <c r="K508" s="655" t="s">
        <v>2170</v>
      </c>
      <c r="L508" s="657">
        <v>129.97</v>
      </c>
      <c r="M508" s="657">
        <v>4</v>
      </c>
      <c r="N508" s="658">
        <v>519.88</v>
      </c>
    </row>
    <row r="509" spans="1:14" ht="14.4" customHeight="1" x14ac:dyDescent="0.3">
      <c r="A509" s="653" t="s">
        <v>504</v>
      </c>
      <c r="B509" s="654" t="s">
        <v>505</v>
      </c>
      <c r="C509" s="655" t="s">
        <v>514</v>
      </c>
      <c r="D509" s="656" t="s">
        <v>2382</v>
      </c>
      <c r="E509" s="655" t="s">
        <v>2100</v>
      </c>
      <c r="F509" s="656" t="s">
        <v>2385</v>
      </c>
      <c r="G509" s="655" t="s">
        <v>1720</v>
      </c>
      <c r="H509" s="655" t="s">
        <v>2182</v>
      </c>
      <c r="I509" s="655" t="s">
        <v>2182</v>
      </c>
      <c r="J509" s="655" t="s">
        <v>2183</v>
      </c>
      <c r="K509" s="655" t="s">
        <v>2170</v>
      </c>
      <c r="L509" s="657">
        <v>129.97059113841715</v>
      </c>
      <c r="M509" s="657">
        <v>5</v>
      </c>
      <c r="N509" s="658">
        <v>649.85295569208574</v>
      </c>
    </row>
    <row r="510" spans="1:14" ht="14.4" customHeight="1" x14ac:dyDescent="0.3">
      <c r="A510" s="653" t="s">
        <v>504</v>
      </c>
      <c r="B510" s="654" t="s">
        <v>505</v>
      </c>
      <c r="C510" s="655" t="s">
        <v>514</v>
      </c>
      <c r="D510" s="656" t="s">
        <v>2382</v>
      </c>
      <c r="E510" s="655" t="s">
        <v>2184</v>
      </c>
      <c r="F510" s="656" t="s">
        <v>2386</v>
      </c>
      <c r="G510" s="655"/>
      <c r="H510" s="655" t="s">
        <v>2185</v>
      </c>
      <c r="I510" s="655" t="s">
        <v>2185</v>
      </c>
      <c r="J510" s="655" t="s">
        <v>2186</v>
      </c>
      <c r="K510" s="655" t="s">
        <v>2187</v>
      </c>
      <c r="L510" s="657">
        <v>412.85535250849506</v>
      </c>
      <c r="M510" s="657">
        <v>13.600000000000001</v>
      </c>
      <c r="N510" s="658">
        <v>5614.832794115533</v>
      </c>
    </row>
    <row r="511" spans="1:14" ht="14.4" customHeight="1" x14ac:dyDescent="0.3">
      <c r="A511" s="653" t="s">
        <v>504</v>
      </c>
      <c r="B511" s="654" t="s">
        <v>505</v>
      </c>
      <c r="C511" s="655" t="s">
        <v>514</v>
      </c>
      <c r="D511" s="656" t="s">
        <v>2382</v>
      </c>
      <c r="E511" s="655" t="s">
        <v>2184</v>
      </c>
      <c r="F511" s="656" t="s">
        <v>2386</v>
      </c>
      <c r="G511" s="655"/>
      <c r="H511" s="655" t="s">
        <v>2188</v>
      </c>
      <c r="I511" s="655" t="s">
        <v>2188</v>
      </c>
      <c r="J511" s="655" t="s">
        <v>2189</v>
      </c>
      <c r="K511" s="655" t="s">
        <v>2190</v>
      </c>
      <c r="L511" s="657">
        <v>35.089999999999996</v>
      </c>
      <c r="M511" s="657">
        <v>7</v>
      </c>
      <c r="N511" s="658">
        <v>245.62999999999997</v>
      </c>
    </row>
    <row r="512" spans="1:14" ht="14.4" customHeight="1" x14ac:dyDescent="0.3">
      <c r="A512" s="653" t="s">
        <v>504</v>
      </c>
      <c r="B512" s="654" t="s">
        <v>505</v>
      </c>
      <c r="C512" s="655" t="s">
        <v>514</v>
      </c>
      <c r="D512" s="656" t="s">
        <v>2382</v>
      </c>
      <c r="E512" s="655" t="s">
        <v>2184</v>
      </c>
      <c r="F512" s="656" t="s">
        <v>2386</v>
      </c>
      <c r="G512" s="655" t="s">
        <v>566</v>
      </c>
      <c r="H512" s="655" t="s">
        <v>2191</v>
      </c>
      <c r="I512" s="655" t="s">
        <v>2192</v>
      </c>
      <c r="J512" s="655" t="s">
        <v>2193</v>
      </c>
      <c r="K512" s="655" t="s">
        <v>819</v>
      </c>
      <c r="L512" s="657">
        <v>25.62972696599569</v>
      </c>
      <c r="M512" s="657">
        <v>21</v>
      </c>
      <c r="N512" s="658">
        <v>538.22426628590949</v>
      </c>
    </row>
    <row r="513" spans="1:14" ht="14.4" customHeight="1" x14ac:dyDescent="0.3">
      <c r="A513" s="653" t="s">
        <v>504</v>
      </c>
      <c r="B513" s="654" t="s">
        <v>505</v>
      </c>
      <c r="C513" s="655" t="s">
        <v>514</v>
      </c>
      <c r="D513" s="656" t="s">
        <v>2382</v>
      </c>
      <c r="E513" s="655" t="s">
        <v>2184</v>
      </c>
      <c r="F513" s="656" t="s">
        <v>2386</v>
      </c>
      <c r="G513" s="655" t="s">
        <v>566</v>
      </c>
      <c r="H513" s="655" t="s">
        <v>2194</v>
      </c>
      <c r="I513" s="655" t="s">
        <v>2195</v>
      </c>
      <c r="J513" s="655" t="s">
        <v>2196</v>
      </c>
      <c r="K513" s="655" t="s">
        <v>2197</v>
      </c>
      <c r="L513" s="657">
        <v>31.927692307692308</v>
      </c>
      <c r="M513" s="657">
        <v>13</v>
      </c>
      <c r="N513" s="658">
        <v>415.06</v>
      </c>
    </row>
    <row r="514" spans="1:14" ht="14.4" customHeight="1" x14ac:dyDescent="0.3">
      <c r="A514" s="653" t="s">
        <v>504</v>
      </c>
      <c r="B514" s="654" t="s">
        <v>505</v>
      </c>
      <c r="C514" s="655" t="s">
        <v>514</v>
      </c>
      <c r="D514" s="656" t="s">
        <v>2382</v>
      </c>
      <c r="E514" s="655" t="s">
        <v>2184</v>
      </c>
      <c r="F514" s="656" t="s">
        <v>2386</v>
      </c>
      <c r="G514" s="655" t="s">
        <v>566</v>
      </c>
      <c r="H514" s="655" t="s">
        <v>2198</v>
      </c>
      <c r="I514" s="655" t="s">
        <v>2199</v>
      </c>
      <c r="J514" s="655" t="s">
        <v>2200</v>
      </c>
      <c r="K514" s="655" t="s">
        <v>2201</v>
      </c>
      <c r="L514" s="657">
        <v>164.45</v>
      </c>
      <c r="M514" s="657">
        <v>2</v>
      </c>
      <c r="N514" s="658">
        <v>328.9</v>
      </c>
    </row>
    <row r="515" spans="1:14" ht="14.4" customHeight="1" x14ac:dyDescent="0.3">
      <c r="A515" s="653" t="s">
        <v>504</v>
      </c>
      <c r="B515" s="654" t="s">
        <v>505</v>
      </c>
      <c r="C515" s="655" t="s">
        <v>514</v>
      </c>
      <c r="D515" s="656" t="s">
        <v>2382</v>
      </c>
      <c r="E515" s="655" t="s">
        <v>2184</v>
      </c>
      <c r="F515" s="656" t="s">
        <v>2386</v>
      </c>
      <c r="G515" s="655" t="s">
        <v>566</v>
      </c>
      <c r="H515" s="655" t="s">
        <v>2202</v>
      </c>
      <c r="I515" s="655" t="s">
        <v>2203</v>
      </c>
      <c r="J515" s="655" t="s">
        <v>2204</v>
      </c>
      <c r="K515" s="655" t="s">
        <v>2205</v>
      </c>
      <c r="L515" s="657">
        <v>598.84</v>
      </c>
      <c r="M515" s="657">
        <v>8</v>
      </c>
      <c r="N515" s="658">
        <v>4790.72</v>
      </c>
    </row>
    <row r="516" spans="1:14" ht="14.4" customHeight="1" x14ac:dyDescent="0.3">
      <c r="A516" s="653" t="s">
        <v>504</v>
      </c>
      <c r="B516" s="654" t="s">
        <v>505</v>
      </c>
      <c r="C516" s="655" t="s">
        <v>514</v>
      </c>
      <c r="D516" s="656" t="s">
        <v>2382</v>
      </c>
      <c r="E516" s="655" t="s">
        <v>2184</v>
      </c>
      <c r="F516" s="656" t="s">
        <v>2386</v>
      </c>
      <c r="G516" s="655" t="s">
        <v>566</v>
      </c>
      <c r="H516" s="655" t="s">
        <v>2206</v>
      </c>
      <c r="I516" s="655" t="s">
        <v>2207</v>
      </c>
      <c r="J516" s="655" t="s">
        <v>2208</v>
      </c>
      <c r="K516" s="655" t="s">
        <v>2209</v>
      </c>
      <c r="L516" s="657">
        <v>127.87170222730309</v>
      </c>
      <c r="M516" s="657">
        <v>15</v>
      </c>
      <c r="N516" s="658">
        <v>1918.0755334095463</v>
      </c>
    </row>
    <row r="517" spans="1:14" ht="14.4" customHeight="1" x14ac:dyDescent="0.3">
      <c r="A517" s="653" t="s">
        <v>504</v>
      </c>
      <c r="B517" s="654" t="s">
        <v>505</v>
      </c>
      <c r="C517" s="655" t="s">
        <v>514</v>
      </c>
      <c r="D517" s="656" t="s">
        <v>2382</v>
      </c>
      <c r="E517" s="655" t="s">
        <v>2184</v>
      </c>
      <c r="F517" s="656" t="s">
        <v>2386</v>
      </c>
      <c r="G517" s="655" t="s">
        <v>566</v>
      </c>
      <c r="H517" s="655" t="s">
        <v>2210</v>
      </c>
      <c r="I517" s="655" t="s">
        <v>2211</v>
      </c>
      <c r="J517" s="655" t="s">
        <v>2212</v>
      </c>
      <c r="K517" s="655" t="s">
        <v>2213</v>
      </c>
      <c r="L517" s="657">
        <v>53.107738768144792</v>
      </c>
      <c r="M517" s="657">
        <v>9</v>
      </c>
      <c r="N517" s="658">
        <v>477.9696489133031</v>
      </c>
    </row>
    <row r="518" spans="1:14" ht="14.4" customHeight="1" x14ac:dyDescent="0.3">
      <c r="A518" s="653" t="s">
        <v>504</v>
      </c>
      <c r="B518" s="654" t="s">
        <v>505</v>
      </c>
      <c r="C518" s="655" t="s">
        <v>514</v>
      </c>
      <c r="D518" s="656" t="s">
        <v>2382</v>
      </c>
      <c r="E518" s="655" t="s">
        <v>2184</v>
      </c>
      <c r="F518" s="656" t="s">
        <v>2386</v>
      </c>
      <c r="G518" s="655" t="s">
        <v>566</v>
      </c>
      <c r="H518" s="655" t="s">
        <v>2214</v>
      </c>
      <c r="I518" s="655" t="s">
        <v>2215</v>
      </c>
      <c r="J518" s="655" t="s">
        <v>2216</v>
      </c>
      <c r="K518" s="655" t="s">
        <v>2217</v>
      </c>
      <c r="L518" s="657">
        <v>118.39917734874095</v>
      </c>
      <c r="M518" s="657">
        <v>82.199999999999989</v>
      </c>
      <c r="N518" s="658">
        <v>9732.412378066505</v>
      </c>
    </row>
    <row r="519" spans="1:14" ht="14.4" customHeight="1" x14ac:dyDescent="0.3">
      <c r="A519" s="653" t="s">
        <v>504</v>
      </c>
      <c r="B519" s="654" t="s">
        <v>505</v>
      </c>
      <c r="C519" s="655" t="s">
        <v>514</v>
      </c>
      <c r="D519" s="656" t="s">
        <v>2382</v>
      </c>
      <c r="E519" s="655" t="s">
        <v>2184</v>
      </c>
      <c r="F519" s="656" t="s">
        <v>2386</v>
      </c>
      <c r="G519" s="655" t="s">
        <v>566</v>
      </c>
      <c r="H519" s="655" t="s">
        <v>2218</v>
      </c>
      <c r="I519" s="655" t="s">
        <v>2219</v>
      </c>
      <c r="J519" s="655" t="s">
        <v>2220</v>
      </c>
      <c r="K519" s="655" t="s">
        <v>2221</v>
      </c>
      <c r="L519" s="657">
        <v>634.15558823529409</v>
      </c>
      <c r="M519" s="657">
        <v>1.7</v>
      </c>
      <c r="N519" s="658">
        <v>1078.0645</v>
      </c>
    </row>
    <row r="520" spans="1:14" ht="14.4" customHeight="1" x14ac:dyDescent="0.3">
      <c r="A520" s="653" t="s">
        <v>504</v>
      </c>
      <c r="B520" s="654" t="s">
        <v>505</v>
      </c>
      <c r="C520" s="655" t="s">
        <v>514</v>
      </c>
      <c r="D520" s="656" t="s">
        <v>2382</v>
      </c>
      <c r="E520" s="655" t="s">
        <v>2184</v>
      </c>
      <c r="F520" s="656" t="s">
        <v>2386</v>
      </c>
      <c r="G520" s="655" t="s">
        <v>566</v>
      </c>
      <c r="H520" s="655" t="s">
        <v>2222</v>
      </c>
      <c r="I520" s="655" t="s">
        <v>2223</v>
      </c>
      <c r="J520" s="655" t="s">
        <v>2224</v>
      </c>
      <c r="K520" s="655" t="s">
        <v>627</v>
      </c>
      <c r="L520" s="657">
        <v>73.440034659427738</v>
      </c>
      <c r="M520" s="657">
        <v>3</v>
      </c>
      <c r="N520" s="658">
        <v>220.32010397828321</v>
      </c>
    </row>
    <row r="521" spans="1:14" ht="14.4" customHeight="1" x14ac:dyDescent="0.3">
      <c r="A521" s="653" t="s">
        <v>504</v>
      </c>
      <c r="B521" s="654" t="s">
        <v>505</v>
      </c>
      <c r="C521" s="655" t="s">
        <v>514</v>
      </c>
      <c r="D521" s="656" t="s">
        <v>2382</v>
      </c>
      <c r="E521" s="655" t="s">
        <v>2184</v>
      </c>
      <c r="F521" s="656" t="s">
        <v>2386</v>
      </c>
      <c r="G521" s="655" t="s">
        <v>566</v>
      </c>
      <c r="H521" s="655" t="s">
        <v>2225</v>
      </c>
      <c r="I521" s="655" t="s">
        <v>2226</v>
      </c>
      <c r="J521" s="655" t="s">
        <v>2227</v>
      </c>
      <c r="K521" s="655" t="s">
        <v>2228</v>
      </c>
      <c r="L521" s="657">
        <v>149.18</v>
      </c>
      <c r="M521" s="657">
        <v>3</v>
      </c>
      <c r="N521" s="658">
        <v>447.54</v>
      </c>
    </row>
    <row r="522" spans="1:14" ht="14.4" customHeight="1" x14ac:dyDescent="0.3">
      <c r="A522" s="653" t="s">
        <v>504</v>
      </c>
      <c r="B522" s="654" t="s">
        <v>505</v>
      </c>
      <c r="C522" s="655" t="s">
        <v>514</v>
      </c>
      <c r="D522" s="656" t="s">
        <v>2382</v>
      </c>
      <c r="E522" s="655" t="s">
        <v>2184</v>
      </c>
      <c r="F522" s="656" t="s">
        <v>2386</v>
      </c>
      <c r="G522" s="655" t="s">
        <v>566</v>
      </c>
      <c r="H522" s="655" t="s">
        <v>2229</v>
      </c>
      <c r="I522" s="655" t="s">
        <v>2230</v>
      </c>
      <c r="J522" s="655" t="s">
        <v>2231</v>
      </c>
      <c r="K522" s="655" t="s">
        <v>2232</v>
      </c>
      <c r="L522" s="657">
        <v>64.04000000000002</v>
      </c>
      <c r="M522" s="657">
        <v>6</v>
      </c>
      <c r="N522" s="658">
        <v>384.24000000000012</v>
      </c>
    </row>
    <row r="523" spans="1:14" ht="14.4" customHeight="1" x14ac:dyDescent="0.3">
      <c r="A523" s="653" t="s">
        <v>504</v>
      </c>
      <c r="B523" s="654" t="s">
        <v>505</v>
      </c>
      <c r="C523" s="655" t="s">
        <v>514</v>
      </c>
      <c r="D523" s="656" t="s">
        <v>2382</v>
      </c>
      <c r="E523" s="655" t="s">
        <v>2184</v>
      </c>
      <c r="F523" s="656" t="s">
        <v>2386</v>
      </c>
      <c r="G523" s="655" t="s">
        <v>566</v>
      </c>
      <c r="H523" s="655" t="s">
        <v>2233</v>
      </c>
      <c r="I523" s="655" t="s">
        <v>2233</v>
      </c>
      <c r="J523" s="655" t="s">
        <v>2234</v>
      </c>
      <c r="K523" s="655" t="s">
        <v>2235</v>
      </c>
      <c r="L523" s="657">
        <v>517</v>
      </c>
      <c r="M523" s="657">
        <v>8</v>
      </c>
      <c r="N523" s="658">
        <v>4136</v>
      </c>
    </row>
    <row r="524" spans="1:14" ht="14.4" customHeight="1" x14ac:dyDescent="0.3">
      <c r="A524" s="653" t="s">
        <v>504</v>
      </c>
      <c r="B524" s="654" t="s">
        <v>505</v>
      </c>
      <c r="C524" s="655" t="s">
        <v>514</v>
      </c>
      <c r="D524" s="656" t="s">
        <v>2382</v>
      </c>
      <c r="E524" s="655" t="s">
        <v>2184</v>
      </c>
      <c r="F524" s="656" t="s">
        <v>2386</v>
      </c>
      <c r="G524" s="655" t="s">
        <v>566</v>
      </c>
      <c r="H524" s="655" t="s">
        <v>2236</v>
      </c>
      <c r="I524" s="655" t="s">
        <v>2237</v>
      </c>
      <c r="J524" s="655" t="s">
        <v>1665</v>
      </c>
      <c r="K524" s="655" t="s">
        <v>2238</v>
      </c>
      <c r="L524" s="657">
        <v>235.77000000000004</v>
      </c>
      <c r="M524" s="657">
        <v>18</v>
      </c>
      <c r="N524" s="658">
        <v>4243.8600000000006</v>
      </c>
    </row>
    <row r="525" spans="1:14" ht="14.4" customHeight="1" x14ac:dyDescent="0.3">
      <c r="A525" s="653" t="s">
        <v>504</v>
      </c>
      <c r="B525" s="654" t="s">
        <v>505</v>
      </c>
      <c r="C525" s="655" t="s">
        <v>514</v>
      </c>
      <c r="D525" s="656" t="s">
        <v>2382</v>
      </c>
      <c r="E525" s="655" t="s">
        <v>2184</v>
      </c>
      <c r="F525" s="656" t="s">
        <v>2386</v>
      </c>
      <c r="G525" s="655" t="s">
        <v>566</v>
      </c>
      <c r="H525" s="655" t="s">
        <v>2239</v>
      </c>
      <c r="I525" s="655" t="s">
        <v>2240</v>
      </c>
      <c r="J525" s="655" t="s">
        <v>2241</v>
      </c>
      <c r="K525" s="655" t="s">
        <v>2242</v>
      </c>
      <c r="L525" s="657">
        <v>95.88546531029678</v>
      </c>
      <c r="M525" s="657">
        <v>2</v>
      </c>
      <c r="N525" s="658">
        <v>191.77093062059356</v>
      </c>
    </row>
    <row r="526" spans="1:14" ht="14.4" customHeight="1" x14ac:dyDescent="0.3">
      <c r="A526" s="653" t="s">
        <v>504</v>
      </c>
      <c r="B526" s="654" t="s">
        <v>505</v>
      </c>
      <c r="C526" s="655" t="s">
        <v>514</v>
      </c>
      <c r="D526" s="656" t="s">
        <v>2382</v>
      </c>
      <c r="E526" s="655" t="s">
        <v>2184</v>
      </c>
      <c r="F526" s="656" t="s">
        <v>2386</v>
      </c>
      <c r="G526" s="655" t="s">
        <v>566</v>
      </c>
      <c r="H526" s="655" t="s">
        <v>2243</v>
      </c>
      <c r="I526" s="655" t="s">
        <v>2244</v>
      </c>
      <c r="J526" s="655" t="s">
        <v>2245</v>
      </c>
      <c r="K526" s="655" t="s">
        <v>2246</v>
      </c>
      <c r="L526" s="657">
        <v>103.66130264315335</v>
      </c>
      <c r="M526" s="657">
        <v>3</v>
      </c>
      <c r="N526" s="658">
        <v>310.98390792946003</v>
      </c>
    </row>
    <row r="527" spans="1:14" ht="14.4" customHeight="1" x14ac:dyDescent="0.3">
      <c r="A527" s="653" t="s">
        <v>504</v>
      </c>
      <c r="B527" s="654" t="s">
        <v>505</v>
      </c>
      <c r="C527" s="655" t="s">
        <v>514</v>
      </c>
      <c r="D527" s="656" t="s">
        <v>2382</v>
      </c>
      <c r="E527" s="655" t="s">
        <v>2184</v>
      </c>
      <c r="F527" s="656" t="s">
        <v>2386</v>
      </c>
      <c r="G527" s="655" t="s">
        <v>566</v>
      </c>
      <c r="H527" s="655" t="s">
        <v>2247</v>
      </c>
      <c r="I527" s="655" t="s">
        <v>2248</v>
      </c>
      <c r="J527" s="655" t="s">
        <v>2249</v>
      </c>
      <c r="K527" s="655" t="s">
        <v>2250</v>
      </c>
      <c r="L527" s="657">
        <v>88.209996447175186</v>
      </c>
      <c r="M527" s="657">
        <v>1</v>
      </c>
      <c r="N527" s="658">
        <v>88.209996447175186</v>
      </c>
    </row>
    <row r="528" spans="1:14" ht="14.4" customHeight="1" x14ac:dyDescent="0.3">
      <c r="A528" s="653" t="s">
        <v>504</v>
      </c>
      <c r="B528" s="654" t="s">
        <v>505</v>
      </c>
      <c r="C528" s="655" t="s">
        <v>514</v>
      </c>
      <c r="D528" s="656" t="s">
        <v>2382</v>
      </c>
      <c r="E528" s="655" t="s">
        <v>2184</v>
      </c>
      <c r="F528" s="656" t="s">
        <v>2386</v>
      </c>
      <c r="G528" s="655" t="s">
        <v>566</v>
      </c>
      <c r="H528" s="655" t="s">
        <v>2251</v>
      </c>
      <c r="I528" s="655" t="s">
        <v>2252</v>
      </c>
      <c r="J528" s="655" t="s">
        <v>2253</v>
      </c>
      <c r="K528" s="655" t="s">
        <v>2254</v>
      </c>
      <c r="L528" s="657">
        <v>56.249999999999972</v>
      </c>
      <c r="M528" s="657">
        <v>2</v>
      </c>
      <c r="N528" s="658">
        <v>112.49999999999994</v>
      </c>
    </row>
    <row r="529" spans="1:14" ht="14.4" customHeight="1" x14ac:dyDescent="0.3">
      <c r="A529" s="653" t="s">
        <v>504</v>
      </c>
      <c r="B529" s="654" t="s">
        <v>505</v>
      </c>
      <c r="C529" s="655" t="s">
        <v>514</v>
      </c>
      <c r="D529" s="656" t="s">
        <v>2382</v>
      </c>
      <c r="E529" s="655" t="s">
        <v>2184</v>
      </c>
      <c r="F529" s="656" t="s">
        <v>2386</v>
      </c>
      <c r="G529" s="655" t="s">
        <v>566</v>
      </c>
      <c r="H529" s="655" t="s">
        <v>2255</v>
      </c>
      <c r="I529" s="655" t="s">
        <v>2256</v>
      </c>
      <c r="J529" s="655" t="s">
        <v>2257</v>
      </c>
      <c r="K529" s="655" t="s">
        <v>2258</v>
      </c>
      <c r="L529" s="657">
        <v>71.430000000000007</v>
      </c>
      <c r="M529" s="657">
        <v>3</v>
      </c>
      <c r="N529" s="658">
        <v>214.29000000000002</v>
      </c>
    </row>
    <row r="530" spans="1:14" ht="14.4" customHeight="1" x14ac:dyDescent="0.3">
      <c r="A530" s="653" t="s">
        <v>504</v>
      </c>
      <c r="B530" s="654" t="s">
        <v>505</v>
      </c>
      <c r="C530" s="655" t="s">
        <v>514</v>
      </c>
      <c r="D530" s="656" t="s">
        <v>2382</v>
      </c>
      <c r="E530" s="655" t="s">
        <v>2184</v>
      </c>
      <c r="F530" s="656" t="s">
        <v>2386</v>
      </c>
      <c r="G530" s="655" t="s">
        <v>566</v>
      </c>
      <c r="H530" s="655" t="s">
        <v>2259</v>
      </c>
      <c r="I530" s="655" t="s">
        <v>2259</v>
      </c>
      <c r="J530" s="655" t="s">
        <v>2260</v>
      </c>
      <c r="K530" s="655" t="s">
        <v>2261</v>
      </c>
      <c r="L530" s="657">
        <v>111.10999999999999</v>
      </c>
      <c r="M530" s="657">
        <v>4</v>
      </c>
      <c r="N530" s="658">
        <v>444.43999999999994</v>
      </c>
    </row>
    <row r="531" spans="1:14" ht="14.4" customHeight="1" x14ac:dyDescent="0.3">
      <c r="A531" s="653" t="s">
        <v>504</v>
      </c>
      <c r="B531" s="654" t="s">
        <v>505</v>
      </c>
      <c r="C531" s="655" t="s">
        <v>514</v>
      </c>
      <c r="D531" s="656" t="s">
        <v>2382</v>
      </c>
      <c r="E531" s="655" t="s">
        <v>2184</v>
      </c>
      <c r="F531" s="656" t="s">
        <v>2386</v>
      </c>
      <c r="G531" s="655" t="s">
        <v>566</v>
      </c>
      <c r="H531" s="655" t="s">
        <v>2262</v>
      </c>
      <c r="I531" s="655" t="s">
        <v>2263</v>
      </c>
      <c r="J531" s="655" t="s">
        <v>2264</v>
      </c>
      <c r="K531" s="655" t="s">
        <v>2265</v>
      </c>
      <c r="L531" s="657">
        <v>124.58999999999999</v>
      </c>
      <c r="M531" s="657">
        <v>6</v>
      </c>
      <c r="N531" s="658">
        <v>747.54</v>
      </c>
    </row>
    <row r="532" spans="1:14" ht="14.4" customHeight="1" x14ac:dyDescent="0.3">
      <c r="A532" s="653" t="s">
        <v>504</v>
      </c>
      <c r="B532" s="654" t="s">
        <v>505</v>
      </c>
      <c r="C532" s="655" t="s">
        <v>514</v>
      </c>
      <c r="D532" s="656" t="s">
        <v>2382</v>
      </c>
      <c r="E532" s="655" t="s">
        <v>2184</v>
      </c>
      <c r="F532" s="656" t="s">
        <v>2386</v>
      </c>
      <c r="G532" s="655" t="s">
        <v>566</v>
      </c>
      <c r="H532" s="655" t="s">
        <v>2266</v>
      </c>
      <c r="I532" s="655" t="s">
        <v>2267</v>
      </c>
      <c r="J532" s="655" t="s">
        <v>2268</v>
      </c>
      <c r="K532" s="655" t="s">
        <v>2269</v>
      </c>
      <c r="L532" s="657">
        <v>74.569999999999993</v>
      </c>
      <c r="M532" s="657">
        <v>1</v>
      </c>
      <c r="N532" s="658">
        <v>74.569999999999993</v>
      </c>
    </row>
    <row r="533" spans="1:14" ht="14.4" customHeight="1" x14ac:dyDescent="0.3">
      <c r="A533" s="653" t="s">
        <v>504</v>
      </c>
      <c r="B533" s="654" t="s">
        <v>505</v>
      </c>
      <c r="C533" s="655" t="s">
        <v>514</v>
      </c>
      <c r="D533" s="656" t="s">
        <v>2382</v>
      </c>
      <c r="E533" s="655" t="s">
        <v>2184</v>
      </c>
      <c r="F533" s="656" t="s">
        <v>2386</v>
      </c>
      <c r="G533" s="655" t="s">
        <v>566</v>
      </c>
      <c r="H533" s="655" t="s">
        <v>2270</v>
      </c>
      <c r="I533" s="655" t="s">
        <v>2271</v>
      </c>
      <c r="J533" s="655" t="s">
        <v>2272</v>
      </c>
      <c r="K533" s="655" t="s">
        <v>2273</v>
      </c>
      <c r="L533" s="657">
        <v>44.019999999999996</v>
      </c>
      <c r="M533" s="657">
        <v>2</v>
      </c>
      <c r="N533" s="658">
        <v>88.039999999999992</v>
      </c>
    </row>
    <row r="534" spans="1:14" ht="14.4" customHeight="1" x14ac:dyDescent="0.3">
      <c r="A534" s="653" t="s">
        <v>504</v>
      </c>
      <c r="B534" s="654" t="s">
        <v>505</v>
      </c>
      <c r="C534" s="655" t="s">
        <v>514</v>
      </c>
      <c r="D534" s="656" t="s">
        <v>2382</v>
      </c>
      <c r="E534" s="655" t="s">
        <v>2184</v>
      </c>
      <c r="F534" s="656" t="s">
        <v>2386</v>
      </c>
      <c r="G534" s="655" t="s">
        <v>566</v>
      </c>
      <c r="H534" s="655" t="s">
        <v>2274</v>
      </c>
      <c r="I534" s="655" t="s">
        <v>2275</v>
      </c>
      <c r="J534" s="655" t="s">
        <v>2276</v>
      </c>
      <c r="K534" s="655" t="s">
        <v>2277</v>
      </c>
      <c r="L534" s="657">
        <v>772.08</v>
      </c>
      <c r="M534" s="657">
        <v>0.3999999999999998</v>
      </c>
      <c r="N534" s="658">
        <v>308.83199999999988</v>
      </c>
    </row>
    <row r="535" spans="1:14" ht="14.4" customHeight="1" x14ac:dyDescent="0.3">
      <c r="A535" s="653" t="s">
        <v>504</v>
      </c>
      <c r="B535" s="654" t="s">
        <v>505</v>
      </c>
      <c r="C535" s="655" t="s">
        <v>514</v>
      </c>
      <c r="D535" s="656" t="s">
        <v>2382</v>
      </c>
      <c r="E535" s="655" t="s">
        <v>2184</v>
      </c>
      <c r="F535" s="656" t="s">
        <v>2386</v>
      </c>
      <c r="G535" s="655" t="s">
        <v>566</v>
      </c>
      <c r="H535" s="655" t="s">
        <v>2278</v>
      </c>
      <c r="I535" s="655" t="s">
        <v>2279</v>
      </c>
      <c r="J535" s="655" t="s">
        <v>2280</v>
      </c>
      <c r="K535" s="655" t="s">
        <v>2281</v>
      </c>
      <c r="L535" s="657">
        <v>85.069999999999979</v>
      </c>
      <c r="M535" s="657">
        <v>1</v>
      </c>
      <c r="N535" s="658">
        <v>85.069999999999979</v>
      </c>
    </row>
    <row r="536" spans="1:14" ht="14.4" customHeight="1" x14ac:dyDescent="0.3">
      <c r="A536" s="653" t="s">
        <v>504</v>
      </c>
      <c r="B536" s="654" t="s">
        <v>505</v>
      </c>
      <c r="C536" s="655" t="s">
        <v>514</v>
      </c>
      <c r="D536" s="656" t="s">
        <v>2382</v>
      </c>
      <c r="E536" s="655" t="s">
        <v>2184</v>
      </c>
      <c r="F536" s="656" t="s">
        <v>2386</v>
      </c>
      <c r="G536" s="655" t="s">
        <v>566</v>
      </c>
      <c r="H536" s="655" t="s">
        <v>2282</v>
      </c>
      <c r="I536" s="655" t="s">
        <v>2282</v>
      </c>
      <c r="J536" s="655" t="s">
        <v>2283</v>
      </c>
      <c r="K536" s="655" t="s">
        <v>2284</v>
      </c>
      <c r="L536" s="657">
        <v>462</v>
      </c>
      <c r="M536" s="657">
        <v>30</v>
      </c>
      <c r="N536" s="658">
        <v>13860</v>
      </c>
    </row>
    <row r="537" spans="1:14" ht="14.4" customHeight="1" x14ac:dyDescent="0.3">
      <c r="A537" s="653" t="s">
        <v>504</v>
      </c>
      <c r="B537" s="654" t="s">
        <v>505</v>
      </c>
      <c r="C537" s="655" t="s">
        <v>514</v>
      </c>
      <c r="D537" s="656" t="s">
        <v>2382</v>
      </c>
      <c r="E537" s="655" t="s">
        <v>2184</v>
      </c>
      <c r="F537" s="656" t="s">
        <v>2386</v>
      </c>
      <c r="G537" s="655" t="s">
        <v>566</v>
      </c>
      <c r="H537" s="655" t="s">
        <v>2285</v>
      </c>
      <c r="I537" s="655" t="s">
        <v>2285</v>
      </c>
      <c r="J537" s="655" t="s">
        <v>2286</v>
      </c>
      <c r="K537" s="655" t="s">
        <v>2287</v>
      </c>
      <c r="L537" s="657">
        <v>37.26166666666667</v>
      </c>
      <c r="M537" s="657">
        <v>180</v>
      </c>
      <c r="N537" s="658">
        <v>6707.1</v>
      </c>
    </row>
    <row r="538" spans="1:14" ht="14.4" customHeight="1" x14ac:dyDescent="0.3">
      <c r="A538" s="653" t="s">
        <v>504</v>
      </c>
      <c r="B538" s="654" t="s">
        <v>505</v>
      </c>
      <c r="C538" s="655" t="s">
        <v>514</v>
      </c>
      <c r="D538" s="656" t="s">
        <v>2382</v>
      </c>
      <c r="E538" s="655" t="s">
        <v>2184</v>
      </c>
      <c r="F538" s="656" t="s">
        <v>2386</v>
      </c>
      <c r="G538" s="655" t="s">
        <v>566</v>
      </c>
      <c r="H538" s="655" t="s">
        <v>2288</v>
      </c>
      <c r="I538" s="655" t="s">
        <v>2289</v>
      </c>
      <c r="J538" s="655" t="s">
        <v>2268</v>
      </c>
      <c r="K538" s="655" t="s">
        <v>2290</v>
      </c>
      <c r="L538" s="657">
        <v>155.17000465811475</v>
      </c>
      <c r="M538" s="657">
        <v>4</v>
      </c>
      <c r="N538" s="658">
        <v>620.680018632459</v>
      </c>
    </row>
    <row r="539" spans="1:14" ht="14.4" customHeight="1" x14ac:dyDescent="0.3">
      <c r="A539" s="653" t="s">
        <v>504</v>
      </c>
      <c r="B539" s="654" t="s">
        <v>505</v>
      </c>
      <c r="C539" s="655" t="s">
        <v>514</v>
      </c>
      <c r="D539" s="656" t="s">
        <v>2382</v>
      </c>
      <c r="E539" s="655" t="s">
        <v>2184</v>
      </c>
      <c r="F539" s="656" t="s">
        <v>2386</v>
      </c>
      <c r="G539" s="655" t="s">
        <v>566</v>
      </c>
      <c r="H539" s="655" t="s">
        <v>2291</v>
      </c>
      <c r="I539" s="655" t="s">
        <v>2291</v>
      </c>
      <c r="J539" s="655" t="s">
        <v>2292</v>
      </c>
      <c r="K539" s="655" t="s">
        <v>2293</v>
      </c>
      <c r="L539" s="657">
        <v>144.78270270270269</v>
      </c>
      <c r="M539" s="657">
        <v>74</v>
      </c>
      <c r="N539" s="658">
        <v>10713.92</v>
      </c>
    </row>
    <row r="540" spans="1:14" ht="14.4" customHeight="1" x14ac:dyDescent="0.3">
      <c r="A540" s="653" t="s">
        <v>504</v>
      </c>
      <c r="B540" s="654" t="s">
        <v>505</v>
      </c>
      <c r="C540" s="655" t="s">
        <v>514</v>
      </c>
      <c r="D540" s="656" t="s">
        <v>2382</v>
      </c>
      <c r="E540" s="655" t="s">
        <v>2184</v>
      </c>
      <c r="F540" s="656" t="s">
        <v>2386</v>
      </c>
      <c r="G540" s="655" t="s">
        <v>566</v>
      </c>
      <c r="H540" s="655" t="s">
        <v>2294</v>
      </c>
      <c r="I540" s="655" t="s">
        <v>2294</v>
      </c>
      <c r="J540" s="655" t="s">
        <v>2295</v>
      </c>
      <c r="K540" s="655" t="s">
        <v>2296</v>
      </c>
      <c r="L540" s="657">
        <v>286</v>
      </c>
      <c r="M540" s="657">
        <v>5</v>
      </c>
      <c r="N540" s="658">
        <v>1430</v>
      </c>
    </row>
    <row r="541" spans="1:14" ht="14.4" customHeight="1" x14ac:dyDescent="0.3">
      <c r="A541" s="653" t="s">
        <v>504</v>
      </c>
      <c r="B541" s="654" t="s">
        <v>505</v>
      </c>
      <c r="C541" s="655" t="s">
        <v>514</v>
      </c>
      <c r="D541" s="656" t="s">
        <v>2382</v>
      </c>
      <c r="E541" s="655" t="s">
        <v>2184</v>
      </c>
      <c r="F541" s="656" t="s">
        <v>2386</v>
      </c>
      <c r="G541" s="655" t="s">
        <v>566</v>
      </c>
      <c r="H541" s="655" t="s">
        <v>2297</v>
      </c>
      <c r="I541" s="655" t="s">
        <v>2297</v>
      </c>
      <c r="J541" s="655" t="s">
        <v>2298</v>
      </c>
      <c r="K541" s="655" t="s">
        <v>2299</v>
      </c>
      <c r="L541" s="657">
        <v>393.82000000000011</v>
      </c>
      <c r="M541" s="657">
        <v>7</v>
      </c>
      <c r="N541" s="658">
        <v>2756.7400000000007</v>
      </c>
    </row>
    <row r="542" spans="1:14" ht="14.4" customHeight="1" x14ac:dyDescent="0.3">
      <c r="A542" s="653" t="s">
        <v>504</v>
      </c>
      <c r="B542" s="654" t="s">
        <v>505</v>
      </c>
      <c r="C542" s="655" t="s">
        <v>514</v>
      </c>
      <c r="D542" s="656" t="s">
        <v>2382</v>
      </c>
      <c r="E542" s="655" t="s">
        <v>2184</v>
      </c>
      <c r="F542" s="656" t="s">
        <v>2386</v>
      </c>
      <c r="G542" s="655" t="s">
        <v>566</v>
      </c>
      <c r="H542" s="655" t="s">
        <v>2300</v>
      </c>
      <c r="I542" s="655" t="s">
        <v>2300</v>
      </c>
      <c r="J542" s="655" t="s">
        <v>1704</v>
      </c>
      <c r="K542" s="655" t="s">
        <v>1705</v>
      </c>
      <c r="L542" s="657">
        <v>92.687490118886032</v>
      </c>
      <c r="M542" s="657">
        <v>29</v>
      </c>
      <c r="N542" s="658">
        <v>2687.9372134476948</v>
      </c>
    </row>
    <row r="543" spans="1:14" ht="14.4" customHeight="1" x14ac:dyDescent="0.3">
      <c r="A543" s="653" t="s">
        <v>504</v>
      </c>
      <c r="B543" s="654" t="s">
        <v>505</v>
      </c>
      <c r="C543" s="655" t="s">
        <v>514</v>
      </c>
      <c r="D543" s="656" t="s">
        <v>2382</v>
      </c>
      <c r="E543" s="655" t="s">
        <v>2184</v>
      </c>
      <c r="F543" s="656" t="s">
        <v>2386</v>
      </c>
      <c r="G543" s="655" t="s">
        <v>566</v>
      </c>
      <c r="H543" s="655" t="s">
        <v>2301</v>
      </c>
      <c r="I543" s="655" t="s">
        <v>2301</v>
      </c>
      <c r="J543" s="655" t="s">
        <v>2302</v>
      </c>
      <c r="K543" s="655" t="s">
        <v>2303</v>
      </c>
      <c r="L543" s="657">
        <v>72.640025711405514</v>
      </c>
      <c r="M543" s="657">
        <v>4</v>
      </c>
      <c r="N543" s="658">
        <v>290.56010284562205</v>
      </c>
    </row>
    <row r="544" spans="1:14" ht="14.4" customHeight="1" x14ac:dyDescent="0.3">
      <c r="A544" s="653" t="s">
        <v>504</v>
      </c>
      <c r="B544" s="654" t="s">
        <v>505</v>
      </c>
      <c r="C544" s="655" t="s">
        <v>514</v>
      </c>
      <c r="D544" s="656" t="s">
        <v>2382</v>
      </c>
      <c r="E544" s="655" t="s">
        <v>2184</v>
      </c>
      <c r="F544" s="656" t="s">
        <v>2386</v>
      </c>
      <c r="G544" s="655" t="s">
        <v>566</v>
      </c>
      <c r="H544" s="655" t="s">
        <v>2304</v>
      </c>
      <c r="I544" s="655" t="s">
        <v>2304</v>
      </c>
      <c r="J544" s="655" t="s">
        <v>2305</v>
      </c>
      <c r="K544" s="655" t="s">
        <v>2306</v>
      </c>
      <c r="L544" s="657">
        <v>230.99999999999997</v>
      </c>
      <c r="M544" s="657">
        <v>3</v>
      </c>
      <c r="N544" s="658">
        <v>692.99999999999989</v>
      </c>
    </row>
    <row r="545" spans="1:14" ht="14.4" customHeight="1" x14ac:dyDescent="0.3">
      <c r="A545" s="653" t="s">
        <v>504</v>
      </c>
      <c r="B545" s="654" t="s">
        <v>505</v>
      </c>
      <c r="C545" s="655" t="s">
        <v>514</v>
      </c>
      <c r="D545" s="656" t="s">
        <v>2382</v>
      </c>
      <c r="E545" s="655" t="s">
        <v>2184</v>
      </c>
      <c r="F545" s="656" t="s">
        <v>2386</v>
      </c>
      <c r="G545" s="655" t="s">
        <v>566</v>
      </c>
      <c r="H545" s="655" t="s">
        <v>2307</v>
      </c>
      <c r="I545" s="655" t="s">
        <v>2308</v>
      </c>
      <c r="J545" s="655" t="s">
        <v>2309</v>
      </c>
      <c r="K545" s="655" t="s">
        <v>2209</v>
      </c>
      <c r="L545" s="657">
        <v>58.581428571428589</v>
      </c>
      <c r="M545" s="657">
        <v>14</v>
      </c>
      <c r="N545" s="658">
        <v>820.14000000000021</v>
      </c>
    </row>
    <row r="546" spans="1:14" ht="14.4" customHeight="1" x14ac:dyDescent="0.3">
      <c r="A546" s="653" t="s">
        <v>504</v>
      </c>
      <c r="B546" s="654" t="s">
        <v>505</v>
      </c>
      <c r="C546" s="655" t="s">
        <v>514</v>
      </c>
      <c r="D546" s="656" t="s">
        <v>2382</v>
      </c>
      <c r="E546" s="655" t="s">
        <v>2184</v>
      </c>
      <c r="F546" s="656" t="s">
        <v>2386</v>
      </c>
      <c r="G546" s="655" t="s">
        <v>566</v>
      </c>
      <c r="H546" s="655" t="s">
        <v>2310</v>
      </c>
      <c r="I546" s="655" t="s">
        <v>2310</v>
      </c>
      <c r="J546" s="655" t="s">
        <v>2311</v>
      </c>
      <c r="K546" s="655" t="s">
        <v>2312</v>
      </c>
      <c r="L546" s="657">
        <v>562.87</v>
      </c>
      <c r="M546" s="657">
        <v>16</v>
      </c>
      <c r="N546" s="658">
        <v>9005.92</v>
      </c>
    </row>
    <row r="547" spans="1:14" ht="14.4" customHeight="1" x14ac:dyDescent="0.3">
      <c r="A547" s="653" t="s">
        <v>504</v>
      </c>
      <c r="B547" s="654" t="s">
        <v>505</v>
      </c>
      <c r="C547" s="655" t="s">
        <v>514</v>
      </c>
      <c r="D547" s="656" t="s">
        <v>2382</v>
      </c>
      <c r="E547" s="655" t="s">
        <v>2184</v>
      </c>
      <c r="F547" s="656" t="s">
        <v>2386</v>
      </c>
      <c r="G547" s="655" t="s">
        <v>566</v>
      </c>
      <c r="H547" s="655" t="s">
        <v>2313</v>
      </c>
      <c r="I547" s="655" t="s">
        <v>2313</v>
      </c>
      <c r="J547" s="655" t="s">
        <v>2314</v>
      </c>
      <c r="K547" s="655" t="s">
        <v>562</v>
      </c>
      <c r="L547" s="657">
        <v>90.220000000000013</v>
      </c>
      <c r="M547" s="657">
        <v>11</v>
      </c>
      <c r="N547" s="658">
        <v>992.42000000000007</v>
      </c>
    </row>
    <row r="548" spans="1:14" ht="14.4" customHeight="1" x14ac:dyDescent="0.3">
      <c r="A548" s="653" t="s">
        <v>504</v>
      </c>
      <c r="B548" s="654" t="s">
        <v>505</v>
      </c>
      <c r="C548" s="655" t="s">
        <v>514</v>
      </c>
      <c r="D548" s="656" t="s">
        <v>2382</v>
      </c>
      <c r="E548" s="655" t="s">
        <v>2184</v>
      </c>
      <c r="F548" s="656" t="s">
        <v>2386</v>
      </c>
      <c r="G548" s="655" t="s">
        <v>1720</v>
      </c>
      <c r="H548" s="655" t="s">
        <v>2315</v>
      </c>
      <c r="I548" s="655" t="s">
        <v>2316</v>
      </c>
      <c r="J548" s="655" t="s">
        <v>2317</v>
      </c>
      <c r="K548" s="655" t="s">
        <v>2318</v>
      </c>
      <c r="L548" s="657">
        <v>115.93976122611204</v>
      </c>
      <c r="M548" s="657">
        <v>18</v>
      </c>
      <c r="N548" s="658">
        <v>2086.9157020700168</v>
      </c>
    </row>
    <row r="549" spans="1:14" ht="14.4" customHeight="1" x14ac:dyDescent="0.3">
      <c r="A549" s="653" t="s">
        <v>504</v>
      </c>
      <c r="B549" s="654" t="s">
        <v>505</v>
      </c>
      <c r="C549" s="655" t="s">
        <v>514</v>
      </c>
      <c r="D549" s="656" t="s">
        <v>2382</v>
      </c>
      <c r="E549" s="655" t="s">
        <v>2184</v>
      </c>
      <c r="F549" s="656" t="s">
        <v>2386</v>
      </c>
      <c r="G549" s="655" t="s">
        <v>1720</v>
      </c>
      <c r="H549" s="655" t="s">
        <v>2319</v>
      </c>
      <c r="I549" s="655" t="s">
        <v>2320</v>
      </c>
      <c r="J549" s="655" t="s">
        <v>2321</v>
      </c>
      <c r="K549" s="655" t="s">
        <v>2322</v>
      </c>
      <c r="L549" s="657">
        <v>28.889999999999997</v>
      </c>
      <c r="M549" s="657">
        <v>20</v>
      </c>
      <c r="N549" s="658">
        <v>577.79999999999995</v>
      </c>
    </row>
    <row r="550" spans="1:14" ht="14.4" customHeight="1" x14ac:dyDescent="0.3">
      <c r="A550" s="653" t="s">
        <v>504</v>
      </c>
      <c r="B550" s="654" t="s">
        <v>505</v>
      </c>
      <c r="C550" s="655" t="s">
        <v>514</v>
      </c>
      <c r="D550" s="656" t="s">
        <v>2382</v>
      </c>
      <c r="E550" s="655" t="s">
        <v>2184</v>
      </c>
      <c r="F550" s="656" t="s">
        <v>2386</v>
      </c>
      <c r="G550" s="655" t="s">
        <v>1720</v>
      </c>
      <c r="H550" s="655" t="s">
        <v>2323</v>
      </c>
      <c r="I550" s="655" t="s">
        <v>2324</v>
      </c>
      <c r="J550" s="655" t="s">
        <v>2325</v>
      </c>
      <c r="K550" s="655" t="s">
        <v>2326</v>
      </c>
      <c r="L550" s="657">
        <v>42.02</v>
      </c>
      <c r="M550" s="657">
        <v>3</v>
      </c>
      <c r="N550" s="658">
        <v>126.06</v>
      </c>
    </row>
    <row r="551" spans="1:14" ht="14.4" customHeight="1" x14ac:dyDescent="0.3">
      <c r="A551" s="653" t="s">
        <v>504</v>
      </c>
      <c r="B551" s="654" t="s">
        <v>505</v>
      </c>
      <c r="C551" s="655" t="s">
        <v>514</v>
      </c>
      <c r="D551" s="656" t="s">
        <v>2382</v>
      </c>
      <c r="E551" s="655" t="s">
        <v>2184</v>
      </c>
      <c r="F551" s="656" t="s">
        <v>2386</v>
      </c>
      <c r="G551" s="655" t="s">
        <v>1720</v>
      </c>
      <c r="H551" s="655" t="s">
        <v>2327</v>
      </c>
      <c r="I551" s="655" t="s">
        <v>2328</v>
      </c>
      <c r="J551" s="655" t="s">
        <v>2329</v>
      </c>
      <c r="K551" s="655" t="s">
        <v>2330</v>
      </c>
      <c r="L551" s="657">
        <v>12209.67</v>
      </c>
      <c r="M551" s="657">
        <v>4</v>
      </c>
      <c r="N551" s="658">
        <v>48838.68</v>
      </c>
    </row>
    <row r="552" spans="1:14" ht="14.4" customHeight="1" x14ac:dyDescent="0.3">
      <c r="A552" s="653" t="s">
        <v>504</v>
      </c>
      <c r="B552" s="654" t="s">
        <v>505</v>
      </c>
      <c r="C552" s="655" t="s">
        <v>514</v>
      </c>
      <c r="D552" s="656" t="s">
        <v>2382</v>
      </c>
      <c r="E552" s="655" t="s">
        <v>2184</v>
      </c>
      <c r="F552" s="656" t="s">
        <v>2386</v>
      </c>
      <c r="G552" s="655" t="s">
        <v>1720</v>
      </c>
      <c r="H552" s="655" t="s">
        <v>2331</v>
      </c>
      <c r="I552" s="655" t="s">
        <v>2331</v>
      </c>
      <c r="J552" s="655" t="s">
        <v>2332</v>
      </c>
      <c r="K552" s="655" t="s">
        <v>2293</v>
      </c>
      <c r="L552" s="657">
        <v>34.659999999999997</v>
      </c>
      <c r="M552" s="657">
        <v>10</v>
      </c>
      <c r="N552" s="658">
        <v>346.59999999999997</v>
      </c>
    </row>
    <row r="553" spans="1:14" ht="14.4" customHeight="1" x14ac:dyDescent="0.3">
      <c r="A553" s="653" t="s">
        <v>504</v>
      </c>
      <c r="B553" s="654" t="s">
        <v>505</v>
      </c>
      <c r="C553" s="655" t="s">
        <v>514</v>
      </c>
      <c r="D553" s="656" t="s">
        <v>2382</v>
      </c>
      <c r="E553" s="655" t="s">
        <v>2184</v>
      </c>
      <c r="F553" s="656" t="s">
        <v>2386</v>
      </c>
      <c r="G553" s="655" t="s">
        <v>1720</v>
      </c>
      <c r="H553" s="655" t="s">
        <v>2333</v>
      </c>
      <c r="I553" s="655" t="s">
        <v>2333</v>
      </c>
      <c r="J553" s="655" t="s">
        <v>2334</v>
      </c>
      <c r="K553" s="655" t="s">
        <v>2335</v>
      </c>
      <c r="L553" s="657">
        <v>937.88750000000005</v>
      </c>
      <c r="M553" s="657">
        <v>16</v>
      </c>
      <c r="N553" s="658">
        <v>15006.2</v>
      </c>
    </row>
    <row r="554" spans="1:14" ht="14.4" customHeight="1" x14ac:dyDescent="0.3">
      <c r="A554" s="653" t="s">
        <v>504</v>
      </c>
      <c r="B554" s="654" t="s">
        <v>505</v>
      </c>
      <c r="C554" s="655" t="s">
        <v>514</v>
      </c>
      <c r="D554" s="656" t="s">
        <v>2382</v>
      </c>
      <c r="E554" s="655" t="s">
        <v>2184</v>
      </c>
      <c r="F554" s="656" t="s">
        <v>2386</v>
      </c>
      <c r="G554" s="655" t="s">
        <v>1720</v>
      </c>
      <c r="H554" s="655" t="s">
        <v>2336</v>
      </c>
      <c r="I554" s="655" t="s">
        <v>2336</v>
      </c>
      <c r="J554" s="655" t="s">
        <v>2337</v>
      </c>
      <c r="K554" s="655" t="s">
        <v>2338</v>
      </c>
      <c r="L554" s="657">
        <v>554.63</v>
      </c>
      <c r="M554" s="657">
        <v>1.5</v>
      </c>
      <c r="N554" s="658">
        <v>831.94499999999994</v>
      </c>
    </row>
    <row r="555" spans="1:14" ht="14.4" customHeight="1" x14ac:dyDescent="0.3">
      <c r="A555" s="653" t="s">
        <v>504</v>
      </c>
      <c r="B555" s="654" t="s">
        <v>505</v>
      </c>
      <c r="C555" s="655" t="s">
        <v>514</v>
      </c>
      <c r="D555" s="656" t="s">
        <v>2382</v>
      </c>
      <c r="E555" s="655" t="s">
        <v>2339</v>
      </c>
      <c r="F555" s="656" t="s">
        <v>2387</v>
      </c>
      <c r="G555" s="655"/>
      <c r="H555" s="655" t="s">
        <v>2340</v>
      </c>
      <c r="I555" s="655" t="s">
        <v>2341</v>
      </c>
      <c r="J555" s="655" t="s">
        <v>2342</v>
      </c>
      <c r="K555" s="655" t="s">
        <v>2343</v>
      </c>
      <c r="L555" s="657">
        <v>765.13</v>
      </c>
      <c r="M555" s="657">
        <v>6</v>
      </c>
      <c r="N555" s="658">
        <v>4590.78</v>
      </c>
    </row>
    <row r="556" spans="1:14" ht="14.4" customHeight="1" x14ac:dyDescent="0.3">
      <c r="A556" s="653" t="s">
        <v>504</v>
      </c>
      <c r="B556" s="654" t="s">
        <v>505</v>
      </c>
      <c r="C556" s="655" t="s">
        <v>514</v>
      </c>
      <c r="D556" s="656" t="s">
        <v>2382</v>
      </c>
      <c r="E556" s="655" t="s">
        <v>2339</v>
      </c>
      <c r="F556" s="656" t="s">
        <v>2387</v>
      </c>
      <c r="G556" s="655" t="s">
        <v>566</v>
      </c>
      <c r="H556" s="655" t="s">
        <v>2344</v>
      </c>
      <c r="I556" s="655" t="s">
        <v>2345</v>
      </c>
      <c r="J556" s="655" t="s">
        <v>2346</v>
      </c>
      <c r="K556" s="655" t="s">
        <v>1347</v>
      </c>
      <c r="L556" s="657">
        <v>75.219770080281478</v>
      </c>
      <c r="M556" s="657">
        <v>4</v>
      </c>
      <c r="N556" s="658">
        <v>300.87908032112591</v>
      </c>
    </row>
    <row r="557" spans="1:14" ht="14.4" customHeight="1" x14ac:dyDescent="0.3">
      <c r="A557" s="653" t="s">
        <v>504</v>
      </c>
      <c r="B557" s="654" t="s">
        <v>505</v>
      </c>
      <c r="C557" s="655" t="s">
        <v>514</v>
      </c>
      <c r="D557" s="656" t="s">
        <v>2382</v>
      </c>
      <c r="E557" s="655" t="s">
        <v>2339</v>
      </c>
      <c r="F557" s="656" t="s">
        <v>2387</v>
      </c>
      <c r="G557" s="655" t="s">
        <v>566</v>
      </c>
      <c r="H557" s="655" t="s">
        <v>2347</v>
      </c>
      <c r="I557" s="655" t="s">
        <v>2348</v>
      </c>
      <c r="J557" s="655" t="s">
        <v>2349</v>
      </c>
      <c r="K557" s="655" t="s">
        <v>2350</v>
      </c>
      <c r="L557" s="657">
        <v>108.81952316172843</v>
      </c>
      <c r="M557" s="657">
        <v>38</v>
      </c>
      <c r="N557" s="658">
        <v>4135.1418801456803</v>
      </c>
    </row>
    <row r="558" spans="1:14" ht="14.4" customHeight="1" x14ac:dyDescent="0.3">
      <c r="A558" s="653" t="s">
        <v>504</v>
      </c>
      <c r="B558" s="654" t="s">
        <v>505</v>
      </c>
      <c r="C558" s="655" t="s">
        <v>514</v>
      </c>
      <c r="D558" s="656" t="s">
        <v>2382</v>
      </c>
      <c r="E558" s="655" t="s">
        <v>2339</v>
      </c>
      <c r="F558" s="656" t="s">
        <v>2387</v>
      </c>
      <c r="G558" s="655" t="s">
        <v>566</v>
      </c>
      <c r="H558" s="655" t="s">
        <v>2351</v>
      </c>
      <c r="I558" s="655" t="s">
        <v>2352</v>
      </c>
      <c r="J558" s="655" t="s">
        <v>2353</v>
      </c>
      <c r="K558" s="655" t="s">
        <v>2250</v>
      </c>
      <c r="L558" s="657">
        <v>107.32993751083578</v>
      </c>
      <c r="M558" s="657">
        <v>7</v>
      </c>
      <c r="N558" s="658">
        <v>751.30956257585046</v>
      </c>
    </row>
    <row r="559" spans="1:14" ht="14.4" customHeight="1" x14ac:dyDescent="0.3">
      <c r="A559" s="653" t="s">
        <v>504</v>
      </c>
      <c r="B559" s="654" t="s">
        <v>505</v>
      </c>
      <c r="C559" s="655" t="s">
        <v>514</v>
      </c>
      <c r="D559" s="656" t="s">
        <v>2382</v>
      </c>
      <c r="E559" s="655" t="s">
        <v>2339</v>
      </c>
      <c r="F559" s="656" t="s">
        <v>2387</v>
      </c>
      <c r="G559" s="655" t="s">
        <v>566</v>
      </c>
      <c r="H559" s="655" t="s">
        <v>2354</v>
      </c>
      <c r="I559" s="655" t="s">
        <v>2355</v>
      </c>
      <c r="J559" s="655" t="s">
        <v>2353</v>
      </c>
      <c r="K559" s="655" t="s">
        <v>2356</v>
      </c>
      <c r="L559" s="657">
        <v>125.96999999999993</v>
      </c>
      <c r="M559" s="657">
        <v>2</v>
      </c>
      <c r="N559" s="658">
        <v>251.93999999999986</v>
      </c>
    </row>
    <row r="560" spans="1:14" ht="14.4" customHeight="1" x14ac:dyDescent="0.3">
      <c r="A560" s="653" t="s">
        <v>504</v>
      </c>
      <c r="B560" s="654" t="s">
        <v>505</v>
      </c>
      <c r="C560" s="655" t="s">
        <v>514</v>
      </c>
      <c r="D560" s="656" t="s">
        <v>2382</v>
      </c>
      <c r="E560" s="655" t="s">
        <v>2339</v>
      </c>
      <c r="F560" s="656" t="s">
        <v>2387</v>
      </c>
      <c r="G560" s="655" t="s">
        <v>1720</v>
      </c>
      <c r="H560" s="655" t="s">
        <v>2357</v>
      </c>
      <c r="I560" s="655" t="s">
        <v>2357</v>
      </c>
      <c r="J560" s="655" t="s">
        <v>2358</v>
      </c>
      <c r="K560" s="655" t="s">
        <v>2359</v>
      </c>
      <c r="L560" s="657">
        <v>159.5</v>
      </c>
      <c r="M560" s="657">
        <v>12.4</v>
      </c>
      <c r="N560" s="658">
        <v>1977.8</v>
      </c>
    </row>
    <row r="561" spans="1:14" ht="14.4" customHeight="1" x14ac:dyDescent="0.3">
      <c r="A561" s="653" t="s">
        <v>504</v>
      </c>
      <c r="B561" s="654" t="s">
        <v>505</v>
      </c>
      <c r="C561" s="655" t="s">
        <v>514</v>
      </c>
      <c r="D561" s="656" t="s">
        <v>2382</v>
      </c>
      <c r="E561" s="655" t="s">
        <v>2360</v>
      </c>
      <c r="F561" s="656" t="s">
        <v>2388</v>
      </c>
      <c r="G561" s="655" t="s">
        <v>566</v>
      </c>
      <c r="H561" s="655" t="s">
        <v>2361</v>
      </c>
      <c r="I561" s="655" t="s">
        <v>2362</v>
      </c>
      <c r="J561" s="655" t="s">
        <v>2363</v>
      </c>
      <c r="K561" s="655" t="s">
        <v>2364</v>
      </c>
      <c r="L561" s="657">
        <v>309.89</v>
      </c>
      <c r="M561" s="657">
        <v>53</v>
      </c>
      <c r="N561" s="658">
        <v>16424.169999999998</v>
      </c>
    </row>
    <row r="562" spans="1:14" ht="14.4" customHeight="1" x14ac:dyDescent="0.3">
      <c r="A562" s="653" t="s">
        <v>504</v>
      </c>
      <c r="B562" s="654" t="s">
        <v>505</v>
      </c>
      <c r="C562" s="655" t="s">
        <v>514</v>
      </c>
      <c r="D562" s="656" t="s">
        <v>2382</v>
      </c>
      <c r="E562" s="655" t="s">
        <v>2360</v>
      </c>
      <c r="F562" s="656" t="s">
        <v>2388</v>
      </c>
      <c r="G562" s="655" t="s">
        <v>566</v>
      </c>
      <c r="H562" s="655" t="s">
        <v>2365</v>
      </c>
      <c r="I562" s="655" t="s">
        <v>2365</v>
      </c>
      <c r="J562" s="655" t="s">
        <v>2366</v>
      </c>
      <c r="K562" s="655" t="s">
        <v>2367</v>
      </c>
      <c r="L562" s="657">
        <v>3520.7175271877054</v>
      </c>
      <c r="M562" s="657">
        <v>1</v>
      </c>
      <c r="N562" s="658">
        <v>3520.7175271877054</v>
      </c>
    </row>
    <row r="563" spans="1:14" ht="14.4" customHeight="1" x14ac:dyDescent="0.3">
      <c r="A563" s="653" t="s">
        <v>504</v>
      </c>
      <c r="B563" s="654" t="s">
        <v>505</v>
      </c>
      <c r="C563" s="655" t="s">
        <v>517</v>
      </c>
      <c r="D563" s="656" t="s">
        <v>2383</v>
      </c>
      <c r="E563" s="655" t="s">
        <v>520</v>
      </c>
      <c r="F563" s="656" t="s">
        <v>2384</v>
      </c>
      <c r="G563" s="655" t="s">
        <v>566</v>
      </c>
      <c r="H563" s="655" t="s">
        <v>567</v>
      </c>
      <c r="I563" s="655" t="s">
        <v>567</v>
      </c>
      <c r="J563" s="655" t="s">
        <v>568</v>
      </c>
      <c r="K563" s="655" t="s">
        <v>569</v>
      </c>
      <c r="L563" s="657">
        <v>171.60000000000002</v>
      </c>
      <c r="M563" s="657">
        <v>6.9999999999999982</v>
      </c>
      <c r="N563" s="658">
        <v>1201.1999999999998</v>
      </c>
    </row>
    <row r="564" spans="1:14" ht="14.4" customHeight="1" x14ac:dyDescent="0.3">
      <c r="A564" s="653" t="s">
        <v>504</v>
      </c>
      <c r="B564" s="654" t="s">
        <v>505</v>
      </c>
      <c r="C564" s="655" t="s">
        <v>517</v>
      </c>
      <c r="D564" s="656" t="s">
        <v>2383</v>
      </c>
      <c r="E564" s="655" t="s">
        <v>520</v>
      </c>
      <c r="F564" s="656" t="s">
        <v>2384</v>
      </c>
      <c r="G564" s="655" t="s">
        <v>566</v>
      </c>
      <c r="H564" s="655" t="s">
        <v>581</v>
      </c>
      <c r="I564" s="655" t="s">
        <v>581</v>
      </c>
      <c r="J564" s="655" t="s">
        <v>568</v>
      </c>
      <c r="K564" s="655" t="s">
        <v>582</v>
      </c>
      <c r="L564" s="657">
        <v>92.95</v>
      </c>
      <c r="M564" s="657">
        <v>2</v>
      </c>
      <c r="N564" s="658">
        <v>185.9</v>
      </c>
    </row>
    <row r="565" spans="1:14" ht="14.4" customHeight="1" x14ac:dyDescent="0.3">
      <c r="A565" s="653" t="s">
        <v>504</v>
      </c>
      <c r="B565" s="654" t="s">
        <v>505</v>
      </c>
      <c r="C565" s="655" t="s">
        <v>517</v>
      </c>
      <c r="D565" s="656" t="s">
        <v>2383</v>
      </c>
      <c r="E565" s="655" t="s">
        <v>520</v>
      </c>
      <c r="F565" s="656" t="s">
        <v>2384</v>
      </c>
      <c r="G565" s="655" t="s">
        <v>566</v>
      </c>
      <c r="H565" s="655" t="s">
        <v>601</v>
      </c>
      <c r="I565" s="655" t="s">
        <v>602</v>
      </c>
      <c r="J565" s="655" t="s">
        <v>599</v>
      </c>
      <c r="K565" s="655" t="s">
        <v>603</v>
      </c>
      <c r="L565" s="657">
        <v>100.76000000000002</v>
      </c>
      <c r="M565" s="657">
        <v>27</v>
      </c>
      <c r="N565" s="658">
        <v>2720.5200000000004</v>
      </c>
    </row>
    <row r="566" spans="1:14" ht="14.4" customHeight="1" x14ac:dyDescent="0.3">
      <c r="A566" s="653" t="s">
        <v>504</v>
      </c>
      <c r="B566" s="654" t="s">
        <v>505</v>
      </c>
      <c r="C566" s="655" t="s">
        <v>517</v>
      </c>
      <c r="D566" s="656" t="s">
        <v>2383</v>
      </c>
      <c r="E566" s="655" t="s">
        <v>520</v>
      </c>
      <c r="F566" s="656" t="s">
        <v>2384</v>
      </c>
      <c r="G566" s="655" t="s">
        <v>566</v>
      </c>
      <c r="H566" s="655" t="s">
        <v>687</v>
      </c>
      <c r="I566" s="655" t="s">
        <v>688</v>
      </c>
      <c r="J566" s="655" t="s">
        <v>689</v>
      </c>
      <c r="K566" s="655" t="s">
        <v>690</v>
      </c>
      <c r="L566" s="657">
        <v>56.880139599360199</v>
      </c>
      <c r="M566" s="657">
        <v>10</v>
      </c>
      <c r="N566" s="658">
        <v>568.801395993602</v>
      </c>
    </row>
    <row r="567" spans="1:14" ht="14.4" customHeight="1" x14ac:dyDescent="0.3">
      <c r="A567" s="653" t="s">
        <v>504</v>
      </c>
      <c r="B567" s="654" t="s">
        <v>505</v>
      </c>
      <c r="C567" s="655" t="s">
        <v>517</v>
      </c>
      <c r="D567" s="656" t="s">
        <v>2383</v>
      </c>
      <c r="E567" s="655" t="s">
        <v>520</v>
      </c>
      <c r="F567" s="656" t="s">
        <v>2384</v>
      </c>
      <c r="G567" s="655" t="s">
        <v>566</v>
      </c>
      <c r="H567" s="655" t="s">
        <v>920</v>
      </c>
      <c r="I567" s="655" t="s">
        <v>921</v>
      </c>
      <c r="J567" s="655" t="s">
        <v>922</v>
      </c>
      <c r="K567" s="655" t="s">
        <v>923</v>
      </c>
      <c r="L567" s="657">
        <v>42.839652173913038</v>
      </c>
      <c r="M567" s="657">
        <v>115</v>
      </c>
      <c r="N567" s="658">
        <v>4926.5599999999995</v>
      </c>
    </row>
    <row r="568" spans="1:14" ht="14.4" customHeight="1" x14ac:dyDescent="0.3">
      <c r="A568" s="653" t="s">
        <v>504</v>
      </c>
      <c r="B568" s="654" t="s">
        <v>505</v>
      </c>
      <c r="C568" s="655" t="s">
        <v>517</v>
      </c>
      <c r="D568" s="656" t="s">
        <v>2383</v>
      </c>
      <c r="E568" s="655" t="s">
        <v>520</v>
      </c>
      <c r="F568" s="656" t="s">
        <v>2384</v>
      </c>
      <c r="G568" s="655" t="s">
        <v>566</v>
      </c>
      <c r="H568" s="655" t="s">
        <v>2368</v>
      </c>
      <c r="I568" s="655" t="s">
        <v>2369</v>
      </c>
      <c r="J568" s="655" t="s">
        <v>2370</v>
      </c>
      <c r="K568" s="655" t="s">
        <v>2371</v>
      </c>
      <c r="L568" s="657">
        <v>1592.8</v>
      </c>
      <c r="M568" s="657">
        <v>1</v>
      </c>
      <c r="N568" s="658">
        <v>1592.8</v>
      </c>
    </row>
    <row r="569" spans="1:14" ht="14.4" customHeight="1" x14ac:dyDescent="0.3">
      <c r="A569" s="653" t="s">
        <v>504</v>
      </c>
      <c r="B569" s="654" t="s">
        <v>505</v>
      </c>
      <c r="C569" s="655" t="s">
        <v>517</v>
      </c>
      <c r="D569" s="656" t="s">
        <v>2383</v>
      </c>
      <c r="E569" s="655" t="s">
        <v>520</v>
      </c>
      <c r="F569" s="656" t="s">
        <v>2384</v>
      </c>
      <c r="G569" s="655" t="s">
        <v>566</v>
      </c>
      <c r="H569" s="655" t="s">
        <v>2372</v>
      </c>
      <c r="I569" s="655" t="s">
        <v>2373</v>
      </c>
      <c r="J569" s="655" t="s">
        <v>2374</v>
      </c>
      <c r="K569" s="655" t="s">
        <v>2375</v>
      </c>
      <c r="L569" s="657">
        <v>278.32</v>
      </c>
      <c r="M569" s="657">
        <v>1</v>
      </c>
      <c r="N569" s="658">
        <v>278.32</v>
      </c>
    </row>
    <row r="570" spans="1:14" ht="14.4" customHeight="1" x14ac:dyDescent="0.3">
      <c r="A570" s="653" t="s">
        <v>504</v>
      </c>
      <c r="B570" s="654" t="s">
        <v>505</v>
      </c>
      <c r="C570" s="655" t="s">
        <v>517</v>
      </c>
      <c r="D570" s="656" t="s">
        <v>2383</v>
      </c>
      <c r="E570" s="655" t="s">
        <v>520</v>
      </c>
      <c r="F570" s="656" t="s">
        <v>2384</v>
      </c>
      <c r="G570" s="655" t="s">
        <v>566</v>
      </c>
      <c r="H570" s="655" t="s">
        <v>2376</v>
      </c>
      <c r="I570" s="655" t="s">
        <v>984</v>
      </c>
      <c r="J570" s="655" t="s">
        <v>2377</v>
      </c>
      <c r="K570" s="655"/>
      <c r="L570" s="657">
        <v>82.58</v>
      </c>
      <c r="M570" s="657">
        <v>5</v>
      </c>
      <c r="N570" s="658">
        <v>412.9</v>
      </c>
    </row>
    <row r="571" spans="1:14" ht="14.4" customHeight="1" x14ac:dyDescent="0.3">
      <c r="A571" s="653" t="s">
        <v>504</v>
      </c>
      <c r="B571" s="654" t="s">
        <v>505</v>
      </c>
      <c r="C571" s="655" t="s">
        <v>517</v>
      </c>
      <c r="D571" s="656" t="s">
        <v>2383</v>
      </c>
      <c r="E571" s="655" t="s">
        <v>520</v>
      </c>
      <c r="F571" s="656" t="s">
        <v>2384</v>
      </c>
      <c r="G571" s="655" t="s">
        <v>566</v>
      </c>
      <c r="H571" s="655" t="s">
        <v>1667</v>
      </c>
      <c r="I571" s="655" t="s">
        <v>1667</v>
      </c>
      <c r="J571" s="655" t="s">
        <v>1668</v>
      </c>
      <c r="K571" s="655" t="s">
        <v>1669</v>
      </c>
      <c r="L571" s="657">
        <v>1489.69</v>
      </c>
      <c r="M571" s="657">
        <v>1</v>
      </c>
      <c r="N571" s="658">
        <v>1489.69</v>
      </c>
    </row>
    <row r="572" spans="1:14" ht="14.4" customHeight="1" x14ac:dyDescent="0.3">
      <c r="A572" s="653" t="s">
        <v>504</v>
      </c>
      <c r="B572" s="654" t="s">
        <v>505</v>
      </c>
      <c r="C572" s="655" t="s">
        <v>517</v>
      </c>
      <c r="D572" s="656" t="s">
        <v>2383</v>
      </c>
      <c r="E572" s="655" t="s">
        <v>520</v>
      </c>
      <c r="F572" s="656" t="s">
        <v>2384</v>
      </c>
      <c r="G572" s="655" t="s">
        <v>566</v>
      </c>
      <c r="H572" s="655" t="s">
        <v>2378</v>
      </c>
      <c r="I572" s="655" t="s">
        <v>2378</v>
      </c>
      <c r="J572" s="655" t="s">
        <v>568</v>
      </c>
      <c r="K572" s="655" t="s">
        <v>2379</v>
      </c>
      <c r="L572" s="657">
        <v>100</v>
      </c>
      <c r="M572" s="657">
        <v>1</v>
      </c>
      <c r="N572" s="658">
        <v>100</v>
      </c>
    </row>
    <row r="573" spans="1:14" ht="14.4" customHeight="1" thickBot="1" x14ac:dyDescent="0.35">
      <c r="A573" s="659" t="s">
        <v>504</v>
      </c>
      <c r="B573" s="660" t="s">
        <v>505</v>
      </c>
      <c r="C573" s="661" t="s">
        <v>517</v>
      </c>
      <c r="D573" s="662" t="s">
        <v>2383</v>
      </c>
      <c r="E573" s="661" t="s">
        <v>520</v>
      </c>
      <c r="F573" s="662" t="s">
        <v>2384</v>
      </c>
      <c r="G573" s="661" t="s">
        <v>566</v>
      </c>
      <c r="H573" s="661" t="s">
        <v>2380</v>
      </c>
      <c r="I573" s="661" t="s">
        <v>2380</v>
      </c>
      <c r="J573" s="661" t="s">
        <v>568</v>
      </c>
      <c r="K573" s="661" t="s">
        <v>2381</v>
      </c>
      <c r="L573" s="663">
        <v>0</v>
      </c>
      <c r="M573" s="663">
        <v>0</v>
      </c>
      <c r="N573" s="664">
        <v>0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8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16384" width="8.88671875" style="254"/>
  </cols>
  <sheetData>
    <row r="1" spans="1:6" ht="37.200000000000003" customHeight="1" thickBot="1" x14ac:dyDescent="0.4">
      <c r="A1" s="505" t="s">
        <v>206</v>
      </c>
      <c r="B1" s="506"/>
      <c r="C1" s="506"/>
      <c r="D1" s="506"/>
      <c r="E1" s="506"/>
      <c r="F1" s="506"/>
    </row>
    <row r="2" spans="1:6" ht="14.4" customHeight="1" thickBot="1" x14ac:dyDescent="0.35">
      <c r="A2" s="382" t="s">
        <v>307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07" t="s">
        <v>161</v>
      </c>
      <c r="C3" s="508"/>
      <c r="D3" s="509" t="s">
        <v>160</v>
      </c>
      <c r="E3" s="508"/>
      <c r="F3" s="105" t="s">
        <v>3</v>
      </c>
    </row>
    <row r="4" spans="1:6" ht="14.4" customHeight="1" thickBot="1" x14ac:dyDescent="0.35">
      <c r="A4" s="665" t="s">
        <v>185</v>
      </c>
      <c r="B4" s="666" t="s">
        <v>14</v>
      </c>
      <c r="C4" s="667" t="s">
        <v>2</v>
      </c>
      <c r="D4" s="666" t="s">
        <v>14</v>
      </c>
      <c r="E4" s="667" t="s">
        <v>2</v>
      </c>
      <c r="F4" s="668" t="s">
        <v>14</v>
      </c>
    </row>
    <row r="5" spans="1:6" ht="14.4" customHeight="1" thickBot="1" x14ac:dyDescent="0.35">
      <c r="A5" s="676" t="s">
        <v>2389</v>
      </c>
      <c r="B5" s="645">
        <v>17939.289179490665</v>
      </c>
      <c r="C5" s="669">
        <v>4.9283245830733236E-2</v>
      </c>
      <c r="D5" s="645">
        <v>346064.51935829135</v>
      </c>
      <c r="E5" s="669">
        <v>0.95071675416926682</v>
      </c>
      <c r="F5" s="646">
        <v>364003.808537782</v>
      </c>
    </row>
    <row r="6" spans="1:6" ht="14.4" customHeight="1" thickBot="1" x14ac:dyDescent="0.35">
      <c r="A6" s="672" t="s">
        <v>3</v>
      </c>
      <c r="B6" s="673">
        <v>17939.289179490665</v>
      </c>
      <c r="C6" s="674">
        <v>4.9283245830733236E-2</v>
      </c>
      <c r="D6" s="673">
        <v>346064.51935829135</v>
      </c>
      <c r="E6" s="674">
        <v>0.95071675416926682</v>
      </c>
      <c r="F6" s="675">
        <v>364003.808537782</v>
      </c>
    </row>
    <row r="7" spans="1:6" ht="14.4" customHeight="1" thickBot="1" x14ac:dyDescent="0.35"/>
    <row r="8" spans="1:6" ht="14.4" customHeight="1" x14ac:dyDescent="0.3">
      <c r="A8" s="682" t="s">
        <v>2390</v>
      </c>
      <c r="B8" s="651">
        <v>8443.0499999999993</v>
      </c>
      <c r="C8" s="670">
        <v>1</v>
      </c>
      <c r="D8" s="651"/>
      <c r="E8" s="670">
        <v>0</v>
      </c>
      <c r="F8" s="652">
        <v>8443.0499999999993</v>
      </c>
    </row>
    <row r="9" spans="1:6" ht="14.4" customHeight="1" x14ac:dyDescent="0.3">
      <c r="A9" s="683" t="s">
        <v>2391</v>
      </c>
      <c r="B9" s="657">
        <v>5614.832794115533</v>
      </c>
      <c r="C9" s="678">
        <v>1</v>
      </c>
      <c r="D9" s="657"/>
      <c r="E9" s="678">
        <v>0</v>
      </c>
      <c r="F9" s="658">
        <v>5614.832794115533</v>
      </c>
    </row>
    <row r="10" spans="1:6" ht="14.4" customHeight="1" x14ac:dyDescent="0.3">
      <c r="A10" s="683" t="s">
        <v>2392</v>
      </c>
      <c r="B10" s="657">
        <v>876.32</v>
      </c>
      <c r="C10" s="678">
        <v>0.21820360221214</v>
      </c>
      <c r="D10" s="657">
        <v>3139.7456887232865</v>
      </c>
      <c r="E10" s="678">
        <v>0.78179639778786003</v>
      </c>
      <c r="F10" s="658">
        <v>4016.0656887232867</v>
      </c>
    </row>
    <row r="11" spans="1:6" ht="14.4" customHeight="1" x14ac:dyDescent="0.3">
      <c r="A11" s="683" t="s">
        <v>2393</v>
      </c>
      <c r="B11" s="657">
        <v>781.06399999999996</v>
      </c>
      <c r="C11" s="678">
        <v>1</v>
      </c>
      <c r="D11" s="657"/>
      <c r="E11" s="678">
        <v>0</v>
      </c>
      <c r="F11" s="658">
        <v>781.06399999999996</v>
      </c>
    </row>
    <row r="12" spans="1:6" ht="14.4" customHeight="1" x14ac:dyDescent="0.3">
      <c r="A12" s="683" t="s">
        <v>2394</v>
      </c>
      <c r="B12" s="657">
        <v>747.54</v>
      </c>
      <c r="C12" s="678">
        <v>1</v>
      </c>
      <c r="D12" s="657"/>
      <c r="E12" s="678">
        <v>0</v>
      </c>
      <c r="F12" s="658">
        <v>747.54</v>
      </c>
    </row>
    <row r="13" spans="1:6" ht="14.4" customHeight="1" x14ac:dyDescent="0.3">
      <c r="A13" s="683" t="s">
        <v>2395</v>
      </c>
      <c r="B13" s="657">
        <v>555.62240331373721</v>
      </c>
      <c r="C13" s="678">
        <v>1</v>
      </c>
      <c r="D13" s="657"/>
      <c r="E13" s="678">
        <v>0</v>
      </c>
      <c r="F13" s="658">
        <v>555.62240331373721</v>
      </c>
    </row>
    <row r="14" spans="1:6" ht="14.4" customHeight="1" x14ac:dyDescent="0.3">
      <c r="A14" s="683" t="s">
        <v>2396</v>
      </c>
      <c r="B14" s="657">
        <v>245.62999999999997</v>
      </c>
      <c r="C14" s="678">
        <v>1.834449670789846E-2</v>
      </c>
      <c r="D14" s="657">
        <v>13144.216770461728</v>
      </c>
      <c r="E14" s="678">
        <v>0.98165550329210161</v>
      </c>
      <c r="F14" s="658">
        <v>13389.846770461727</v>
      </c>
    </row>
    <row r="15" spans="1:6" ht="14.4" customHeight="1" x14ac:dyDescent="0.3">
      <c r="A15" s="683" t="s">
        <v>2397</v>
      </c>
      <c r="B15" s="657">
        <v>183.03000000000003</v>
      </c>
      <c r="C15" s="678">
        <v>1</v>
      </c>
      <c r="D15" s="657"/>
      <c r="E15" s="678">
        <v>0</v>
      </c>
      <c r="F15" s="658">
        <v>183.03000000000003</v>
      </c>
    </row>
    <row r="16" spans="1:6" ht="14.4" customHeight="1" x14ac:dyDescent="0.3">
      <c r="A16" s="683" t="s">
        <v>2398</v>
      </c>
      <c r="B16" s="657">
        <v>151.20028590915695</v>
      </c>
      <c r="C16" s="678">
        <v>3.312026556926477E-2</v>
      </c>
      <c r="D16" s="657">
        <v>4413.9891324229557</v>
      </c>
      <c r="E16" s="678">
        <v>0.96687973443073516</v>
      </c>
      <c r="F16" s="658">
        <v>4565.1894183321128</v>
      </c>
    </row>
    <row r="17" spans="1:6" ht="14.4" customHeight="1" x14ac:dyDescent="0.3">
      <c r="A17" s="683" t="s">
        <v>2399</v>
      </c>
      <c r="B17" s="657">
        <v>137.02000000000001</v>
      </c>
      <c r="C17" s="678">
        <v>0.17472137762826778</v>
      </c>
      <c r="D17" s="657">
        <v>647.20000707617965</v>
      </c>
      <c r="E17" s="678">
        <v>0.82527862237173222</v>
      </c>
      <c r="F17" s="658">
        <v>784.22000707617963</v>
      </c>
    </row>
    <row r="18" spans="1:6" ht="14.4" customHeight="1" x14ac:dyDescent="0.3">
      <c r="A18" s="683" t="s">
        <v>2400</v>
      </c>
      <c r="B18" s="657">
        <v>103.31969817937053</v>
      </c>
      <c r="C18" s="678">
        <v>0.13621223620317016</v>
      </c>
      <c r="D18" s="657">
        <v>655.20024877504193</v>
      </c>
      <c r="E18" s="678">
        <v>0.86378776379682976</v>
      </c>
      <c r="F18" s="658">
        <v>758.51994695441249</v>
      </c>
    </row>
    <row r="19" spans="1:6" ht="14.4" customHeight="1" x14ac:dyDescent="0.3">
      <c r="A19" s="683" t="s">
        <v>2401</v>
      </c>
      <c r="B19" s="657">
        <v>100.65999797286392</v>
      </c>
      <c r="C19" s="678">
        <v>3.8948051615882627E-2</v>
      </c>
      <c r="D19" s="657">
        <v>2483.8081280736719</v>
      </c>
      <c r="E19" s="678">
        <v>0.96105194838411734</v>
      </c>
      <c r="F19" s="658">
        <v>2584.4681260465359</v>
      </c>
    </row>
    <row r="20" spans="1:6" ht="14.4" customHeight="1" x14ac:dyDescent="0.3">
      <c r="A20" s="683" t="s">
        <v>2402</v>
      </c>
      <c r="B20" s="657"/>
      <c r="C20" s="678">
        <v>0</v>
      </c>
      <c r="D20" s="657">
        <v>263.28024002693707</v>
      </c>
      <c r="E20" s="678">
        <v>1</v>
      </c>
      <c r="F20" s="658">
        <v>263.28024002693707</v>
      </c>
    </row>
    <row r="21" spans="1:6" ht="14.4" customHeight="1" x14ac:dyDescent="0.3">
      <c r="A21" s="683" t="s">
        <v>2403</v>
      </c>
      <c r="B21" s="657"/>
      <c r="C21" s="678">
        <v>0</v>
      </c>
      <c r="D21" s="657">
        <v>672.32000000000039</v>
      </c>
      <c r="E21" s="678">
        <v>1</v>
      </c>
      <c r="F21" s="658">
        <v>672.32000000000039</v>
      </c>
    </row>
    <row r="22" spans="1:6" ht="14.4" customHeight="1" x14ac:dyDescent="0.3">
      <c r="A22" s="683" t="s">
        <v>2404</v>
      </c>
      <c r="B22" s="657"/>
      <c r="C22" s="678">
        <v>0</v>
      </c>
      <c r="D22" s="657">
        <v>910.55000000000007</v>
      </c>
      <c r="E22" s="678">
        <v>1</v>
      </c>
      <c r="F22" s="658">
        <v>910.55000000000007</v>
      </c>
    </row>
    <row r="23" spans="1:6" ht="14.4" customHeight="1" x14ac:dyDescent="0.3">
      <c r="A23" s="683" t="s">
        <v>2405</v>
      </c>
      <c r="B23" s="657"/>
      <c r="C23" s="678">
        <v>0</v>
      </c>
      <c r="D23" s="657">
        <v>316.23999681570876</v>
      </c>
      <c r="E23" s="678">
        <v>1</v>
      </c>
      <c r="F23" s="658">
        <v>316.23999681570876</v>
      </c>
    </row>
    <row r="24" spans="1:6" ht="14.4" customHeight="1" x14ac:dyDescent="0.3">
      <c r="A24" s="683" t="s">
        <v>2406</v>
      </c>
      <c r="B24" s="657"/>
      <c r="C24" s="678">
        <v>0</v>
      </c>
      <c r="D24" s="657">
        <v>2068</v>
      </c>
      <c r="E24" s="678">
        <v>1</v>
      </c>
      <c r="F24" s="658">
        <v>2068</v>
      </c>
    </row>
    <row r="25" spans="1:6" ht="14.4" customHeight="1" x14ac:dyDescent="0.3">
      <c r="A25" s="683" t="s">
        <v>2407</v>
      </c>
      <c r="B25" s="657"/>
      <c r="C25" s="678">
        <v>0</v>
      </c>
      <c r="D25" s="657">
        <v>415.01999999999992</v>
      </c>
      <c r="E25" s="678">
        <v>1</v>
      </c>
      <c r="F25" s="658">
        <v>415.01999999999992</v>
      </c>
    </row>
    <row r="26" spans="1:6" ht="14.4" customHeight="1" x14ac:dyDescent="0.3">
      <c r="A26" s="683" t="s">
        <v>2408</v>
      </c>
      <c r="B26" s="657"/>
      <c r="C26" s="678">
        <v>0</v>
      </c>
      <c r="D26" s="657">
        <v>577.79999999999995</v>
      </c>
      <c r="E26" s="678">
        <v>1</v>
      </c>
      <c r="F26" s="658">
        <v>577.79999999999995</v>
      </c>
    </row>
    <row r="27" spans="1:6" ht="14.4" customHeight="1" x14ac:dyDescent="0.3">
      <c r="A27" s="683" t="s">
        <v>2409</v>
      </c>
      <c r="B27" s="657"/>
      <c r="C27" s="678">
        <v>0</v>
      </c>
      <c r="D27" s="657">
        <v>300.68</v>
      </c>
      <c r="E27" s="678">
        <v>1</v>
      </c>
      <c r="F27" s="658">
        <v>300.68</v>
      </c>
    </row>
    <row r="28" spans="1:6" ht="14.4" customHeight="1" x14ac:dyDescent="0.3">
      <c r="A28" s="683" t="s">
        <v>2410</v>
      </c>
      <c r="B28" s="657"/>
      <c r="C28" s="678">
        <v>0</v>
      </c>
      <c r="D28" s="657">
        <v>2611.1992940607752</v>
      </c>
      <c r="E28" s="678">
        <v>1</v>
      </c>
      <c r="F28" s="658">
        <v>2611.1992940607752</v>
      </c>
    </row>
    <row r="29" spans="1:6" ht="14.4" customHeight="1" x14ac:dyDescent="0.3">
      <c r="A29" s="683" t="s">
        <v>2411</v>
      </c>
      <c r="B29" s="657"/>
      <c r="C29" s="678">
        <v>0</v>
      </c>
      <c r="D29" s="657">
        <v>1190.8303817942451</v>
      </c>
      <c r="E29" s="678">
        <v>1</v>
      </c>
      <c r="F29" s="658">
        <v>1190.8303817942451</v>
      </c>
    </row>
    <row r="30" spans="1:6" ht="14.4" customHeight="1" x14ac:dyDescent="0.3">
      <c r="A30" s="683" t="s">
        <v>2412</v>
      </c>
      <c r="B30" s="657"/>
      <c r="C30" s="678">
        <v>0</v>
      </c>
      <c r="D30" s="657">
        <v>49283.124134274338</v>
      </c>
      <c r="E30" s="678">
        <v>1</v>
      </c>
      <c r="F30" s="658">
        <v>49283.124134274338</v>
      </c>
    </row>
    <row r="31" spans="1:6" ht="14.4" customHeight="1" x14ac:dyDescent="0.3">
      <c r="A31" s="683" t="s">
        <v>2413</v>
      </c>
      <c r="B31" s="657"/>
      <c r="C31" s="678">
        <v>0</v>
      </c>
      <c r="D31" s="657">
        <v>49.859997991794067</v>
      </c>
      <c r="E31" s="678">
        <v>1</v>
      </c>
      <c r="F31" s="658">
        <v>49.859997991794067</v>
      </c>
    </row>
    <row r="32" spans="1:6" ht="14.4" customHeight="1" x14ac:dyDescent="0.3">
      <c r="A32" s="683" t="s">
        <v>2414</v>
      </c>
      <c r="B32" s="657"/>
      <c r="C32" s="678">
        <v>0</v>
      </c>
      <c r="D32" s="657">
        <v>308.83199999999988</v>
      </c>
      <c r="E32" s="678">
        <v>1</v>
      </c>
      <c r="F32" s="658">
        <v>308.83199999999988</v>
      </c>
    </row>
    <row r="33" spans="1:6" ht="14.4" customHeight="1" x14ac:dyDescent="0.3">
      <c r="A33" s="683" t="s">
        <v>2415</v>
      </c>
      <c r="B33" s="657"/>
      <c r="C33" s="678">
        <v>0</v>
      </c>
      <c r="D33" s="657">
        <v>234.84000000000006</v>
      </c>
      <c r="E33" s="678">
        <v>1</v>
      </c>
      <c r="F33" s="658">
        <v>234.84000000000006</v>
      </c>
    </row>
    <row r="34" spans="1:6" ht="14.4" customHeight="1" x14ac:dyDescent="0.3">
      <c r="A34" s="683" t="s">
        <v>2416</v>
      </c>
      <c r="B34" s="657"/>
      <c r="C34" s="678">
        <v>0</v>
      </c>
      <c r="D34" s="657">
        <v>72.489999999999995</v>
      </c>
      <c r="E34" s="678">
        <v>1</v>
      </c>
      <c r="F34" s="658">
        <v>72.489999999999995</v>
      </c>
    </row>
    <row r="35" spans="1:6" ht="14.4" customHeight="1" x14ac:dyDescent="0.3">
      <c r="A35" s="683" t="s">
        <v>2417</v>
      </c>
      <c r="B35" s="657"/>
      <c r="C35" s="678">
        <v>0</v>
      </c>
      <c r="D35" s="657">
        <v>114.90015527735537</v>
      </c>
      <c r="E35" s="678">
        <v>1</v>
      </c>
      <c r="F35" s="658">
        <v>114.90015527735537</v>
      </c>
    </row>
    <row r="36" spans="1:6" ht="14.4" customHeight="1" x14ac:dyDescent="0.3">
      <c r="A36" s="683" t="s">
        <v>2418</v>
      </c>
      <c r="B36" s="657"/>
      <c r="C36" s="678">
        <v>0</v>
      </c>
      <c r="D36" s="657">
        <v>853.90000000000009</v>
      </c>
      <c r="E36" s="678">
        <v>1</v>
      </c>
      <c r="F36" s="658">
        <v>853.90000000000009</v>
      </c>
    </row>
    <row r="37" spans="1:6" ht="14.4" customHeight="1" x14ac:dyDescent="0.3">
      <c r="A37" s="683" t="s">
        <v>2419</v>
      </c>
      <c r="B37" s="657"/>
      <c r="C37" s="678">
        <v>0</v>
      </c>
      <c r="D37" s="657">
        <v>27.759999999999994</v>
      </c>
      <c r="E37" s="678">
        <v>1</v>
      </c>
      <c r="F37" s="658">
        <v>27.759999999999994</v>
      </c>
    </row>
    <row r="38" spans="1:6" ht="14.4" customHeight="1" x14ac:dyDescent="0.3">
      <c r="A38" s="683" t="s">
        <v>2420</v>
      </c>
      <c r="B38" s="657"/>
      <c r="C38" s="678">
        <v>0</v>
      </c>
      <c r="D38" s="657">
        <v>88.060000000000045</v>
      </c>
      <c r="E38" s="678">
        <v>1</v>
      </c>
      <c r="F38" s="658">
        <v>88.060000000000045</v>
      </c>
    </row>
    <row r="39" spans="1:6" ht="14.4" customHeight="1" x14ac:dyDescent="0.3">
      <c r="A39" s="683" t="s">
        <v>2421</v>
      </c>
      <c r="B39" s="657"/>
      <c r="C39" s="678">
        <v>0</v>
      </c>
      <c r="D39" s="657">
        <v>358.57000000000011</v>
      </c>
      <c r="E39" s="678">
        <v>1</v>
      </c>
      <c r="F39" s="658">
        <v>358.57000000000011</v>
      </c>
    </row>
    <row r="40" spans="1:6" ht="14.4" customHeight="1" x14ac:dyDescent="0.3">
      <c r="A40" s="683" t="s">
        <v>2422</v>
      </c>
      <c r="B40" s="657"/>
      <c r="C40" s="678">
        <v>0</v>
      </c>
      <c r="D40" s="657">
        <v>581.22974050103699</v>
      </c>
      <c r="E40" s="678">
        <v>1</v>
      </c>
      <c r="F40" s="658">
        <v>581.22974050103699</v>
      </c>
    </row>
    <row r="41" spans="1:6" ht="14.4" customHeight="1" x14ac:dyDescent="0.3">
      <c r="A41" s="683" t="s">
        <v>2423</v>
      </c>
      <c r="B41" s="657"/>
      <c r="C41" s="678">
        <v>0</v>
      </c>
      <c r="D41" s="657">
        <v>352.14000000000016</v>
      </c>
      <c r="E41" s="678">
        <v>1</v>
      </c>
      <c r="F41" s="658">
        <v>352.14000000000016</v>
      </c>
    </row>
    <row r="42" spans="1:6" ht="14.4" customHeight="1" x14ac:dyDescent="0.3">
      <c r="A42" s="683" t="s">
        <v>2424</v>
      </c>
      <c r="B42" s="657"/>
      <c r="C42" s="678">
        <v>0</v>
      </c>
      <c r="D42" s="657">
        <v>284.68000000000006</v>
      </c>
      <c r="E42" s="678">
        <v>1</v>
      </c>
      <c r="F42" s="658">
        <v>284.68000000000006</v>
      </c>
    </row>
    <row r="43" spans="1:6" ht="14.4" customHeight="1" x14ac:dyDescent="0.3">
      <c r="A43" s="683" t="s">
        <v>2425</v>
      </c>
      <c r="B43" s="657"/>
      <c r="C43" s="678">
        <v>0</v>
      </c>
      <c r="D43" s="657">
        <v>531.89949131978187</v>
      </c>
      <c r="E43" s="678">
        <v>1</v>
      </c>
      <c r="F43" s="658">
        <v>531.89949131978187</v>
      </c>
    </row>
    <row r="44" spans="1:6" ht="14.4" customHeight="1" x14ac:dyDescent="0.3">
      <c r="A44" s="683" t="s">
        <v>2426</v>
      </c>
      <c r="B44" s="657"/>
      <c r="C44" s="678">
        <v>0</v>
      </c>
      <c r="D44" s="657">
        <v>95.560135296360755</v>
      </c>
      <c r="E44" s="678">
        <v>1</v>
      </c>
      <c r="F44" s="658">
        <v>95.560135296360755</v>
      </c>
    </row>
    <row r="45" spans="1:6" ht="14.4" customHeight="1" x14ac:dyDescent="0.3">
      <c r="A45" s="683" t="s">
        <v>2427</v>
      </c>
      <c r="B45" s="657"/>
      <c r="C45" s="678">
        <v>0</v>
      </c>
      <c r="D45" s="657">
        <v>2288.6465995921126</v>
      </c>
      <c r="E45" s="678">
        <v>1</v>
      </c>
      <c r="F45" s="658">
        <v>2288.6465995921126</v>
      </c>
    </row>
    <row r="46" spans="1:6" ht="14.4" customHeight="1" x14ac:dyDescent="0.3">
      <c r="A46" s="683" t="s">
        <v>2428</v>
      </c>
      <c r="B46" s="657"/>
      <c r="C46" s="678">
        <v>0</v>
      </c>
      <c r="D46" s="657">
        <v>1408.8892794867888</v>
      </c>
      <c r="E46" s="678">
        <v>1</v>
      </c>
      <c r="F46" s="658">
        <v>1408.8892794867888</v>
      </c>
    </row>
    <row r="47" spans="1:6" ht="14.4" customHeight="1" x14ac:dyDescent="0.3">
      <c r="A47" s="683" t="s">
        <v>2429</v>
      </c>
      <c r="B47" s="657"/>
      <c r="C47" s="678">
        <v>0</v>
      </c>
      <c r="D47" s="657">
        <v>142.88</v>
      </c>
      <c r="E47" s="678">
        <v>1</v>
      </c>
      <c r="F47" s="658">
        <v>142.88</v>
      </c>
    </row>
    <row r="48" spans="1:6" ht="14.4" customHeight="1" x14ac:dyDescent="0.3">
      <c r="A48" s="683" t="s">
        <v>2430</v>
      </c>
      <c r="B48" s="657"/>
      <c r="C48" s="678">
        <v>0</v>
      </c>
      <c r="D48" s="657">
        <v>14430.695</v>
      </c>
      <c r="E48" s="678">
        <v>1</v>
      </c>
      <c r="F48" s="658">
        <v>14430.695</v>
      </c>
    </row>
    <row r="49" spans="1:6" ht="14.4" customHeight="1" x14ac:dyDescent="0.3">
      <c r="A49" s="683" t="s">
        <v>2431</v>
      </c>
      <c r="B49" s="657"/>
      <c r="C49" s="678">
        <v>0</v>
      </c>
      <c r="D49" s="657">
        <v>2592.42</v>
      </c>
      <c r="E49" s="678">
        <v>1</v>
      </c>
      <c r="F49" s="658">
        <v>2592.42</v>
      </c>
    </row>
    <row r="50" spans="1:6" ht="14.4" customHeight="1" x14ac:dyDescent="0.3">
      <c r="A50" s="683" t="s">
        <v>2432</v>
      </c>
      <c r="B50" s="657"/>
      <c r="C50" s="678">
        <v>0</v>
      </c>
      <c r="D50" s="657">
        <v>10713.92</v>
      </c>
      <c r="E50" s="678">
        <v>1</v>
      </c>
      <c r="F50" s="658">
        <v>10713.92</v>
      </c>
    </row>
    <row r="51" spans="1:6" ht="14.4" customHeight="1" x14ac:dyDescent="0.3">
      <c r="A51" s="683" t="s">
        <v>2433</v>
      </c>
      <c r="B51" s="657"/>
      <c r="C51" s="678">
        <v>0</v>
      </c>
      <c r="D51" s="657">
        <v>14.399999999999997</v>
      </c>
      <c r="E51" s="678">
        <v>1</v>
      </c>
      <c r="F51" s="658">
        <v>14.399999999999997</v>
      </c>
    </row>
    <row r="52" spans="1:6" ht="14.4" customHeight="1" x14ac:dyDescent="0.3">
      <c r="A52" s="683" t="s">
        <v>2434</v>
      </c>
      <c r="B52" s="657"/>
      <c r="C52" s="678">
        <v>0</v>
      </c>
      <c r="D52" s="657">
        <v>869.5300000000002</v>
      </c>
      <c r="E52" s="678">
        <v>1</v>
      </c>
      <c r="F52" s="658">
        <v>869.5300000000002</v>
      </c>
    </row>
    <row r="53" spans="1:6" ht="14.4" customHeight="1" x14ac:dyDescent="0.3">
      <c r="A53" s="683" t="s">
        <v>2435</v>
      </c>
      <c r="B53" s="657"/>
      <c r="C53" s="678">
        <v>0</v>
      </c>
      <c r="D53" s="657">
        <v>280.52</v>
      </c>
      <c r="E53" s="678">
        <v>1</v>
      </c>
      <c r="F53" s="658">
        <v>280.52</v>
      </c>
    </row>
    <row r="54" spans="1:6" ht="14.4" customHeight="1" x14ac:dyDescent="0.3">
      <c r="A54" s="683" t="s">
        <v>2436</v>
      </c>
      <c r="B54" s="657"/>
      <c r="C54" s="678">
        <v>0</v>
      </c>
      <c r="D54" s="657">
        <v>2994.2</v>
      </c>
      <c r="E54" s="678">
        <v>1</v>
      </c>
      <c r="F54" s="658">
        <v>2994.2</v>
      </c>
    </row>
    <row r="55" spans="1:6" ht="14.4" customHeight="1" x14ac:dyDescent="0.3">
      <c r="A55" s="683" t="s">
        <v>2437</v>
      </c>
      <c r="B55" s="657"/>
      <c r="C55" s="678">
        <v>0</v>
      </c>
      <c r="D55" s="657">
        <v>118.10000000000008</v>
      </c>
      <c r="E55" s="678">
        <v>1</v>
      </c>
      <c r="F55" s="658">
        <v>118.10000000000008</v>
      </c>
    </row>
    <row r="56" spans="1:6" ht="14.4" customHeight="1" x14ac:dyDescent="0.3">
      <c r="A56" s="683" t="s">
        <v>2438</v>
      </c>
      <c r="B56" s="657"/>
      <c r="C56" s="678">
        <v>0</v>
      </c>
      <c r="D56" s="657">
        <v>1977.8</v>
      </c>
      <c r="E56" s="678">
        <v>1</v>
      </c>
      <c r="F56" s="658">
        <v>1977.8</v>
      </c>
    </row>
    <row r="57" spans="1:6" ht="14.4" customHeight="1" x14ac:dyDescent="0.3">
      <c r="A57" s="683" t="s">
        <v>2439</v>
      </c>
      <c r="B57" s="657"/>
      <c r="C57" s="678">
        <v>0</v>
      </c>
      <c r="D57" s="657">
        <v>2854.2495548789875</v>
      </c>
      <c r="E57" s="678">
        <v>1</v>
      </c>
      <c r="F57" s="658">
        <v>2854.2495548789875</v>
      </c>
    </row>
    <row r="58" spans="1:6" ht="14.4" customHeight="1" x14ac:dyDescent="0.3">
      <c r="A58" s="683" t="s">
        <v>2440</v>
      </c>
      <c r="B58" s="657"/>
      <c r="C58" s="678">
        <v>0</v>
      </c>
      <c r="D58" s="657">
        <v>834.62666666666678</v>
      </c>
      <c r="E58" s="678">
        <v>1</v>
      </c>
      <c r="F58" s="658">
        <v>834.62666666666678</v>
      </c>
    </row>
    <row r="59" spans="1:6" ht="14.4" customHeight="1" x14ac:dyDescent="0.3">
      <c r="A59" s="683" t="s">
        <v>2441</v>
      </c>
      <c r="B59" s="657"/>
      <c r="C59" s="678">
        <v>0</v>
      </c>
      <c r="D59" s="657">
        <v>1276.719665518822</v>
      </c>
      <c r="E59" s="678">
        <v>1</v>
      </c>
      <c r="F59" s="658">
        <v>1276.719665518822</v>
      </c>
    </row>
    <row r="60" spans="1:6" ht="14.4" customHeight="1" x14ac:dyDescent="0.3">
      <c r="A60" s="683" t="s">
        <v>2442</v>
      </c>
      <c r="B60" s="657"/>
      <c r="C60" s="678">
        <v>0</v>
      </c>
      <c r="D60" s="657">
        <v>135118.52162348968</v>
      </c>
      <c r="E60" s="678">
        <v>1</v>
      </c>
      <c r="F60" s="658">
        <v>135118.52162348968</v>
      </c>
    </row>
    <row r="61" spans="1:6" ht="14.4" customHeight="1" x14ac:dyDescent="0.3">
      <c r="A61" s="683" t="s">
        <v>2443</v>
      </c>
      <c r="B61" s="657"/>
      <c r="C61" s="678">
        <v>0</v>
      </c>
      <c r="D61" s="657">
        <v>1516.51</v>
      </c>
      <c r="E61" s="678">
        <v>1</v>
      </c>
      <c r="F61" s="658">
        <v>1516.51</v>
      </c>
    </row>
    <row r="62" spans="1:6" ht="14.4" customHeight="1" x14ac:dyDescent="0.3">
      <c r="A62" s="683" t="s">
        <v>2444</v>
      </c>
      <c r="B62" s="657"/>
      <c r="C62" s="678">
        <v>0</v>
      </c>
      <c r="D62" s="657">
        <v>168.54000000000008</v>
      </c>
      <c r="E62" s="678">
        <v>1</v>
      </c>
      <c r="F62" s="658">
        <v>168.54000000000008</v>
      </c>
    </row>
    <row r="63" spans="1:6" ht="14.4" customHeight="1" x14ac:dyDescent="0.3">
      <c r="A63" s="683" t="s">
        <v>2445</v>
      </c>
      <c r="B63" s="657"/>
      <c r="C63" s="678">
        <v>0</v>
      </c>
      <c r="D63" s="657">
        <v>65.31</v>
      </c>
      <c r="E63" s="678">
        <v>1</v>
      </c>
      <c r="F63" s="658">
        <v>65.31</v>
      </c>
    </row>
    <row r="64" spans="1:6" ht="14.4" customHeight="1" x14ac:dyDescent="0.3">
      <c r="A64" s="683" t="s">
        <v>2446</v>
      </c>
      <c r="B64" s="657"/>
      <c r="C64" s="678">
        <v>0</v>
      </c>
      <c r="D64" s="657">
        <v>200.17999999999998</v>
      </c>
      <c r="E64" s="678">
        <v>1</v>
      </c>
      <c r="F64" s="658">
        <v>200.17999999999998</v>
      </c>
    </row>
    <row r="65" spans="1:6" ht="14.4" customHeight="1" x14ac:dyDescent="0.3">
      <c r="A65" s="683" t="s">
        <v>2447</v>
      </c>
      <c r="B65" s="657"/>
      <c r="C65" s="678">
        <v>0</v>
      </c>
      <c r="D65" s="657">
        <v>1173.1800000000005</v>
      </c>
      <c r="E65" s="678">
        <v>1</v>
      </c>
      <c r="F65" s="658">
        <v>1173.1800000000005</v>
      </c>
    </row>
    <row r="66" spans="1:6" ht="14.4" customHeight="1" x14ac:dyDescent="0.3">
      <c r="A66" s="683" t="s">
        <v>2448</v>
      </c>
      <c r="B66" s="657"/>
      <c r="C66" s="678">
        <v>0</v>
      </c>
      <c r="D66" s="657">
        <v>46.820000000000014</v>
      </c>
      <c r="E66" s="678">
        <v>1</v>
      </c>
      <c r="F66" s="658">
        <v>46.820000000000014</v>
      </c>
    </row>
    <row r="67" spans="1:6" ht="14.4" customHeight="1" x14ac:dyDescent="0.3">
      <c r="A67" s="683" t="s">
        <v>2449</v>
      </c>
      <c r="B67" s="657"/>
      <c r="C67" s="678">
        <v>0</v>
      </c>
      <c r="D67" s="657">
        <v>1891.2889999243148</v>
      </c>
      <c r="E67" s="678">
        <v>1</v>
      </c>
      <c r="F67" s="658">
        <v>1891.2889999243148</v>
      </c>
    </row>
    <row r="68" spans="1:6" ht="14.4" customHeight="1" x14ac:dyDescent="0.3">
      <c r="A68" s="683" t="s">
        <v>2450</v>
      </c>
      <c r="B68" s="657"/>
      <c r="C68" s="678">
        <v>0</v>
      </c>
      <c r="D68" s="657">
        <v>1741.1905055576992</v>
      </c>
      <c r="E68" s="678">
        <v>1</v>
      </c>
      <c r="F68" s="658">
        <v>1741.1905055576992</v>
      </c>
    </row>
    <row r="69" spans="1:6" ht="14.4" customHeight="1" x14ac:dyDescent="0.3">
      <c r="A69" s="683" t="s">
        <v>2451</v>
      </c>
      <c r="B69" s="657"/>
      <c r="C69" s="678">
        <v>0</v>
      </c>
      <c r="D69" s="657">
        <v>799.97655634130967</v>
      </c>
      <c r="E69" s="678">
        <v>1</v>
      </c>
      <c r="F69" s="658">
        <v>799.97655634130967</v>
      </c>
    </row>
    <row r="70" spans="1:6" ht="14.4" customHeight="1" x14ac:dyDescent="0.3">
      <c r="A70" s="683" t="s">
        <v>2452</v>
      </c>
      <c r="B70" s="657"/>
      <c r="C70" s="678">
        <v>0</v>
      </c>
      <c r="D70" s="657">
        <v>48838.68</v>
      </c>
      <c r="E70" s="678">
        <v>1</v>
      </c>
      <c r="F70" s="658">
        <v>48838.68</v>
      </c>
    </row>
    <row r="71" spans="1:6" ht="14.4" customHeight="1" x14ac:dyDescent="0.3">
      <c r="A71" s="683" t="s">
        <v>2453</v>
      </c>
      <c r="B71" s="657"/>
      <c r="C71" s="678">
        <v>0</v>
      </c>
      <c r="D71" s="657">
        <v>599.88000000000022</v>
      </c>
      <c r="E71" s="678">
        <v>1</v>
      </c>
      <c r="F71" s="658">
        <v>599.88000000000022</v>
      </c>
    </row>
    <row r="72" spans="1:6" ht="14.4" customHeight="1" x14ac:dyDescent="0.3">
      <c r="A72" s="683" t="s">
        <v>2454</v>
      </c>
      <c r="B72" s="657"/>
      <c r="C72" s="678">
        <v>0</v>
      </c>
      <c r="D72" s="657">
        <v>692.99999999999989</v>
      </c>
      <c r="E72" s="678">
        <v>1</v>
      </c>
      <c r="F72" s="658">
        <v>692.99999999999989</v>
      </c>
    </row>
    <row r="73" spans="1:6" ht="14.4" customHeight="1" x14ac:dyDescent="0.3">
      <c r="A73" s="683" t="s">
        <v>2455</v>
      </c>
      <c r="B73" s="657"/>
      <c r="C73" s="678">
        <v>0</v>
      </c>
      <c r="D73" s="657">
        <v>674.3899973640049</v>
      </c>
      <c r="E73" s="678">
        <v>1</v>
      </c>
      <c r="F73" s="658">
        <v>674.3899973640049</v>
      </c>
    </row>
    <row r="74" spans="1:6" ht="14.4" customHeight="1" x14ac:dyDescent="0.3">
      <c r="A74" s="683" t="s">
        <v>2456</v>
      </c>
      <c r="B74" s="657"/>
      <c r="C74" s="678">
        <v>0</v>
      </c>
      <c r="D74" s="657">
        <v>586.69072510986211</v>
      </c>
      <c r="E74" s="678">
        <v>1</v>
      </c>
      <c r="F74" s="658">
        <v>586.69072510986211</v>
      </c>
    </row>
    <row r="75" spans="1:6" ht="14.4" customHeight="1" x14ac:dyDescent="0.3">
      <c r="A75" s="683" t="s">
        <v>2457</v>
      </c>
      <c r="B75" s="657"/>
      <c r="C75" s="678">
        <v>0</v>
      </c>
      <c r="D75" s="657">
        <v>430.99000672735406</v>
      </c>
      <c r="E75" s="678">
        <v>1</v>
      </c>
      <c r="F75" s="658">
        <v>430.99000672735406</v>
      </c>
    </row>
    <row r="76" spans="1:6" ht="14.4" customHeight="1" x14ac:dyDescent="0.3">
      <c r="A76" s="683" t="s">
        <v>2458</v>
      </c>
      <c r="B76" s="657"/>
      <c r="C76" s="678">
        <v>0</v>
      </c>
      <c r="D76" s="657">
        <v>638.20862183764871</v>
      </c>
      <c r="E76" s="678">
        <v>1</v>
      </c>
      <c r="F76" s="658">
        <v>638.20862183764871</v>
      </c>
    </row>
    <row r="77" spans="1:6" ht="14.4" customHeight="1" x14ac:dyDescent="0.3">
      <c r="A77" s="683" t="s">
        <v>2459</v>
      </c>
      <c r="B77" s="657"/>
      <c r="C77" s="678">
        <v>0</v>
      </c>
      <c r="D77" s="657">
        <v>51.840000000000025</v>
      </c>
      <c r="E77" s="678">
        <v>1</v>
      </c>
      <c r="F77" s="658">
        <v>51.840000000000025</v>
      </c>
    </row>
    <row r="78" spans="1:6" ht="14.4" customHeight="1" x14ac:dyDescent="0.3">
      <c r="A78" s="683" t="s">
        <v>2460</v>
      </c>
      <c r="B78" s="657"/>
      <c r="C78" s="678">
        <v>0</v>
      </c>
      <c r="D78" s="657">
        <v>12012</v>
      </c>
      <c r="E78" s="678">
        <v>1</v>
      </c>
      <c r="F78" s="658">
        <v>12012</v>
      </c>
    </row>
    <row r="79" spans="1:6" ht="14.4" customHeight="1" x14ac:dyDescent="0.3">
      <c r="A79" s="683" t="s">
        <v>2461</v>
      </c>
      <c r="B79" s="657"/>
      <c r="C79" s="678">
        <v>0</v>
      </c>
      <c r="D79" s="657">
        <v>589.20002297136614</v>
      </c>
      <c r="E79" s="678">
        <v>1</v>
      </c>
      <c r="F79" s="658">
        <v>589.20002297136614</v>
      </c>
    </row>
    <row r="80" spans="1:6" ht="14.4" customHeight="1" x14ac:dyDescent="0.3">
      <c r="A80" s="683" t="s">
        <v>2462</v>
      </c>
      <c r="B80" s="657"/>
      <c r="C80" s="678">
        <v>0</v>
      </c>
      <c r="D80" s="657">
        <v>789.10999999999979</v>
      </c>
      <c r="E80" s="678">
        <v>1</v>
      </c>
      <c r="F80" s="658">
        <v>789.10999999999979</v>
      </c>
    </row>
    <row r="81" spans="1:6" ht="14.4" customHeight="1" x14ac:dyDescent="0.3">
      <c r="A81" s="683" t="s">
        <v>2463</v>
      </c>
      <c r="B81" s="657"/>
      <c r="C81" s="678">
        <v>0</v>
      </c>
      <c r="D81" s="657">
        <v>886.38998993343102</v>
      </c>
      <c r="E81" s="678">
        <v>1</v>
      </c>
      <c r="F81" s="658">
        <v>886.38998993343102</v>
      </c>
    </row>
    <row r="82" spans="1:6" ht="14.4" customHeight="1" thickBot="1" x14ac:dyDescent="0.35">
      <c r="A82" s="684" t="s">
        <v>2464</v>
      </c>
      <c r="B82" s="679"/>
      <c r="C82" s="680">
        <v>0</v>
      </c>
      <c r="D82" s="679">
        <v>6707.1</v>
      </c>
      <c r="E82" s="680">
        <v>1</v>
      </c>
      <c r="F82" s="681">
        <v>6707.1</v>
      </c>
    </row>
    <row r="83" spans="1:6" ht="14.4" customHeight="1" thickBot="1" x14ac:dyDescent="0.35">
      <c r="A83" s="672" t="s">
        <v>3</v>
      </c>
      <c r="B83" s="673">
        <v>17939.289179490661</v>
      </c>
      <c r="C83" s="674">
        <v>4.9283245830733236E-2</v>
      </c>
      <c r="D83" s="673">
        <v>346064.51935829129</v>
      </c>
      <c r="E83" s="674">
        <v>0.95071675416926682</v>
      </c>
      <c r="F83" s="675">
        <v>364003.80853778194</v>
      </c>
    </row>
  </sheetData>
  <mergeCells count="3">
    <mergeCell ref="A1:F1"/>
    <mergeCell ref="B3:C3"/>
    <mergeCell ref="D3:E3"/>
  </mergeCells>
  <conditionalFormatting sqref="C5:C1048576">
    <cfRule type="cellIs" dxfId="5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2016-04-27T14:09:04Z</dcterms:modified>
</cp:coreProperties>
</file>